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0490" windowHeight="8070" activeTab="5"/>
  </bookViews>
  <sheets>
    <sheet name="TKDT " sheetId="1" r:id="rId1"/>
    <sheet name="PA" sheetId="2" r:id="rId2"/>
    <sheet name="Đất vườn" sheetId="3" r:id="rId3"/>
    <sheet name="tai san LS (2)" sheetId="4" r:id="rId4"/>
    <sheet name="Tai san PH (2)" sheetId="5" r:id="rId5"/>
    <sheet name="40NG" sheetId="6" r:id="rId6"/>
  </sheets>
  <externalReferences>
    <externalReference r:id="rId9"/>
  </externalReferences>
  <definedNames>
    <definedName name="_xlnm._FilterDatabase" localSheetId="0" hidden="1">'TKDT '!$A$5:$N$20</definedName>
    <definedName name="_xlnm.Print_Area" localSheetId="1">'PA'!$A$1:$O$18</definedName>
    <definedName name="_xlnm.Print_Area" localSheetId="3">'tai san LS (2)'!$A$1:$M$36</definedName>
    <definedName name="_xlnm.Print_Area" localSheetId="4">'Tai san PH (2)'!$A$1:$M$44</definedName>
    <definedName name="_xlnm.Print_Area" localSheetId="0">'TKDT '!$A$1:$N$21</definedName>
    <definedName name="_xlnm.Print_Titles" localSheetId="5">'40NG'!$4:$5</definedName>
    <definedName name="_xlnm.Print_Titles" localSheetId="2">'Đất vườn'!$4:$5</definedName>
    <definedName name="_xlnm.Print_Titles" localSheetId="1">'PA'!$4:$6</definedName>
    <definedName name="_xlnm.Print_Titles" localSheetId="3">'tai san LS (2)'!$4:$4</definedName>
    <definedName name="_xlnm.Print_Titles" localSheetId="4">'Tai san PH (2)'!$4:$4</definedName>
    <definedName name="_xlnm.Print_Titles" localSheetId="0">'TKDT '!$4:$5</definedName>
  </definedNames>
  <calcPr fullCalcOnLoad="1"/>
</workbook>
</file>

<file path=xl/sharedStrings.xml><?xml version="1.0" encoding="utf-8"?>
<sst xmlns="http://schemas.openxmlformats.org/spreadsheetml/2006/main" count="292" uniqueCount="139">
  <si>
    <t>TỔNG</t>
  </si>
  <si>
    <t>Ghi chú</t>
  </si>
  <si>
    <t>Chủ sử dụng đất</t>
  </si>
  <si>
    <t>Số thửa</t>
  </si>
  <si>
    <t>Tờ BĐ</t>
  </si>
  <si>
    <t>Tổng</t>
  </si>
  <si>
    <t>Đất hộ</t>
  </si>
  <si>
    <t>UBND</t>
  </si>
  <si>
    <t>STT</t>
  </si>
  <si>
    <t>Loại đất</t>
  </si>
  <si>
    <t>Chủ sử dụng</t>
  </si>
  <si>
    <t>Thông tin thửa đất
 theo BĐĐC</t>
  </si>
  <si>
    <t>Loại 
đất</t>
  </si>
  <si>
    <t>Diện tích thu hồi (m2)</t>
  </si>
  <si>
    <t>Bồi thường hỗ trợ cho hộ gia đình ,cá nhân</t>
  </si>
  <si>
    <t>Số 
Tờ</t>
  </si>
  <si>
    <t>Số
 thửa</t>
  </si>
  <si>
    <t>DT 
thửa (m2)</t>
  </si>
  <si>
    <t>Tổng DT
 thu hồi (m2)</t>
  </si>
  <si>
    <t>Đất 
của hộ (m2)</t>
  </si>
  <si>
    <t>Đất UB</t>
  </si>
  <si>
    <t>Bồi thường chi phí đầu tư vào đất còn lại đối với đất công ích (50%giá đất NN)</t>
  </si>
  <si>
    <t>Tổng kinh phí bồi thường, hỗ trợ cho hộ</t>
  </si>
  <si>
    <t>Địa chỉ</t>
  </si>
  <si>
    <t>Thông tin thửa đất theo Hồ sơ GCN</t>
  </si>
  <si>
    <t>DT 
(m2)</t>
  </si>
  <si>
    <t>Tổng
kinh phí
Bồi thường hỗi trợ</t>
  </si>
  <si>
    <t>Họ tên chủ sử dụng</t>
  </si>
  <si>
    <t>Loại tài sản trên đất</t>
  </si>
  <si>
    <t>ĐVT</t>
  </si>
  <si>
    <t>Số lượng</t>
  </si>
  <si>
    <t>Thành Tiền 
(đồng)</t>
  </si>
  <si>
    <t>Tổng kinh phí bồi thường</t>
  </si>
  <si>
    <t>đ/cây</t>
  </si>
  <si>
    <t>Phúc Hòa</t>
  </si>
  <si>
    <t>Trần Văn Nhung</t>
  </si>
  <si>
    <t>Lê Đăng Ngọc</t>
  </si>
  <si>
    <t>Trần Văn Giảng</t>
  </si>
  <si>
    <t>Triệu Văn Thắng</t>
  </si>
  <si>
    <t>Trần Văn Giang</t>
  </si>
  <si>
    <t>Liên Sơn</t>
  </si>
  <si>
    <t>Đơn giá 80 % (đồng)</t>
  </si>
  <si>
    <t>Bể nước không có tấm đan bê tông thành 110 trát vữa xi măng 2 mặt</t>
  </si>
  <si>
    <t>đ/m3</t>
  </si>
  <si>
    <t>Bể nước không có tấm đan bê tông thành 110 trát vữa xi măng 1 mặt</t>
  </si>
  <si>
    <t>Thái Hòa</t>
  </si>
  <si>
    <t>UBND  xã</t>
  </si>
  <si>
    <t>NTD</t>
  </si>
  <si>
    <t>RST</t>
  </si>
  <si>
    <t>Trần Xuân Chín</t>
  </si>
  <si>
    <t>Chấn Sơn</t>
  </si>
  <si>
    <t>Lê Hoàn Hảo</t>
  </si>
  <si>
    <t>Giáp Thị Cần</t>
  </si>
  <si>
    <t>Lương Phúc Hảo</t>
  </si>
  <si>
    <t>LNQ
(RST)</t>
  </si>
  <si>
    <t>LNQ
(RTS)</t>
  </si>
  <si>
    <t xml:space="preserve">Cây vải đk tán lá 4m&lt;F&lt;4,5m </t>
  </si>
  <si>
    <t xml:space="preserve">Cây vải đk tán lá 3,5m&lt;F&lt;4m </t>
  </si>
  <si>
    <t xml:space="preserve">Cây mít đk gốc 12cm&lt;ɸ &lt;15cm </t>
  </si>
  <si>
    <t>Cây vải đk tán lá 6,5m&lt;F&lt;7,5m</t>
  </si>
  <si>
    <t xml:space="preserve">Cây vải đk tán lá 5,5m&lt;F&lt; 6,5m </t>
  </si>
  <si>
    <t>Cây bưởi đk gốc 5cm&lt; ɸ &lt; 7cm</t>
  </si>
  <si>
    <t xml:space="preserve">Cây vải đk tán lá 4,5m&lt;F&lt;5,5m </t>
  </si>
  <si>
    <t>Cây bạch đàn loại D 1,3 &gt; 5 cm loại D1,3 từ 5-10cm</t>
  </si>
  <si>
    <t xml:space="preserve">Ao thả cá đào đất 100% </t>
  </si>
  <si>
    <t xml:space="preserve">Cây bưởi đk gốc 7cm&lt;ɸ&lt; 9cm </t>
  </si>
  <si>
    <t xml:space="preserve">Trần Văn Giảng </t>
  </si>
  <si>
    <t xml:space="preserve">Tre ( măng ĐK 7cm cao trên 1,5m ) </t>
  </si>
  <si>
    <t xml:space="preserve">Cây vải dk tán lá 4,5m&lt;F&lt;5,5m </t>
  </si>
  <si>
    <t xml:space="preserve">Cây vải dk tán lá 2m&lt;F&lt;2,5m </t>
  </si>
  <si>
    <t xml:space="preserve">Cây ổi đk gốc 7cm &lt;ɸ&lt; 9cm </t>
  </si>
  <si>
    <t xml:space="preserve">Cây ổi đk gốc 5cm &lt;ɸ&lt; 7cm </t>
  </si>
  <si>
    <t xml:space="preserve">Chuồng nuôi gà , vịt xây gạch mái fibro xi măng, cao &gt; 1,5m </t>
  </si>
  <si>
    <t>đ/m2 XD</t>
  </si>
  <si>
    <t xml:space="preserve">Đơn giá (đồng) </t>
  </si>
  <si>
    <t xml:space="preserve">Cây keo đk loại d1,3 &gt; 5cm chia ra d1,3 từ trên 13&lt;20cm </t>
  </si>
  <si>
    <t xml:space="preserve">Cây keo đk loại d1,3 &gt; 5cm chia ra d1,3 từ trên 10-13 cm </t>
  </si>
  <si>
    <t>Dứa ăn quả trên 1 năm ( khóm từ 2 cây trở lên)</t>
  </si>
  <si>
    <t>đ/m2</t>
  </si>
  <si>
    <t>Hàng rào làm bằng sắt hình các loại, sắt tròn ( từ  ɸ 10 - ɸ 14) có điểm hoa sắt,sơn trống gỉ</t>
  </si>
  <si>
    <t xml:space="preserve">Cây vải đk tán lá 4,5 m &lt; F&lt; 5,5 m </t>
  </si>
  <si>
    <t xml:space="preserve">Cây vải đk tán lá 6,5 m &lt; F&lt; 7,5 m </t>
  </si>
  <si>
    <t>Nguyễn Trọng Định
(GCN Giáp Thị Cần)</t>
  </si>
  <si>
    <t xml:space="preserve">Lương Phúc Hảo </t>
  </si>
  <si>
    <t>Cây bạch đàn  loại d1,3 từ trên 13&lt;20cm</t>
  </si>
  <si>
    <t>Cây bạch đàn  loại d1,3 từ trên 10-13cm</t>
  </si>
  <si>
    <t xml:space="preserve">Bưởi đk gốc 15cm &lt;ɸ  &lt; 20cm </t>
  </si>
  <si>
    <t xml:space="preserve">Đơn giá (đồng) theo cv </t>
  </si>
  <si>
    <t>DT THU HỒI
(m2)</t>
  </si>
  <si>
    <t xml:space="preserve">Cây nhãn đk tán lá 1m&lt;F&lt;1,5m </t>
  </si>
  <si>
    <t>Cây vải trồng từ 1 năm ( đk tán lá 0,5m &lt; F &lt; 1m)</t>
  </si>
  <si>
    <t>Cây thạch xương bồ</t>
  </si>
  <si>
    <t>Cây kim tiền thảo</t>
  </si>
  <si>
    <t>Cây trinh nữ hoàng cung</t>
  </si>
  <si>
    <t>Nguyễn Quyết Tiến
(Nguyễn Văn Tiến)</t>
  </si>
  <si>
    <t>Tổng
kinh phí hỗi trợ</t>
  </si>
  <si>
    <t>Bồi thường về đất 13.000đ/m2 đối với đất rừng</t>
  </si>
  <si>
    <t>Hỗ trợ ổn định 
đời sống khi nhà nước thu hồi 5.000đ/m2 đất rừng</t>
  </si>
  <si>
    <t>Hỗ trợ đào 
tạo, chuyển đổi nghề và tìm kiếm việc làm =3 lần giá đất rừng 39.000đ/m2</t>
  </si>
  <si>
    <t>Khối xây cay bê tông ( gạch papanh) dày &gt;330mm</t>
  </si>
  <si>
    <t xml:space="preserve">Cây mít đk gốc 19cm&lt;ɸ &lt;25cm </t>
  </si>
  <si>
    <t>Bạch đàn loại D1,3 ≥ 5cm chia ra D1,3 từ trên 13 &lt; 20 cm</t>
  </si>
  <si>
    <t xml:space="preserve">Cây vải đk tán lá 5,5 m &lt; F&lt; 6,5 m </t>
  </si>
  <si>
    <t xml:space="preserve">Bưởi đk gốc 20cm &lt;ɸ  &lt; 22cm </t>
  </si>
  <si>
    <t>Nhãn đk tán 5m&lt;F&lt;6m</t>
  </si>
  <si>
    <t>Cây trà hoa vàng
- Cây từ 3 năm đến dưới 5 năm</t>
  </si>
  <si>
    <t>Keo loại cây có chiều cao &gt; 3,0;D1,3 &lt; 5cm</t>
  </si>
  <si>
    <t>Cây Sa chi 
- Cây từ 2 năm trở lên</t>
  </si>
  <si>
    <t xml:space="preserve">Ổi đường kính gốc 7cm &lt;ɸ&lt; 9cm </t>
  </si>
  <si>
    <t>Bồi thường về đất 
 đất vườn cùng thửa đất ở (500.000/m2)</t>
  </si>
  <si>
    <t>Bưởi ĐK gốc 2cm ≤ Φ &lt;5cm</t>
  </si>
  <si>
    <t>Mít Trồng ĐK gốc 3cm ≤ Φ &lt; 7cm</t>
  </si>
  <si>
    <t xml:space="preserve"> </t>
  </si>
  <si>
    <t xml:space="preserve">  </t>
  </si>
  <si>
    <t>đ/khóm</t>
  </si>
  <si>
    <t>Cây chanh leo 
- Cây từ 6 tháng trở lên</t>
  </si>
  <si>
    <t>Căn cứ:</t>
  </si>
  <si>
    <t>Số: 2815/SNN-KHTC V/v Công bố đơn giá tài sản trên đất là cây trồng, vật nuôi khi nhà nước thu hồi đất 6 tháng đầu năm 2023 trên địa
 bàn tỉnh Bắc Giang</t>
  </si>
  <si>
    <t>Số: 62/SXD-KT&amp;VLXD V/v Công bố đơn giá bồi thường, tài sản là nhà, công trình kiến trúc gắn liền với đất trên địa bàn tỉnh Bắc Giang
 từ ngày 01/01/2023</t>
  </si>
  <si>
    <t>ONT+LNQ
(Đất vườn)</t>
  </si>
  <si>
    <t>Trần Xuân Chín
(Gcn Trần Văn Chín)</t>
  </si>
  <si>
    <t>Nguyễn Quyết Tiến
(GCN Nguyễn Văn Tiến)</t>
  </si>
  <si>
    <t>ONT+LNQ
(Đất vườn+ ở)</t>
  </si>
  <si>
    <t xml:space="preserve">Cây mít đk gốc 15cm &lt; ɸ  &lt;  19cm </t>
  </si>
  <si>
    <t>Đvt: đồng</t>
  </si>
  <si>
    <t>LNQ 
(RSX)</t>
  </si>
  <si>
    <t>Tổng
kinh phí
Bồi thường,
 hỗi trợ</t>
  </si>
  <si>
    <t>Hỗ trợ bàn giao  
mặt bằng sớm</t>
  </si>
  <si>
    <t>- Số: 2815/SNN-KHTC V/v Công bố đơn giá tài sản trên đất là cây trồng, vật nuôi khi nhà nước thu hồi đất 6 tháng đầu năm 2023 trên địa bàn tỉnh Bắc Giang</t>
  </si>
  <si>
    <t>- Số: 62/SXD-KT&amp;VLXD V/v Công bố đơn giá bồi thường, tài sản là nhà, công trình kiến trúc gắn liền với đất trên địa bàn tỉnh Bắc Giang từ ngày 01/01/2023</t>
  </si>
  <si>
    <t xml:space="preserve">Thông tin thửa đất theo 
BĐĐC </t>
  </si>
  <si>
    <t>DT cấp 
(m2)</t>
  </si>
  <si>
    <t xml:space="preserve">   PHƯƠNG ÁN BỒI THƯỜNG HỖ TRỢ KHI THU HỒI, CHUYỂN MỤC ĐÍCH SỬ DỤNG ĐẤT THỰC HIỆN DỰ ÁN  XÂY DỰNG 
DỰ ÁN XÂY DỰNG HẦM HỌP VÀ CSHT KHU CĂN CỨ CHIẾN ĐẤU HUYỆN TÂN YÊN- Đợt 1 đối với Đất RTS+RST+RXS</t>
  </si>
  <si>
    <t xml:space="preserve"> PHƯƠNG ÁN BỒI THƯỜNG HỖ TRỢ KHI THU HỒI, CHUYỂN MỤC ĐÍCH SỬ DỤNG ĐẤT THỰC HIỆN 
DỰ ÁN XÂY DỰNG HẦM HỌP VÀ CSHT KHU CĂN CỨ CHIẾN ĐẤU HUYỆN TÂN YÊN- Đợt 1, đối với đất vườn trong cùng thửa đất ở</t>
  </si>
  <si>
    <t>PHƯƠNG ÁN  BỒI THƯỜNG, HỖ TRỢ TÀI SẢN TRÊN ĐẤT THU HỒI THỰC HIỆN DỰ ÁN 
XÂY DỰNG HẦM HỌP VÀ CSHT KHU CĂN CỨ CHIẾN ĐẤU HUYỆN TÂN YÊN- đợt 1 (đối với Tài sản tại xã Liên Sơn)</t>
  </si>
  <si>
    <t xml:space="preserve"> PHƯƠNG ÁN  BỒI THƯỜNG, HỖ TRỢ TÀI SẢN TRÊN ĐẤT THU HỒI THỰC HIỆN 
DỰ ÁN XÂY DỰNG HẦM HỌP VÀ CSHT KHU CĂN CỨ CHIẾN ĐẤU HUYỆN TÂN YÊN- Đợt 1 (đối với tài sản tại xã Phúc Hòa)</t>
  </si>
  <si>
    <t xml:space="preserve">DỰ TOÁN CÁC HỘ ĐỦ ĐIỀU KIỆN NHẬN TIỀN HỖ TRỢ BÀN GIAO MẶT BẰNG SỚM KHI NHÀ NƯỚC THU HỒI  ĐẤT THỰC HIỆN DỰ ÁN XÂY DỰNG HẦM HỌP VÀ CSHT KHU CĂN CỨ CHIẾN ĐẤU HUYỆN TÂN YÊN- Đợt 1                                                                         </t>
  </si>
  <si>
    <t>(Kèm theo Quyết định số ….../QĐ- UBND  ngày ….../ 7/2023 của UBND huyện Tân Yên)</t>
  </si>
  <si>
    <t>BẢNG THÔNG KÊ DIỆN TÍCH, LOẠI ĐẤT, CHỦ SỬ DỤNG ĐẤT NẰM TRONG CHỈ GIỚI THU HỒI ĐẤT ĐỂ THỰC HIỆN
 DỰ ÁN XÂY DỰNG HẦM HỌP VÀ CSHT KHU CĂN CỨ CHIẾN ĐẤU HUYỆN TÂN YÊN- ĐỢT 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</si>
</sst>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0.0"/>
    <numFmt numFmtId="180" formatCode="_(* #,##0_);_(* \(#,##0\);_(* &quot;-&quot;??_);_(@_)"/>
    <numFmt numFmtId="181" formatCode="#,##0.0"/>
    <numFmt numFmtId="182" formatCode="_-* #,##0\ _₫_-;\-* #,##0\ _₫_-;_-* &quot;-&quot;??\ _₫_-;_-@_-"/>
    <numFmt numFmtId="183" formatCode="#,##0.0;[Red]#,##0.0"/>
    <numFmt numFmtId="184" formatCode="_(* #,##0.0_);_(* \(#,##0.0\);_(* &quot;-&quot;?_);_(@_)"/>
    <numFmt numFmtId="185" formatCode="\(0\)"/>
  </numFmts>
  <fonts count="60">
    <font>
      <sz val="12"/>
      <name val=".vnArial"/>
      <family val="0"/>
    </font>
    <font>
      <sz val="12"/>
      <name val=".VnArial"/>
      <family val="2"/>
    </font>
    <font>
      <b/>
      <sz val="12"/>
      <name val="Times New Roman"/>
      <family val="1"/>
    </font>
    <font>
      <sz val="12"/>
      <name val="Times New Roman"/>
      <family val="1"/>
    </font>
    <font>
      <b/>
      <sz val="10"/>
      <name val="Times New Roman"/>
      <family val="1"/>
    </font>
    <font>
      <sz val="10"/>
      <name val="Times New Roman"/>
      <family val="1"/>
    </font>
    <font>
      <b/>
      <sz val="9"/>
      <name val="Times New Roman"/>
      <family val="1"/>
    </font>
    <font>
      <b/>
      <sz val="13"/>
      <name val="Times New Roman"/>
      <family val="1"/>
    </font>
    <font>
      <b/>
      <sz val="11"/>
      <name val="Times New Roman"/>
      <family val="1"/>
    </font>
    <font>
      <sz val="11"/>
      <color indexed="12"/>
      <name val="Calibri"/>
      <family val="2"/>
    </font>
    <font>
      <b/>
      <sz val="14"/>
      <name val="Times New Roman"/>
      <family val="1"/>
    </font>
    <font>
      <sz val="14"/>
      <name val="Times New Roman"/>
      <family val="1"/>
    </font>
    <font>
      <sz val="13"/>
      <name val="Times New Roman"/>
      <family val="1"/>
    </font>
    <font>
      <i/>
      <sz val="10"/>
      <name val="Times New Roman"/>
      <family val="1"/>
    </font>
    <font>
      <sz val="11"/>
      <name val="Times New Roman"/>
      <family val="1"/>
    </font>
    <font>
      <sz val="10"/>
      <name val="Times"/>
      <family val="1"/>
    </font>
    <font>
      <b/>
      <sz val="9"/>
      <name val="Times"/>
      <family val="1"/>
    </font>
    <font>
      <b/>
      <sz val="12"/>
      <name val=".VnArial"/>
      <family val="2"/>
    </font>
    <font>
      <i/>
      <sz val="12"/>
      <name val="Times New Roman"/>
      <family val="1"/>
    </font>
    <font>
      <i/>
      <sz val="11"/>
      <name val="Times New Roman"/>
      <family val="1"/>
    </font>
    <font>
      <b/>
      <sz val="10"/>
      <name val="Times"/>
      <family val="1"/>
    </font>
    <font>
      <sz val="12"/>
      <name val="Calibri"/>
      <family val="2"/>
    </font>
    <font>
      <b/>
      <i/>
      <sz val="10"/>
      <name val="Times New Roman"/>
      <family val="1"/>
    </font>
    <font>
      <i/>
      <sz val="12"/>
      <name val="TimW"/>
      <family val="0"/>
    </font>
    <font>
      <i/>
      <sz val="12"/>
      <name val=".Vn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border>
    <border>
      <left style="thin"/>
      <right style="thin"/>
      <top style="dotted"/>
      <bottom style="dotted"/>
    </border>
    <border>
      <left style="thin"/>
      <right style="thin"/>
      <top style="dotted"/>
      <bottom>
        <color indexed="63"/>
      </bottom>
    </border>
    <border>
      <left style="thin">
        <color indexed="8"/>
      </left>
      <right style="thin">
        <color indexed="8"/>
      </right>
      <top style="thin"/>
      <bottom style="dotted">
        <color indexed="8"/>
      </bottom>
    </border>
    <border>
      <left style="thin">
        <color indexed="8"/>
      </left>
      <right style="thin"/>
      <top style="thin"/>
      <bottom style="dotted">
        <color indexed="8"/>
      </bottom>
    </border>
    <border>
      <left style="thin">
        <color indexed="8"/>
      </left>
      <right style="thin">
        <color indexed="8"/>
      </right>
      <top style="dotted">
        <color indexed="8"/>
      </top>
      <bottom style="dotted">
        <color indexed="8"/>
      </bottom>
    </border>
    <border>
      <left style="thin">
        <color indexed="8"/>
      </left>
      <right style="thin"/>
      <top style="dotted">
        <color indexed="8"/>
      </top>
      <bottom style="dotted">
        <color indexed="8"/>
      </bottom>
    </border>
    <border>
      <left style="thin">
        <color indexed="8"/>
      </left>
      <right style="thin">
        <color indexed="8"/>
      </right>
      <top style="dotted">
        <color indexed="8"/>
      </top>
      <bottom style="thin"/>
    </border>
    <border>
      <left style="thin">
        <color indexed="8"/>
      </left>
      <right style="thin"/>
      <top style="dotted">
        <color indexed="8"/>
      </top>
      <bottom style="thin"/>
    </border>
    <border>
      <left style="thin"/>
      <right style="thin"/>
      <top style="thin"/>
      <bottom style="dotted"/>
    </border>
    <border>
      <left style="thin"/>
      <right style="thin"/>
      <top>
        <color indexed="63"/>
      </top>
      <bottom style="dotted"/>
    </border>
    <border>
      <left style="thin"/>
      <right style="thin"/>
      <top style="thin"/>
      <bottom>
        <color indexed="63"/>
      </bottom>
    </border>
    <border>
      <left style="thin"/>
      <right>
        <color indexed="63"/>
      </right>
      <top style="thin"/>
      <bottom>
        <color indexed="63"/>
      </bottom>
    </border>
    <border>
      <left style="thin">
        <color indexed="8"/>
      </left>
      <right>
        <color indexed="63"/>
      </right>
      <top style="thin"/>
      <bottom style="dotted"/>
    </border>
    <border>
      <left>
        <color indexed="63"/>
      </left>
      <right>
        <color indexed="63"/>
      </right>
      <top style="thin"/>
      <bottom style="dotted"/>
    </border>
    <border>
      <left>
        <color indexed="63"/>
      </left>
      <right style="thin">
        <color indexed="8"/>
      </right>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style="dotted">
        <color indexed="8"/>
      </top>
      <bottom>
        <color indexed="63"/>
      </bottom>
    </border>
    <border>
      <left style="thin">
        <color indexed="8"/>
      </left>
      <right style="thin">
        <color indexed="8"/>
      </right>
      <top>
        <color indexed="63"/>
      </top>
      <bottom style="dotted">
        <color indexed="8"/>
      </bottom>
    </border>
    <border>
      <left>
        <color indexed="63"/>
      </left>
      <right>
        <color indexed="63"/>
      </right>
      <top>
        <color indexed="63"/>
      </top>
      <bottom style="thin">
        <color indexed="8"/>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8" borderId="2"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1"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3">
    <xf numFmtId="0" fontId="0" fillId="0" borderId="0" xfId="0" applyAlignment="1">
      <alignment/>
    </xf>
    <xf numFmtId="0" fontId="3" fillId="0" borderId="0" xfId="0" applyFont="1" applyAlignment="1">
      <alignment horizontal="center"/>
    </xf>
    <xf numFmtId="3" fontId="6" fillId="0" borderId="10" xfId="0" applyNumberFormat="1" applyFont="1" applyBorder="1" applyAlignment="1">
      <alignment horizontal="center" vertical="center" wrapText="1"/>
    </xf>
    <xf numFmtId="0" fontId="11" fillId="0" borderId="0" xfId="0" applyFont="1" applyAlignment="1">
      <alignment/>
    </xf>
    <xf numFmtId="0" fontId="10" fillId="0" borderId="0" xfId="0" applyFont="1" applyAlignment="1">
      <alignment/>
    </xf>
    <xf numFmtId="0" fontId="11" fillId="0" borderId="0" xfId="0" applyFont="1" applyFill="1" applyAlignment="1">
      <alignment/>
    </xf>
    <xf numFmtId="0" fontId="10" fillId="0" borderId="0" xfId="0" applyFont="1" applyFill="1" applyAlignment="1">
      <alignment/>
    </xf>
    <xf numFmtId="0" fontId="10" fillId="0" borderId="0" xfId="0" applyFont="1" applyAlignment="1">
      <alignment/>
    </xf>
    <xf numFmtId="0" fontId="11" fillId="33"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10" xfId="0" applyFont="1" applyBorder="1" applyAlignment="1">
      <alignment horizontal="center" vertical="center" wrapText="1"/>
    </xf>
    <xf numFmtId="0" fontId="11" fillId="33" borderId="0" xfId="0" applyFont="1" applyFill="1" applyAlignment="1">
      <alignment/>
    </xf>
    <xf numFmtId="0" fontId="14" fillId="0" borderId="0" xfId="0" applyFont="1" applyAlignment="1">
      <alignment/>
    </xf>
    <xf numFmtId="3" fontId="8" fillId="0" borderId="0" xfId="0" applyNumberFormat="1" applyFont="1" applyBorder="1" applyAlignment="1">
      <alignment/>
    </xf>
    <xf numFmtId="0" fontId="14" fillId="0" borderId="0" xfId="0" applyFont="1" applyAlignment="1">
      <alignment horizontal="center" vertical="center"/>
    </xf>
    <xf numFmtId="0" fontId="14" fillId="0" borderId="0" xfId="0" applyFont="1" applyAlignment="1">
      <alignment/>
    </xf>
    <xf numFmtId="0" fontId="14" fillId="0" borderId="0" xfId="0" applyFont="1" applyAlignment="1">
      <alignment horizontal="center"/>
    </xf>
    <xf numFmtId="3" fontId="14" fillId="0" borderId="0" xfId="0" applyNumberFormat="1" applyFont="1" applyAlignment="1">
      <alignment/>
    </xf>
    <xf numFmtId="0" fontId="0" fillId="33" borderId="0" xfId="0" applyFill="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17" fillId="0" borderId="0" xfId="0" applyFont="1" applyAlignment="1">
      <alignment/>
    </xf>
    <xf numFmtId="0" fontId="7" fillId="0" borderId="11" xfId="0" applyNumberFormat="1" applyFont="1" applyBorder="1" applyAlignment="1">
      <alignment horizontal="center" vertical="center" wrapText="1"/>
    </xf>
    <xf numFmtId="0" fontId="11" fillId="0" borderId="0" xfId="0" applyNumberFormat="1" applyFont="1" applyAlignment="1">
      <alignment/>
    </xf>
    <xf numFmtId="0" fontId="2" fillId="0" borderId="11" xfId="0" applyNumberFormat="1" applyFont="1" applyBorder="1" applyAlignment="1">
      <alignment horizontal="center" vertical="center" wrapText="1"/>
    </xf>
    <xf numFmtId="0" fontId="3" fillId="0" borderId="0" xfId="0" applyNumberFormat="1" applyFont="1" applyAlignment="1">
      <alignment/>
    </xf>
    <xf numFmtId="3" fontId="11" fillId="0" borderId="0" xfId="0" applyNumberFormat="1" applyFont="1" applyAlignment="1">
      <alignment horizontal="left"/>
    </xf>
    <xf numFmtId="0" fontId="7" fillId="0" borderId="11" xfId="0" applyNumberFormat="1" applyFont="1" applyFill="1" applyBorder="1" applyAlignment="1">
      <alignment horizontal="center" vertical="center" wrapText="1"/>
    </xf>
    <xf numFmtId="0" fontId="2" fillId="0" borderId="10"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3" fillId="0" borderId="0" xfId="0" applyNumberFormat="1" applyFont="1" applyAlignment="1">
      <alignment horizontal="center"/>
    </xf>
    <xf numFmtId="0" fontId="11" fillId="0" borderId="0" xfId="0" applyNumberFormat="1" applyFont="1" applyAlignment="1">
      <alignment horizontal="center"/>
    </xf>
    <xf numFmtId="0" fontId="12" fillId="0" borderId="0" xfId="0" applyNumberFormat="1" applyFont="1" applyFill="1" applyAlignment="1">
      <alignment/>
    </xf>
    <xf numFmtId="0" fontId="12" fillId="0" borderId="0" xfId="0" applyNumberFormat="1" applyFont="1" applyAlignment="1">
      <alignment/>
    </xf>
    <xf numFmtId="3" fontId="3" fillId="33" borderId="12" xfId="0" applyNumberFormat="1" applyFont="1" applyFill="1" applyBorder="1" applyAlignment="1">
      <alignment horizontal="left" vertical="center" wrapText="1"/>
    </xf>
    <xf numFmtId="0" fontId="8" fillId="0" borderId="0" xfId="0" applyFont="1" applyAlignment="1">
      <alignment horizontal="center" vertical="center"/>
    </xf>
    <xf numFmtId="0" fontId="4" fillId="0" borderId="11" xfId="0" applyNumberFormat="1" applyFont="1" applyBorder="1" applyAlignment="1">
      <alignment horizontal="center" vertical="center" wrapText="1"/>
    </xf>
    <xf numFmtId="0" fontId="1" fillId="0" borderId="0" xfId="57">
      <alignment/>
      <protection/>
    </xf>
    <xf numFmtId="0" fontId="2" fillId="0" borderId="10" xfId="57" applyFont="1" applyBorder="1" applyAlignment="1">
      <alignment horizontal="center" vertical="center" wrapText="1"/>
      <protection/>
    </xf>
    <xf numFmtId="0" fontId="4" fillId="0" borderId="10" xfId="57" applyFont="1" applyBorder="1" applyAlignment="1">
      <alignment horizontal="center" vertical="center" wrapText="1"/>
      <protection/>
    </xf>
    <xf numFmtId="0" fontId="4" fillId="0" borderId="10" xfId="0" applyNumberFormat="1" applyFont="1" applyBorder="1" applyAlignment="1">
      <alignment horizontal="center" vertical="center" wrapText="1"/>
    </xf>
    <xf numFmtId="3" fontId="6" fillId="0" borderId="10" xfId="57" applyNumberFormat="1" applyFont="1" applyBorder="1" applyAlignment="1">
      <alignment horizontal="center" vertical="center" wrapText="1"/>
      <protection/>
    </xf>
    <xf numFmtId="0" fontId="16" fillId="0" borderId="10" xfId="57" applyFont="1" applyBorder="1" applyAlignment="1">
      <alignment horizontal="center" vertical="center" wrapText="1"/>
      <protection/>
    </xf>
    <xf numFmtId="0" fontId="3" fillId="0" borderId="10" xfId="57" applyFont="1" applyBorder="1" applyAlignment="1">
      <alignment horizontal="center" vertical="center" wrapText="1"/>
      <protection/>
    </xf>
    <xf numFmtId="0" fontId="5" fillId="0" borderId="10" xfId="57" applyFont="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4" fillId="0" borderId="10" xfId="57" applyFont="1" applyFill="1" applyBorder="1" applyAlignment="1">
      <alignment vertical="center" wrapText="1"/>
      <protection/>
    </xf>
    <xf numFmtId="0" fontId="4" fillId="33" borderId="10" xfId="57" applyFont="1" applyFill="1" applyBorder="1" applyAlignment="1">
      <alignment horizontal="left" vertical="center" wrapText="1"/>
      <protection/>
    </xf>
    <xf numFmtId="0" fontId="4" fillId="33" borderId="10" xfId="57" applyFont="1" applyFill="1" applyBorder="1" applyAlignment="1">
      <alignment horizontal="center" vertical="center" wrapText="1"/>
      <protection/>
    </xf>
    <xf numFmtId="0" fontId="11" fillId="0" borderId="0" xfId="0" applyFont="1" applyAlignment="1">
      <alignment horizontal="center"/>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Font="1" applyFill="1" applyBorder="1" applyAlignment="1">
      <alignment vertical="center" wrapText="1"/>
    </xf>
    <xf numFmtId="0" fontId="3" fillId="33" borderId="14" xfId="0" applyNumberFormat="1" applyFont="1" applyFill="1" applyBorder="1" applyAlignment="1">
      <alignment horizontal="center" vertical="center" wrapText="1"/>
    </xf>
    <xf numFmtId="3" fontId="3" fillId="33" borderId="15" xfId="0" applyNumberFormat="1" applyFont="1" applyFill="1" applyBorder="1" applyAlignment="1">
      <alignment horizontal="center" vertical="center" wrapText="1"/>
    </xf>
    <xf numFmtId="0" fontId="3" fillId="33" borderId="16" xfId="0" applyFont="1" applyFill="1" applyBorder="1" applyAlignment="1">
      <alignment vertical="center" wrapText="1"/>
    </xf>
    <xf numFmtId="0" fontId="3" fillId="33" borderId="16" xfId="0" applyNumberFormat="1" applyFont="1" applyFill="1" applyBorder="1" applyAlignment="1">
      <alignment horizontal="center" vertical="center" wrapText="1"/>
    </xf>
    <xf numFmtId="3" fontId="3" fillId="33" borderId="17" xfId="0" applyNumberFormat="1" applyFont="1" applyFill="1" applyBorder="1" applyAlignment="1">
      <alignment horizontal="center" vertical="center" wrapText="1"/>
    </xf>
    <xf numFmtId="0" fontId="3" fillId="33" borderId="18" xfId="0" applyFont="1" applyFill="1" applyBorder="1" applyAlignment="1">
      <alignment vertical="center" wrapText="1"/>
    </xf>
    <xf numFmtId="0" fontId="3" fillId="33" borderId="18" xfId="0" applyNumberFormat="1" applyFont="1" applyFill="1" applyBorder="1" applyAlignment="1">
      <alignment horizontal="center" vertical="center" wrapText="1"/>
    </xf>
    <xf numFmtId="3" fontId="3" fillId="33" borderId="19"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180" fontId="14" fillId="0" borderId="0" xfId="0" applyNumberFormat="1" applyFont="1" applyAlignment="1">
      <alignment horizontal="center"/>
    </xf>
    <xf numFmtId="0" fontId="5" fillId="0" borderId="0" xfId="0" applyFont="1" applyAlignment="1">
      <alignment/>
    </xf>
    <xf numFmtId="181" fontId="4" fillId="0" borderId="10"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xf>
    <xf numFmtId="3" fontId="3" fillId="0"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1" fillId="0" borderId="0" xfId="57" applyFont="1">
      <alignment/>
      <protection/>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left" vertical="center" wrapText="1"/>
    </xf>
    <xf numFmtId="3" fontId="3" fillId="0" borderId="2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0" fontId="14" fillId="0" borderId="0" xfId="0" applyNumberFormat="1" applyFont="1" applyAlignment="1">
      <alignment horizontal="center"/>
    </xf>
    <xf numFmtId="3" fontId="2" fillId="0" borderId="0" xfId="0" applyNumberFormat="1" applyFont="1" applyBorder="1" applyAlignment="1">
      <alignment/>
    </xf>
    <xf numFmtId="180" fontId="5" fillId="0" borderId="0" xfId="0" applyNumberFormat="1" applyFont="1" applyAlignment="1">
      <alignment horizontal="center"/>
    </xf>
    <xf numFmtId="0" fontId="1" fillId="33" borderId="0" xfId="57" applyFill="1">
      <alignment/>
      <protection/>
    </xf>
    <xf numFmtId="3" fontId="5" fillId="0" borderId="10" xfId="0" applyNumberFormat="1" applyFont="1" applyBorder="1" applyAlignment="1">
      <alignment horizontal="center" vertical="center" wrapText="1"/>
    </xf>
    <xf numFmtId="178" fontId="3" fillId="33" borderId="12" xfId="41" applyNumberFormat="1" applyFont="1" applyFill="1" applyBorder="1" applyAlignment="1">
      <alignment horizontal="left" vertical="center" wrapText="1"/>
    </xf>
    <xf numFmtId="178" fontId="3" fillId="33" borderId="21" xfId="41" applyNumberFormat="1" applyFont="1" applyFill="1" applyBorder="1" applyAlignment="1">
      <alignment horizontal="left" vertical="center" wrapText="1"/>
    </xf>
    <xf numFmtId="178" fontId="3" fillId="33" borderId="13" xfId="41" applyNumberFormat="1" applyFont="1" applyFill="1" applyBorder="1" applyAlignment="1">
      <alignment horizontal="left" vertical="center" wrapText="1"/>
    </xf>
    <xf numFmtId="178" fontId="3" fillId="33" borderId="14" xfId="41" applyNumberFormat="1" applyFont="1" applyFill="1" applyBorder="1" applyAlignment="1">
      <alignment horizontal="center" vertical="center" wrapText="1"/>
    </xf>
    <xf numFmtId="178" fontId="3" fillId="33" borderId="16" xfId="41" applyNumberFormat="1" applyFont="1" applyFill="1" applyBorder="1" applyAlignment="1">
      <alignment horizontal="center" vertical="center" wrapText="1"/>
    </xf>
    <xf numFmtId="178" fontId="3" fillId="33" borderId="18" xfId="41" applyNumberFormat="1" applyFont="1" applyFill="1" applyBorder="1" applyAlignment="1">
      <alignment horizontal="center" vertical="center" wrapText="1"/>
    </xf>
    <xf numFmtId="178" fontId="10" fillId="0" borderId="10" xfId="41" applyNumberFormat="1" applyFont="1" applyBorder="1" applyAlignment="1">
      <alignment horizontal="center" vertical="center"/>
    </xf>
    <xf numFmtId="178" fontId="10" fillId="0" borderId="10" xfId="41" applyNumberFormat="1" applyFont="1" applyBorder="1" applyAlignment="1">
      <alignment vertical="center"/>
    </xf>
    <xf numFmtId="0" fontId="3" fillId="33" borderId="21" xfId="0" applyNumberFormat="1" applyFont="1" applyFill="1" applyBorder="1" applyAlignment="1">
      <alignment horizontal="center" vertical="center" wrapText="1"/>
    </xf>
    <xf numFmtId="178" fontId="3" fillId="33" borderId="12" xfId="41" applyNumberFormat="1" applyFont="1" applyFill="1" applyBorder="1" applyAlignment="1">
      <alignment horizontal="right" vertical="center" wrapText="1"/>
    </xf>
    <xf numFmtId="178" fontId="3" fillId="33" borderId="14" xfId="41" applyNumberFormat="1" applyFont="1" applyFill="1" applyBorder="1" applyAlignment="1">
      <alignment horizontal="right" vertical="center" wrapText="1"/>
    </xf>
    <xf numFmtId="178" fontId="3" fillId="33" borderId="16" xfId="41" applyNumberFormat="1" applyFont="1" applyFill="1" applyBorder="1" applyAlignment="1">
      <alignment horizontal="right" vertical="center" wrapText="1"/>
    </xf>
    <xf numFmtId="178" fontId="3" fillId="33" borderId="18" xfId="41" applyNumberFormat="1" applyFont="1" applyFill="1" applyBorder="1" applyAlignment="1">
      <alignment horizontal="right" vertical="center" wrapText="1"/>
    </xf>
    <xf numFmtId="178" fontId="2" fillId="0" borderId="10" xfId="41" applyNumberFormat="1" applyFont="1" applyBorder="1" applyAlignment="1">
      <alignment horizontal="right" vertical="center"/>
    </xf>
    <xf numFmtId="185" fontId="22" fillId="0" borderId="22" xfId="0" applyNumberFormat="1" applyFont="1" applyBorder="1" applyAlignment="1">
      <alignment horizontal="center" vertical="center" wrapText="1"/>
    </xf>
    <xf numFmtId="185" fontId="22" fillId="0" borderId="23" xfId="0" applyNumberFormat="1" applyFont="1" applyBorder="1" applyAlignment="1">
      <alignment horizontal="center" vertical="center" wrapText="1"/>
    </xf>
    <xf numFmtId="3" fontId="5"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3"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1" fontId="5" fillId="0" borderId="10" xfId="0" applyNumberFormat="1" applyFont="1" applyBorder="1" applyAlignment="1">
      <alignment vertical="center"/>
    </xf>
    <xf numFmtId="180" fontId="5" fillId="0" borderId="10" xfId="41" applyNumberFormat="1" applyFont="1" applyBorder="1" applyAlignment="1">
      <alignment horizontal="right" vertical="center" wrapText="1"/>
    </xf>
    <xf numFmtId="0" fontId="5" fillId="0" borderId="10" xfId="0" applyFont="1" applyFill="1" applyBorder="1" applyAlignment="1">
      <alignment vertical="center" wrapText="1"/>
    </xf>
    <xf numFmtId="3" fontId="5" fillId="33" borderId="10" xfId="0" applyNumberFormat="1" applyFont="1" applyFill="1" applyBorder="1" applyAlignment="1">
      <alignment horizontal="center" vertical="center" wrapText="1"/>
    </xf>
    <xf numFmtId="181" fontId="5" fillId="33" borderId="10" xfId="0" applyNumberFormat="1" applyFont="1" applyFill="1" applyBorder="1" applyAlignment="1">
      <alignment horizontal="center" vertical="center" wrapText="1"/>
    </xf>
    <xf numFmtId="181" fontId="5" fillId="33" borderId="10" xfId="0" applyNumberFormat="1" applyFont="1" applyFill="1" applyBorder="1" applyAlignment="1">
      <alignment vertical="center"/>
    </xf>
    <xf numFmtId="3" fontId="5" fillId="33" borderId="10" xfId="0" applyNumberFormat="1" applyFont="1" applyFill="1" applyBorder="1" applyAlignment="1">
      <alignment horizontal="right" vertical="center" wrapText="1"/>
    </xf>
    <xf numFmtId="180" fontId="5" fillId="33" borderId="10" xfId="41" applyNumberFormat="1" applyFont="1" applyFill="1" applyBorder="1" applyAlignment="1">
      <alignment horizontal="righ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19" fillId="0" borderId="0" xfId="0" applyFont="1" applyAlignment="1">
      <alignment horizontal="center"/>
    </xf>
    <xf numFmtId="0" fontId="5" fillId="0" borderId="10" xfId="57" applyFont="1" applyBorder="1" applyAlignment="1">
      <alignment horizontal="left" vertical="center" wrapText="1"/>
      <protection/>
    </xf>
    <xf numFmtId="3" fontId="4" fillId="33" borderId="10" xfId="57" applyNumberFormat="1" applyFont="1" applyFill="1" applyBorder="1" applyAlignment="1">
      <alignment horizontal="right" vertical="center" wrapText="1"/>
      <protection/>
    </xf>
    <xf numFmtId="3" fontId="4" fillId="0" borderId="10" xfId="57" applyNumberFormat="1" applyFont="1" applyFill="1" applyBorder="1" applyAlignment="1">
      <alignment horizontal="right" vertical="center"/>
      <protection/>
    </xf>
    <xf numFmtId="3" fontId="3" fillId="0" borderId="10" xfId="0" applyNumberFormat="1" applyFont="1" applyFill="1" applyBorder="1" applyAlignment="1">
      <alignment horizontal="right" vertical="center" wrapText="1"/>
    </xf>
    <xf numFmtId="181" fontId="2" fillId="0" borderId="10" xfId="0" applyNumberFormat="1" applyFont="1" applyBorder="1" applyAlignment="1">
      <alignment horizontal="right" vertical="center" wrapText="1"/>
    </xf>
    <xf numFmtId="185" fontId="13" fillId="0" borderId="22" xfId="0" applyNumberFormat="1" applyFont="1" applyBorder="1" applyAlignment="1">
      <alignment horizontal="center" vertical="center" wrapText="1"/>
    </xf>
    <xf numFmtId="185" fontId="13" fillId="0" borderId="23"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181" fontId="3"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wrapText="1"/>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right" vertical="center" wrapText="1"/>
    </xf>
    <xf numFmtId="0" fontId="3" fillId="0" borderId="10" xfId="0" applyFont="1" applyFill="1" applyBorder="1" applyAlignment="1">
      <alignment vertical="center" wrapText="1"/>
    </xf>
    <xf numFmtId="0" fontId="3" fillId="33" borderId="10" xfId="0" applyFont="1" applyFill="1" applyBorder="1" applyAlignment="1">
      <alignment vertical="center" wrapText="1"/>
    </xf>
    <xf numFmtId="178" fontId="3" fillId="0" borderId="10" xfId="41" applyNumberFormat="1" applyFont="1" applyFill="1" applyBorder="1" applyAlignment="1">
      <alignment horizontal="right" vertical="center" wrapText="1"/>
    </xf>
    <xf numFmtId="178" fontId="3" fillId="33" borderId="10" xfId="41" applyNumberFormat="1" applyFont="1" applyFill="1" applyBorder="1" applyAlignment="1">
      <alignment horizontal="right" vertical="center" wrapText="1"/>
    </xf>
    <xf numFmtId="178" fontId="2" fillId="0" borderId="10" xfId="41"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3" fontId="2" fillId="0" borderId="10" xfId="0" applyNumberFormat="1" applyFont="1" applyBorder="1" applyAlignment="1">
      <alignment horizontal="right" vertical="center" wrapText="1"/>
    </xf>
    <xf numFmtId="178" fontId="4" fillId="0" borderId="10" xfId="41" applyNumberFormat="1" applyFont="1" applyFill="1" applyBorder="1" applyAlignment="1">
      <alignment vertical="center" wrapText="1"/>
    </xf>
    <xf numFmtId="178" fontId="5" fillId="0" borderId="10" xfId="41" applyNumberFormat="1" applyFont="1" applyBorder="1" applyAlignment="1">
      <alignment horizontal="center" vertical="center" wrapText="1"/>
    </xf>
    <xf numFmtId="0" fontId="5" fillId="33" borderId="10" xfId="0" applyFont="1" applyFill="1" applyBorder="1" applyAlignment="1">
      <alignment horizontal="left" vertical="center" wrapText="1"/>
    </xf>
    <xf numFmtId="180" fontId="5" fillId="0" borderId="10" xfId="41" applyNumberFormat="1" applyFont="1" applyFill="1" applyBorder="1" applyAlignment="1">
      <alignment horizontal="right" vertical="center" wrapText="1"/>
    </xf>
    <xf numFmtId="180" fontId="4" fillId="33" borderId="10" xfId="41" applyNumberFormat="1" applyFont="1" applyFill="1" applyBorder="1" applyAlignment="1">
      <alignment horizontal="right" vertical="center" wrapText="1"/>
    </xf>
    <xf numFmtId="180" fontId="4" fillId="0" borderId="10" xfId="41" applyNumberFormat="1" applyFont="1" applyFill="1" applyBorder="1" applyAlignment="1">
      <alignment horizontal="right" vertical="center"/>
    </xf>
    <xf numFmtId="3" fontId="5" fillId="0" borderId="10" xfId="57" applyNumberFormat="1" applyFont="1" applyBorder="1" applyAlignment="1">
      <alignment horizontal="right" vertical="center" wrapText="1"/>
      <protection/>
    </xf>
    <xf numFmtId="3" fontId="15" fillId="0" borderId="10" xfId="57" applyNumberFormat="1" applyFont="1" applyBorder="1" applyAlignment="1">
      <alignment horizontal="right" vertical="center" wrapText="1"/>
      <protection/>
    </xf>
    <xf numFmtId="0" fontId="5" fillId="33" borderId="10" xfId="57" applyFont="1" applyFill="1" applyBorder="1" applyAlignment="1">
      <alignment horizontal="left" vertical="center" wrapText="1"/>
      <protection/>
    </xf>
    <xf numFmtId="0" fontId="5" fillId="33" borderId="10" xfId="57" applyFont="1" applyFill="1" applyBorder="1" applyAlignment="1">
      <alignment horizontal="center" vertical="center" wrapText="1"/>
      <protection/>
    </xf>
    <xf numFmtId="3" fontId="5" fillId="33" borderId="10" xfId="57" applyNumberFormat="1" applyFont="1" applyFill="1" applyBorder="1" applyAlignment="1">
      <alignment horizontal="right" vertical="center" wrapText="1"/>
      <protection/>
    </xf>
    <xf numFmtId="3" fontId="5" fillId="0" borderId="10" xfId="57" applyNumberFormat="1" applyFont="1" applyBorder="1" applyAlignment="1">
      <alignment horizontal="center" vertical="center" wrapText="1"/>
      <protection/>
    </xf>
    <xf numFmtId="3" fontId="5" fillId="0" borderId="10" xfId="57" applyNumberFormat="1" applyFont="1" applyFill="1" applyBorder="1" applyAlignment="1">
      <alignment horizontal="right" vertical="center" wrapText="1"/>
      <protection/>
    </xf>
    <xf numFmtId="0" fontId="5" fillId="0" borderId="10" xfId="57" applyFont="1" applyFill="1" applyBorder="1" applyAlignment="1">
      <alignment horizontal="left" vertical="center" wrapText="1"/>
      <protection/>
    </xf>
    <xf numFmtId="180" fontId="3" fillId="0" borderId="20" xfId="43"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178" fontId="3" fillId="0" borderId="20" xfId="41" applyNumberFormat="1" applyFont="1" applyBorder="1" applyAlignment="1">
      <alignment vertical="center"/>
    </xf>
    <xf numFmtId="178" fontId="2" fillId="0" borderId="10" xfId="41" applyNumberFormat="1" applyFont="1" applyBorder="1" applyAlignment="1">
      <alignment horizontal="center" vertical="center" wrapText="1"/>
    </xf>
    <xf numFmtId="178" fontId="3" fillId="0" borderId="20" xfId="41" applyNumberFormat="1" applyFont="1" applyFill="1" applyBorder="1" applyAlignment="1">
      <alignment horizontal="center" vertical="center" wrapText="1"/>
    </xf>
    <xf numFmtId="0" fontId="2" fillId="0" borderId="10" xfId="0" applyFont="1" applyBorder="1" applyAlignment="1">
      <alignment horizontal="center"/>
    </xf>
    <xf numFmtId="0" fontId="2" fillId="0" borderId="10" xfId="0" applyNumberFormat="1" applyFont="1" applyBorder="1" applyAlignment="1">
      <alignment horizontal="center"/>
    </xf>
    <xf numFmtId="3" fontId="10" fillId="0" borderId="10" xfId="0" applyNumberFormat="1" applyFont="1" applyBorder="1" applyAlignment="1">
      <alignment horizontal="left"/>
    </xf>
    <xf numFmtId="0" fontId="24" fillId="0" borderId="0" xfId="57" applyFont="1">
      <alignment/>
      <protection/>
    </xf>
    <xf numFmtId="180" fontId="14" fillId="0" borderId="0" xfId="41" applyNumberFormat="1" applyFont="1" applyAlignment="1">
      <alignment/>
    </xf>
    <xf numFmtId="0" fontId="3" fillId="33" borderId="13" xfId="0" applyFont="1" applyFill="1" applyBorder="1" applyAlignment="1">
      <alignment horizontal="left" vertical="center" wrapText="1"/>
    </xf>
    <xf numFmtId="0" fontId="3" fillId="33" borderId="13" xfId="0" applyFont="1" applyFill="1" applyBorder="1" applyAlignment="1">
      <alignment horizontal="center" vertical="center"/>
    </xf>
    <xf numFmtId="2" fontId="3" fillId="33" borderId="13"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7" fillId="0" borderId="30"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7" fillId="0" borderId="32" xfId="0" applyNumberFormat="1" applyFont="1" applyBorder="1" applyAlignment="1">
      <alignment horizontal="center" vertical="center" wrapText="1"/>
    </xf>
    <xf numFmtId="0" fontId="3" fillId="33" borderId="13"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13" xfId="0" applyFont="1" applyFill="1" applyBorder="1" applyAlignment="1">
      <alignment horizontal="center" vertical="center"/>
    </xf>
    <xf numFmtId="0" fontId="3" fillId="33" borderId="21" xfId="0" applyFont="1" applyFill="1" applyBorder="1" applyAlignment="1">
      <alignment horizontal="center" vertical="center"/>
    </xf>
    <xf numFmtId="2" fontId="3" fillId="33" borderId="13" xfId="0" applyNumberFormat="1" applyFont="1" applyFill="1" applyBorder="1" applyAlignment="1">
      <alignment horizontal="center" vertical="center" wrapText="1"/>
    </xf>
    <xf numFmtId="2" fontId="3" fillId="33" borderId="21" xfId="0" applyNumberFormat="1" applyFont="1" applyFill="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3" fillId="33" borderId="34"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29" xfId="0" applyFont="1" applyBorder="1" applyAlignment="1">
      <alignment horizontal="center" vertical="center"/>
    </xf>
    <xf numFmtId="3" fontId="7" fillId="0" borderId="33"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3" fillId="0" borderId="36" xfId="0" applyFont="1" applyBorder="1" applyAlignment="1">
      <alignment horizontal="right" vertical="center" wrapText="1"/>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5" fillId="0" borderId="22" xfId="0" applyFont="1" applyBorder="1" applyAlignment="1">
      <alignment horizontal="left" vertical="center" wrapText="1"/>
    </xf>
    <xf numFmtId="0" fontId="5" fillId="0" borderId="37" xfId="0" applyFont="1" applyBorder="1" applyAlignment="1">
      <alignment horizontal="left" vertical="center" wrapText="1"/>
    </xf>
    <xf numFmtId="0" fontId="5" fillId="0" borderId="22" xfId="0" applyFont="1" applyBorder="1" applyAlignment="1">
      <alignment horizontal="center" vertical="center" wrapText="1"/>
    </xf>
    <xf numFmtId="0" fontId="5" fillId="0" borderId="37" xfId="0" applyFont="1" applyBorder="1" applyAlignment="1">
      <alignment horizontal="center" vertical="center" wrapText="1"/>
    </xf>
    <xf numFmtId="0" fontId="18" fillId="0" borderId="38" xfId="0" applyFont="1" applyBorder="1" applyAlignment="1">
      <alignment horizontal="right" vertical="center" wrapText="1"/>
    </xf>
    <xf numFmtId="0" fontId="2" fillId="0" borderId="0" xfId="0" applyFont="1" applyAlignment="1">
      <alignment horizontal="center" vertical="center"/>
    </xf>
    <xf numFmtId="0" fontId="8"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3" fontId="14" fillId="0" borderId="0" xfId="0" applyNumberFormat="1" applyFont="1" applyAlignment="1">
      <alignment horizontal="center"/>
    </xf>
    <xf numFmtId="3" fontId="4" fillId="0" borderId="10" xfId="0" applyNumberFormat="1" applyFont="1" applyBorder="1" applyAlignment="1">
      <alignment horizontal="center" vertical="center" wrapText="1"/>
    </xf>
    <xf numFmtId="3" fontId="5" fillId="33" borderId="10" xfId="0" applyNumberFormat="1" applyFont="1" applyFill="1" applyBorder="1" applyAlignment="1">
      <alignment horizontal="right" vertical="center" wrapText="1"/>
    </xf>
    <xf numFmtId="3" fontId="5" fillId="0" borderId="10" xfId="0" applyNumberFormat="1" applyFont="1" applyBorder="1" applyAlignment="1">
      <alignment horizontal="righ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13" fillId="0" borderId="0" xfId="57" applyFont="1" applyAlignment="1">
      <alignment horizontal="center" vertical="center" wrapText="1"/>
      <protection/>
    </xf>
    <xf numFmtId="0" fontId="18" fillId="0" borderId="0" xfId="57" applyFont="1" applyAlignment="1" quotePrefix="1">
      <alignment horizontal="left" wrapText="1"/>
      <protection/>
    </xf>
    <xf numFmtId="0" fontId="18" fillId="0" borderId="0" xfId="57" applyFont="1" applyAlignment="1">
      <alignment horizontal="left"/>
      <protection/>
    </xf>
    <xf numFmtId="3" fontId="15" fillId="0" borderId="10" xfId="57" applyNumberFormat="1" applyFont="1" applyBorder="1" applyAlignment="1">
      <alignment horizontal="right" vertical="center" wrapText="1"/>
      <protection/>
    </xf>
    <xf numFmtId="0" fontId="15" fillId="0" borderId="10" xfId="57" applyFont="1" applyBorder="1" applyAlignment="1">
      <alignment horizontal="right" vertical="center" wrapText="1"/>
      <protection/>
    </xf>
    <xf numFmtId="0" fontId="3" fillId="0" borderId="10" xfId="57" applyFont="1" applyBorder="1" applyAlignment="1">
      <alignment horizontal="center" vertical="center" wrapText="1"/>
      <protection/>
    </xf>
    <xf numFmtId="0" fontId="5" fillId="0" borderId="10" xfId="57" applyFont="1" applyBorder="1" applyAlignment="1">
      <alignment horizontal="left" vertical="center" wrapText="1"/>
      <protection/>
    </xf>
    <xf numFmtId="0" fontId="5" fillId="0" borderId="10" xfId="57" applyFont="1" applyBorder="1" applyAlignment="1">
      <alignment horizontal="center" vertical="center" wrapText="1"/>
      <protection/>
    </xf>
    <xf numFmtId="178" fontId="5" fillId="0" borderId="10" xfId="41" applyNumberFormat="1" applyFont="1" applyBorder="1" applyAlignment="1">
      <alignment horizontal="center" vertical="center" wrapText="1"/>
    </xf>
    <xf numFmtId="0" fontId="18" fillId="0" borderId="39" xfId="57" applyFont="1" applyBorder="1" applyAlignment="1">
      <alignment horizontal="right"/>
      <protection/>
    </xf>
    <xf numFmtId="0" fontId="23" fillId="0" borderId="39" xfId="57" applyFont="1" applyBorder="1" applyAlignment="1">
      <alignment horizontal="right"/>
      <protection/>
    </xf>
    <xf numFmtId="0" fontId="5" fillId="0" borderId="38" xfId="57" applyFont="1" applyBorder="1" applyAlignment="1">
      <alignment horizontal="right" vertical="center" wrapText="1"/>
      <protection/>
    </xf>
    <xf numFmtId="0" fontId="4" fillId="0" borderId="0" xfId="57" applyFont="1" applyAlignment="1">
      <alignment horizontal="center" vertical="center" wrapText="1"/>
      <protection/>
    </xf>
    <xf numFmtId="0" fontId="2" fillId="0" borderId="27" xfId="57" applyFont="1" applyBorder="1" applyAlignment="1">
      <alignment horizontal="center" vertical="center" wrapText="1"/>
      <protection/>
    </xf>
    <xf numFmtId="0" fontId="2" fillId="0" borderId="28" xfId="57" applyFont="1" applyBorder="1" applyAlignment="1">
      <alignment horizontal="center" vertical="center" wrapText="1"/>
      <protection/>
    </xf>
    <xf numFmtId="0" fontId="2" fillId="0" borderId="29" xfId="57" applyFont="1" applyBorder="1" applyAlignment="1">
      <alignment horizontal="center" vertical="center" wrapText="1"/>
      <protection/>
    </xf>
    <xf numFmtId="0" fontId="13" fillId="0" borderId="0" xfId="0" applyFont="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180" fontId="15" fillId="0" borderId="10" xfId="41" applyNumberFormat="1" applyFont="1" applyBorder="1" applyAlignment="1">
      <alignment horizontal="right" vertical="center" wrapText="1"/>
    </xf>
    <xf numFmtId="0" fontId="18" fillId="0" borderId="0" xfId="57" applyFont="1" applyBorder="1" applyAlignment="1">
      <alignment horizontal="center"/>
      <protection/>
    </xf>
    <xf numFmtId="0" fontId="23" fillId="0" borderId="0" xfId="57" applyFont="1" applyBorder="1" applyAlignment="1">
      <alignment horizontal="center"/>
      <protection/>
    </xf>
    <xf numFmtId="0" fontId="18" fillId="0" borderId="0" xfId="57" applyFont="1" applyAlignment="1">
      <alignment horizontal="left" wrapText="1"/>
      <protection/>
    </xf>
    <xf numFmtId="0" fontId="4" fillId="0" borderId="0" xfId="0" applyFont="1" applyAlignment="1">
      <alignment horizontal="center" vertical="center" wrapText="1"/>
    </xf>
    <xf numFmtId="0" fontId="3" fillId="0" borderId="22" xfId="0" applyFont="1" applyBorder="1" applyAlignment="1">
      <alignment horizontal="left" vertical="center" wrapText="1"/>
    </xf>
    <xf numFmtId="0" fontId="3" fillId="0" borderId="37" xfId="0" applyFont="1" applyBorder="1" applyAlignment="1">
      <alignment horizontal="left" vertical="center" wrapText="1"/>
    </xf>
    <xf numFmtId="0" fontId="19" fillId="0" borderId="38" xfId="0" applyFont="1" applyBorder="1" applyAlignment="1">
      <alignment horizontal="right" vertical="center" wrapText="1"/>
    </xf>
    <xf numFmtId="0" fontId="4" fillId="0" borderId="10" xfId="0" applyFont="1" applyBorder="1" applyAlignment="1">
      <alignment vertical="center" wrapText="1"/>
    </xf>
    <xf numFmtId="0" fontId="4" fillId="0" borderId="22" xfId="0" applyFont="1" applyBorder="1" applyAlignment="1">
      <alignment horizontal="center" vertical="center" wrapText="1"/>
    </xf>
    <xf numFmtId="0" fontId="4" fillId="0" borderId="37" xfId="0" applyFont="1" applyBorder="1" applyAlignment="1">
      <alignment horizontal="center" vertical="center" wrapText="1"/>
    </xf>
    <xf numFmtId="0" fontId="8" fillId="0" borderId="0" xfId="0" applyFont="1" applyAlignment="1">
      <alignment horizontal="center" vertical="center"/>
    </xf>
    <xf numFmtId="0" fontId="3" fillId="33"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3" fontId="3" fillId="0" borderId="10" xfId="0" applyNumberFormat="1" applyFont="1" applyBorder="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20qu&#226;n%20s&#7921;%20huy&#7879;n%20(%20&#273;&#7845;t%20v&#432;&#7901;n%20&#244;ng%20Ng&#7885;c%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DT ban đầu"/>
      <sheetName val="PA"/>
    </sheetNames>
    <sheetDataSet>
      <sheetData sheetId="0">
        <row r="6">
          <cell r="B6" t="str">
            <v>Lê Đăng Ngọc</v>
          </cell>
          <cell r="D6">
            <v>41</v>
          </cell>
          <cell r="E6">
            <v>33</v>
          </cell>
          <cell r="F6">
            <v>5062.6</v>
          </cell>
          <cell r="G6" t="str">
            <v>ONT+LNQ
(CLN)</v>
          </cell>
          <cell r="K6">
            <v>153.7</v>
          </cell>
          <cell r="L6">
            <v>153.7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view="pageBreakPreview" zoomScale="85" zoomScaleSheetLayoutView="85" zoomScalePageLayoutView="0" workbookViewId="0" topLeftCell="A1">
      <selection activeCell="I7" sqref="I7"/>
    </sheetView>
  </sheetViews>
  <sheetFormatPr defaultColWidth="8.796875" defaultRowHeight="15"/>
  <cols>
    <col min="1" max="1" width="3.69921875" style="9" customWidth="1"/>
    <col min="2" max="2" width="15.09765625" style="10" customWidth="1"/>
    <col min="3" max="3" width="10.59765625" style="1" customWidth="1"/>
    <col min="4" max="4" width="7.09765625" style="31" customWidth="1"/>
    <col min="5" max="5" width="7.796875" style="31" customWidth="1"/>
    <col min="6" max="6" width="10.59765625" style="36" customWidth="1"/>
    <col min="7" max="7" width="9.09765625" style="36" customWidth="1"/>
    <col min="8" max="9" width="7.296875" style="29" customWidth="1"/>
    <col min="10" max="10" width="11.19921875" style="37" bestFit="1" customWidth="1"/>
    <col min="11" max="11" width="11.19921875" style="38" bestFit="1" customWidth="1"/>
    <col min="12" max="12" width="11.19921875" style="39" bestFit="1" customWidth="1"/>
    <col min="13" max="13" width="8.09765625" style="39" customWidth="1"/>
    <col min="14" max="14" width="12.19921875" style="32" customWidth="1"/>
    <col min="15" max="17" width="8.8984375" style="3" customWidth="1"/>
    <col min="18" max="18" width="11.59765625" style="3" bestFit="1" customWidth="1"/>
    <col min="19" max="16384" width="8.8984375" style="3" customWidth="1"/>
  </cols>
  <sheetData>
    <row r="1" spans="1:14" ht="37.5" customHeight="1">
      <c r="A1" s="202" t="s">
        <v>138</v>
      </c>
      <c r="B1" s="202"/>
      <c r="C1" s="202"/>
      <c r="D1" s="202"/>
      <c r="E1" s="202"/>
      <c r="F1" s="202"/>
      <c r="G1" s="202"/>
      <c r="H1" s="202"/>
      <c r="I1" s="202"/>
      <c r="J1" s="202"/>
      <c r="K1" s="202"/>
      <c r="L1" s="202"/>
      <c r="M1" s="202"/>
      <c r="N1" s="202"/>
    </row>
    <row r="2" spans="1:14" ht="23.25" customHeight="1">
      <c r="A2" s="176" t="s">
        <v>137</v>
      </c>
      <c r="B2" s="176"/>
      <c r="C2" s="176"/>
      <c r="D2" s="176"/>
      <c r="E2" s="176"/>
      <c r="F2" s="176"/>
      <c r="G2" s="176"/>
      <c r="H2" s="176"/>
      <c r="I2" s="176"/>
      <c r="J2" s="176"/>
      <c r="K2" s="176"/>
      <c r="L2" s="176"/>
      <c r="M2" s="176"/>
      <c r="N2" s="176"/>
    </row>
    <row r="3" spans="1:14" ht="19.5" customHeight="1">
      <c r="A3" s="203" t="s">
        <v>124</v>
      </c>
      <c r="B3" s="203"/>
      <c r="C3" s="203"/>
      <c r="D3" s="203"/>
      <c r="E3" s="203"/>
      <c r="F3" s="203"/>
      <c r="G3" s="203"/>
      <c r="H3" s="203"/>
      <c r="I3" s="203"/>
      <c r="J3" s="203"/>
      <c r="K3" s="203"/>
      <c r="L3" s="203"/>
      <c r="M3" s="203"/>
      <c r="N3" s="203"/>
    </row>
    <row r="4" spans="1:14" ht="54.75" customHeight="1">
      <c r="A4" s="204" t="s">
        <v>8</v>
      </c>
      <c r="B4" s="206" t="s">
        <v>2</v>
      </c>
      <c r="C4" s="208" t="s">
        <v>23</v>
      </c>
      <c r="D4" s="210" t="s">
        <v>130</v>
      </c>
      <c r="E4" s="211"/>
      <c r="F4" s="212"/>
      <c r="G4" s="192" t="s">
        <v>9</v>
      </c>
      <c r="H4" s="183" t="s">
        <v>24</v>
      </c>
      <c r="I4" s="184"/>
      <c r="J4" s="185"/>
      <c r="K4" s="183" t="s">
        <v>13</v>
      </c>
      <c r="L4" s="184"/>
      <c r="M4" s="185"/>
      <c r="N4" s="200" t="s">
        <v>1</v>
      </c>
    </row>
    <row r="5" spans="1:14" ht="54" customHeight="1">
      <c r="A5" s="205"/>
      <c r="B5" s="207"/>
      <c r="C5" s="209"/>
      <c r="D5" s="30" t="s">
        <v>4</v>
      </c>
      <c r="E5" s="30" t="s">
        <v>3</v>
      </c>
      <c r="F5" s="30" t="s">
        <v>25</v>
      </c>
      <c r="G5" s="193"/>
      <c r="H5" s="28" t="s">
        <v>4</v>
      </c>
      <c r="I5" s="28" t="s">
        <v>3</v>
      </c>
      <c r="J5" s="28" t="s">
        <v>131</v>
      </c>
      <c r="K5" s="33" t="s">
        <v>5</v>
      </c>
      <c r="L5" s="28" t="s">
        <v>6</v>
      </c>
      <c r="M5" s="28" t="s">
        <v>7</v>
      </c>
      <c r="N5" s="201"/>
    </row>
    <row r="6" spans="1:14" ht="36.75" customHeight="1">
      <c r="A6" s="177" t="s">
        <v>34</v>
      </c>
      <c r="B6" s="178"/>
      <c r="C6" s="178"/>
      <c r="D6" s="178"/>
      <c r="E6" s="178"/>
      <c r="F6" s="178"/>
      <c r="G6" s="178"/>
      <c r="H6" s="178"/>
      <c r="I6" s="178"/>
      <c r="J6" s="178"/>
      <c r="K6" s="178"/>
      <c r="L6" s="178"/>
      <c r="M6" s="178"/>
      <c r="N6" s="179"/>
    </row>
    <row r="7" spans="1:14" ht="54.75" customHeight="1">
      <c r="A7" s="174">
        <v>1</v>
      </c>
      <c r="B7" s="173" t="s">
        <v>35</v>
      </c>
      <c r="C7" s="175" t="s">
        <v>45</v>
      </c>
      <c r="D7" s="58">
        <v>41</v>
      </c>
      <c r="E7" s="58">
        <v>5</v>
      </c>
      <c r="F7" s="104">
        <v>10776.9</v>
      </c>
      <c r="G7" s="58" t="s">
        <v>55</v>
      </c>
      <c r="H7" s="58">
        <v>6</v>
      </c>
      <c r="I7" s="58">
        <v>12</v>
      </c>
      <c r="J7" s="95">
        <v>1500</v>
      </c>
      <c r="K7" s="95">
        <v>4076.7</v>
      </c>
      <c r="L7" s="95">
        <f aca="true" t="shared" si="0" ref="L7:L12">K7</f>
        <v>4076.7</v>
      </c>
      <c r="M7" s="95"/>
      <c r="N7" s="40"/>
    </row>
    <row r="8" spans="1:14" ht="66.75" customHeight="1">
      <c r="A8" s="56">
        <v>2</v>
      </c>
      <c r="B8" s="57" t="s">
        <v>36</v>
      </c>
      <c r="C8" s="69" t="s">
        <v>45</v>
      </c>
      <c r="D8" s="58">
        <v>41</v>
      </c>
      <c r="E8" s="58">
        <v>33</v>
      </c>
      <c r="F8" s="104">
        <v>5062.6</v>
      </c>
      <c r="G8" s="58" t="s">
        <v>122</v>
      </c>
      <c r="H8" s="58">
        <v>39</v>
      </c>
      <c r="I8" s="58">
        <v>12</v>
      </c>
      <c r="J8" s="95">
        <v>4569</v>
      </c>
      <c r="K8" s="95">
        <v>153.7</v>
      </c>
      <c r="L8" s="95">
        <f t="shared" si="0"/>
        <v>153.7</v>
      </c>
      <c r="M8" s="95"/>
      <c r="N8" s="40"/>
    </row>
    <row r="9" spans="1:14" ht="52.5" customHeight="1">
      <c r="A9" s="56">
        <v>3</v>
      </c>
      <c r="B9" s="57" t="s">
        <v>37</v>
      </c>
      <c r="C9" s="69" t="s">
        <v>45</v>
      </c>
      <c r="D9" s="58">
        <v>41</v>
      </c>
      <c r="E9" s="58">
        <v>4</v>
      </c>
      <c r="F9" s="104">
        <v>4686.2</v>
      </c>
      <c r="G9" s="58" t="s">
        <v>55</v>
      </c>
      <c r="H9" s="58">
        <v>6</v>
      </c>
      <c r="I9" s="58">
        <v>13</v>
      </c>
      <c r="J9" s="95">
        <v>4500</v>
      </c>
      <c r="K9" s="95">
        <v>694</v>
      </c>
      <c r="L9" s="95">
        <f t="shared" si="0"/>
        <v>694</v>
      </c>
      <c r="M9" s="95"/>
      <c r="N9" s="40"/>
    </row>
    <row r="10" spans="1:14" ht="40.5" customHeight="1">
      <c r="A10" s="188">
        <v>4</v>
      </c>
      <c r="B10" s="186" t="s">
        <v>38</v>
      </c>
      <c r="C10" s="190" t="s">
        <v>45</v>
      </c>
      <c r="D10" s="58">
        <v>33</v>
      </c>
      <c r="E10" s="58">
        <v>69</v>
      </c>
      <c r="F10" s="104">
        <v>4067.3</v>
      </c>
      <c r="G10" s="59" t="s">
        <v>55</v>
      </c>
      <c r="H10" s="58">
        <v>7</v>
      </c>
      <c r="I10" s="58">
        <v>2</v>
      </c>
      <c r="J10" s="95">
        <v>2000</v>
      </c>
      <c r="K10" s="95">
        <v>41.8</v>
      </c>
      <c r="L10" s="95">
        <f t="shared" si="0"/>
        <v>41.8</v>
      </c>
      <c r="M10" s="95"/>
      <c r="N10" s="40"/>
    </row>
    <row r="11" spans="1:14" s="55" customFormat="1" ht="45" customHeight="1">
      <c r="A11" s="189"/>
      <c r="B11" s="187"/>
      <c r="C11" s="191"/>
      <c r="D11" s="58">
        <v>33</v>
      </c>
      <c r="E11" s="58">
        <v>64</v>
      </c>
      <c r="F11" s="104">
        <v>7135.7</v>
      </c>
      <c r="G11" s="59" t="s">
        <v>55</v>
      </c>
      <c r="H11" s="103">
        <v>12</v>
      </c>
      <c r="I11" s="103">
        <v>7</v>
      </c>
      <c r="J11" s="96">
        <v>1240</v>
      </c>
      <c r="K11" s="95">
        <v>710.8</v>
      </c>
      <c r="L11" s="95">
        <f t="shared" si="0"/>
        <v>710.8</v>
      </c>
      <c r="M11" s="95"/>
      <c r="N11" s="40"/>
    </row>
    <row r="12" spans="1:14" ht="51" customHeight="1">
      <c r="A12" s="56">
        <v>5</v>
      </c>
      <c r="B12" s="57" t="s">
        <v>39</v>
      </c>
      <c r="C12" s="69" t="s">
        <v>45</v>
      </c>
      <c r="D12" s="58">
        <v>33</v>
      </c>
      <c r="E12" s="58">
        <v>70</v>
      </c>
      <c r="F12" s="104">
        <v>7113.4</v>
      </c>
      <c r="G12" s="59" t="s">
        <v>55</v>
      </c>
      <c r="H12" s="59">
        <v>6</v>
      </c>
      <c r="I12" s="59">
        <v>3</v>
      </c>
      <c r="J12" s="97">
        <v>4000</v>
      </c>
      <c r="K12" s="95">
        <v>3444.6</v>
      </c>
      <c r="L12" s="95">
        <f t="shared" si="0"/>
        <v>3444.6</v>
      </c>
      <c r="M12" s="95"/>
      <c r="N12" s="40"/>
    </row>
    <row r="13" spans="1:14" ht="65.25" customHeight="1">
      <c r="A13" s="56">
        <v>6</v>
      </c>
      <c r="B13" s="57" t="s">
        <v>46</v>
      </c>
      <c r="C13" s="69" t="s">
        <v>45</v>
      </c>
      <c r="D13" s="58">
        <v>33</v>
      </c>
      <c r="E13" s="58">
        <v>63</v>
      </c>
      <c r="F13" s="104">
        <v>269.2</v>
      </c>
      <c r="G13" s="58" t="s">
        <v>47</v>
      </c>
      <c r="H13" s="58"/>
      <c r="I13" s="58"/>
      <c r="J13" s="95"/>
      <c r="K13" s="95">
        <v>11</v>
      </c>
      <c r="L13" s="95"/>
      <c r="M13" s="95">
        <f>K13</f>
        <v>11</v>
      </c>
      <c r="N13" s="40"/>
    </row>
    <row r="14" spans="1:14" ht="32.25" customHeight="1">
      <c r="A14" s="180" t="s">
        <v>40</v>
      </c>
      <c r="B14" s="181"/>
      <c r="C14" s="181"/>
      <c r="D14" s="181"/>
      <c r="E14" s="181"/>
      <c r="F14" s="181"/>
      <c r="G14" s="181"/>
      <c r="H14" s="181"/>
      <c r="I14" s="181"/>
      <c r="J14" s="181"/>
      <c r="K14" s="181"/>
      <c r="L14" s="181"/>
      <c r="M14" s="181"/>
      <c r="N14" s="182"/>
    </row>
    <row r="15" spans="1:14" ht="54" customHeight="1">
      <c r="A15" s="70">
        <v>1</v>
      </c>
      <c r="B15" s="60" t="s">
        <v>120</v>
      </c>
      <c r="C15" s="70" t="s">
        <v>50</v>
      </c>
      <c r="D15" s="61">
        <v>22</v>
      </c>
      <c r="E15" s="61">
        <v>5</v>
      </c>
      <c r="F15" s="105">
        <v>12392.6</v>
      </c>
      <c r="G15" s="61" t="s">
        <v>54</v>
      </c>
      <c r="H15" s="61">
        <v>10</v>
      </c>
      <c r="I15" s="61">
        <v>6</v>
      </c>
      <c r="J15" s="98">
        <v>12784</v>
      </c>
      <c r="K15" s="98">
        <v>84.4</v>
      </c>
      <c r="L15" s="98">
        <f aca="true" t="shared" si="1" ref="L15:L20">K15</f>
        <v>84.4</v>
      </c>
      <c r="M15" s="98"/>
      <c r="N15" s="62"/>
    </row>
    <row r="16" spans="1:14" ht="35.25" customHeight="1">
      <c r="A16" s="196">
        <v>2</v>
      </c>
      <c r="B16" s="194" t="s">
        <v>51</v>
      </c>
      <c r="C16" s="71" t="s">
        <v>50</v>
      </c>
      <c r="D16" s="64">
        <v>22</v>
      </c>
      <c r="E16" s="64">
        <v>10</v>
      </c>
      <c r="F16" s="106">
        <v>10804.6</v>
      </c>
      <c r="G16" s="64" t="s">
        <v>48</v>
      </c>
      <c r="H16" s="64">
        <v>22</v>
      </c>
      <c r="I16" s="64">
        <v>10</v>
      </c>
      <c r="J16" s="99">
        <v>9171.1</v>
      </c>
      <c r="K16" s="99">
        <v>2343.3</v>
      </c>
      <c r="L16" s="99">
        <f t="shared" si="1"/>
        <v>2343.3</v>
      </c>
      <c r="M16" s="99"/>
      <c r="N16" s="65"/>
    </row>
    <row r="17" spans="1:14" ht="35.25" customHeight="1">
      <c r="A17" s="197"/>
      <c r="B17" s="195"/>
      <c r="C17" s="71" t="s">
        <v>50</v>
      </c>
      <c r="D17" s="64">
        <v>22</v>
      </c>
      <c r="E17" s="64">
        <v>13</v>
      </c>
      <c r="F17" s="106">
        <v>11801.2</v>
      </c>
      <c r="G17" s="64" t="s">
        <v>48</v>
      </c>
      <c r="H17" s="64">
        <v>22</v>
      </c>
      <c r="I17" s="64">
        <v>17</v>
      </c>
      <c r="J17" s="99">
        <f>4725+4725</f>
        <v>9450</v>
      </c>
      <c r="K17" s="99">
        <v>1938.5</v>
      </c>
      <c r="L17" s="99">
        <f t="shared" si="1"/>
        <v>1938.5</v>
      </c>
      <c r="M17" s="99"/>
      <c r="N17" s="65"/>
    </row>
    <row r="18" spans="1:14" ht="63.75" customHeight="1">
      <c r="A18" s="71">
        <v>3</v>
      </c>
      <c r="B18" s="63" t="s">
        <v>121</v>
      </c>
      <c r="C18" s="71" t="s">
        <v>50</v>
      </c>
      <c r="D18" s="64">
        <v>22</v>
      </c>
      <c r="E18" s="64">
        <v>12</v>
      </c>
      <c r="F18" s="106">
        <v>8331.2</v>
      </c>
      <c r="G18" s="64" t="s">
        <v>54</v>
      </c>
      <c r="H18" s="64">
        <v>10</v>
      </c>
      <c r="I18" s="64">
        <v>8</v>
      </c>
      <c r="J18" s="99">
        <v>7494</v>
      </c>
      <c r="K18" s="99">
        <v>2412.1</v>
      </c>
      <c r="L18" s="99">
        <f t="shared" si="1"/>
        <v>2412.1</v>
      </c>
      <c r="M18" s="99"/>
      <c r="N18" s="65"/>
    </row>
    <row r="19" spans="1:14" ht="49.5" customHeight="1">
      <c r="A19" s="71">
        <v>4</v>
      </c>
      <c r="B19" s="63" t="s">
        <v>52</v>
      </c>
      <c r="C19" s="71" t="s">
        <v>50</v>
      </c>
      <c r="D19" s="64">
        <v>22</v>
      </c>
      <c r="E19" s="64">
        <v>16</v>
      </c>
      <c r="F19" s="106">
        <v>7908.7</v>
      </c>
      <c r="G19" s="64" t="s">
        <v>48</v>
      </c>
      <c r="H19" s="64">
        <v>10</v>
      </c>
      <c r="I19" s="64">
        <v>11</v>
      </c>
      <c r="J19" s="99">
        <v>5064</v>
      </c>
      <c r="K19" s="99">
        <v>2503</v>
      </c>
      <c r="L19" s="99">
        <f t="shared" si="1"/>
        <v>2503</v>
      </c>
      <c r="M19" s="99"/>
      <c r="N19" s="65"/>
    </row>
    <row r="20" spans="1:14" ht="49.5" customHeight="1">
      <c r="A20" s="72">
        <v>5</v>
      </c>
      <c r="B20" s="66" t="s">
        <v>53</v>
      </c>
      <c r="C20" s="72" t="s">
        <v>50</v>
      </c>
      <c r="D20" s="67">
        <v>49</v>
      </c>
      <c r="E20" s="67">
        <v>208</v>
      </c>
      <c r="F20" s="107">
        <v>31287.3</v>
      </c>
      <c r="G20" s="67" t="s">
        <v>125</v>
      </c>
      <c r="H20" s="67">
        <v>21</v>
      </c>
      <c r="I20" s="67">
        <v>215</v>
      </c>
      <c r="J20" s="100">
        <v>30945.7</v>
      </c>
      <c r="K20" s="100">
        <v>2833.5</v>
      </c>
      <c r="L20" s="100">
        <f t="shared" si="1"/>
        <v>2833.5</v>
      </c>
      <c r="M20" s="100"/>
      <c r="N20" s="68"/>
    </row>
    <row r="21" spans="1:14" s="4" customFormat="1" ht="49.5" customHeight="1">
      <c r="A21" s="198" t="s">
        <v>0</v>
      </c>
      <c r="B21" s="199"/>
      <c r="C21" s="168"/>
      <c r="D21" s="169"/>
      <c r="E21" s="169"/>
      <c r="F21" s="108">
        <f>SUM(F7:F20)</f>
        <v>121636.9</v>
      </c>
      <c r="G21" s="34"/>
      <c r="H21" s="35"/>
      <c r="I21" s="35"/>
      <c r="J21" s="101">
        <f>SUM(J7:J20)</f>
        <v>92717.8</v>
      </c>
      <c r="K21" s="101">
        <f>SUBTOTAL(9,K7:K20)</f>
        <v>21247.4</v>
      </c>
      <c r="L21" s="101">
        <f>SUBTOTAL(9,L7:L20)</f>
        <v>21236.4</v>
      </c>
      <c r="M21" s="102">
        <f>SUBTOTAL(9,M7:M20)</f>
        <v>11</v>
      </c>
      <c r="N21" s="170"/>
    </row>
    <row r="22" spans="1:14" s="5" customFormat="1" ht="42" customHeight="1">
      <c r="A22" s="8"/>
      <c r="B22" s="10"/>
      <c r="C22" s="1"/>
      <c r="D22" s="31"/>
      <c r="E22" s="31"/>
      <c r="F22" s="36"/>
      <c r="G22" s="36"/>
      <c r="H22" s="29"/>
      <c r="I22" s="29"/>
      <c r="J22" s="37"/>
      <c r="K22" s="38"/>
      <c r="L22" s="39"/>
      <c r="M22" s="39"/>
      <c r="N22" s="32"/>
    </row>
    <row r="23" spans="1:14" s="5" customFormat="1" ht="41.25" customHeight="1">
      <c r="A23" s="8"/>
      <c r="B23" s="10"/>
      <c r="C23" s="1"/>
      <c r="D23" s="31"/>
      <c r="E23" s="31"/>
      <c r="F23" s="36"/>
      <c r="G23" s="36"/>
      <c r="H23" s="29"/>
      <c r="I23" s="29"/>
      <c r="J23" s="37"/>
      <c r="K23" s="38"/>
      <c r="L23" s="39"/>
      <c r="M23" s="39"/>
      <c r="N23" s="32"/>
    </row>
    <row r="24" spans="1:14" s="5" customFormat="1" ht="41.25" customHeight="1">
      <c r="A24" s="9"/>
      <c r="B24" s="10"/>
      <c r="C24" s="1"/>
      <c r="D24" s="31"/>
      <c r="E24" s="31"/>
      <c r="F24" s="36"/>
      <c r="G24" s="36"/>
      <c r="H24" s="29"/>
      <c r="I24" s="29"/>
      <c r="J24" s="37"/>
      <c r="K24" s="38"/>
      <c r="L24" s="39"/>
      <c r="M24" s="39"/>
      <c r="N24" s="32"/>
    </row>
    <row r="25" spans="1:14" s="5" customFormat="1" ht="18.75">
      <c r="A25" s="9"/>
      <c r="B25" s="10"/>
      <c r="C25" s="1"/>
      <c r="D25" s="31"/>
      <c r="E25" s="31"/>
      <c r="F25" s="36"/>
      <c r="G25" s="36"/>
      <c r="H25" s="29"/>
      <c r="I25" s="29"/>
      <c r="J25" s="37"/>
      <c r="K25" s="38"/>
      <c r="L25" s="39"/>
      <c r="M25" s="39"/>
      <c r="N25" s="32"/>
    </row>
    <row r="26" spans="1:14" s="5" customFormat="1" ht="42" customHeight="1">
      <c r="A26" s="9"/>
      <c r="B26" s="10"/>
      <c r="C26" s="1"/>
      <c r="D26" s="31"/>
      <c r="E26" s="31"/>
      <c r="F26" s="36"/>
      <c r="G26" s="36"/>
      <c r="H26" s="29"/>
      <c r="I26" s="29"/>
      <c r="J26" s="37"/>
      <c r="K26" s="38"/>
      <c r="L26" s="39"/>
      <c r="M26" s="39"/>
      <c r="N26" s="32"/>
    </row>
    <row r="27" spans="1:14" s="5" customFormat="1" ht="42" customHeight="1">
      <c r="A27" s="9"/>
      <c r="B27" s="10"/>
      <c r="C27" s="1"/>
      <c r="D27" s="31"/>
      <c r="E27" s="31"/>
      <c r="F27" s="36"/>
      <c r="G27" s="36"/>
      <c r="H27" s="29"/>
      <c r="I27" s="29"/>
      <c r="J27" s="37"/>
      <c r="K27" s="38"/>
      <c r="L27" s="39"/>
      <c r="M27" s="39"/>
      <c r="N27" s="32"/>
    </row>
    <row r="28" spans="1:14" s="5" customFormat="1" ht="42" customHeight="1">
      <c r="A28" s="9"/>
      <c r="B28" s="10"/>
      <c r="C28" s="1"/>
      <c r="D28" s="31"/>
      <c r="E28" s="31"/>
      <c r="F28" s="36"/>
      <c r="G28" s="36"/>
      <c r="H28" s="29"/>
      <c r="I28" s="29"/>
      <c r="J28" s="37"/>
      <c r="K28" s="38"/>
      <c r="L28" s="39"/>
      <c r="M28" s="39"/>
      <c r="N28" s="32"/>
    </row>
    <row r="29" spans="1:14" s="5" customFormat="1" ht="48.75" customHeight="1">
      <c r="A29" s="9"/>
      <c r="B29" s="10"/>
      <c r="C29" s="1"/>
      <c r="D29" s="31"/>
      <c r="E29" s="31"/>
      <c r="F29" s="36"/>
      <c r="G29" s="36"/>
      <c r="H29" s="29"/>
      <c r="I29" s="29"/>
      <c r="J29" s="37"/>
      <c r="K29" s="38"/>
      <c r="L29" s="39"/>
      <c r="M29" s="39"/>
      <c r="N29" s="32"/>
    </row>
    <row r="30" spans="1:14" s="5" customFormat="1" ht="111" customHeight="1">
      <c r="A30" s="9"/>
      <c r="B30" s="10"/>
      <c r="C30" s="1"/>
      <c r="D30" s="31"/>
      <c r="E30" s="31"/>
      <c r="F30" s="36"/>
      <c r="G30" s="36"/>
      <c r="H30" s="29"/>
      <c r="I30" s="29"/>
      <c r="J30" s="37"/>
      <c r="K30" s="38"/>
      <c r="L30" s="39"/>
      <c r="M30" s="39"/>
      <c r="N30" s="32"/>
    </row>
    <row r="31" spans="1:14" s="12" customFormat="1" ht="35.25" customHeight="1">
      <c r="A31" s="9"/>
      <c r="B31" s="10"/>
      <c r="C31" s="1"/>
      <c r="D31" s="31"/>
      <c r="E31" s="31"/>
      <c r="F31" s="36"/>
      <c r="G31" s="36"/>
      <c r="H31" s="29"/>
      <c r="I31" s="29"/>
      <c r="J31" s="37"/>
      <c r="K31" s="38"/>
      <c r="L31" s="39"/>
      <c r="M31" s="39"/>
      <c r="N31" s="32"/>
    </row>
    <row r="32" spans="1:14" s="12" customFormat="1" ht="35.25" customHeight="1">
      <c r="A32" s="9"/>
      <c r="B32" s="10"/>
      <c r="C32" s="1"/>
      <c r="D32" s="31"/>
      <c r="E32" s="31"/>
      <c r="F32" s="36"/>
      <c r="G32" s="36"/>
      <c r="H32" s="29"/>
      <c r="I32" s="29"/>
      <c r="J32" s="37"/>
      <c r="K32" s="38"/>
      <c r="L32" s="39"/>
      <c r="M32" s="39"/>
      <c r="N32" s="32"/>
    </row>
    <row r="33" spans="1:14" s="12" customFormat="1" ht="18.75">
      <c r="A33" s="9"/>
      <c r="B33" s="10"/>
      <c r="C33" s="1"/>
      <c r="D33" s="31"/>
      <c r="E33" s="31"/>
      <c r="F33" s="36"/>
      <c r="G33" s="36"/>
      <c r="H33" s="29"/>
      <c r="I33" s="29"/>
      <c r="J33" s="37"/>
      <c r="K33" s="38"/>
      <c r="L33" s="39"/>
      <c r="M33" s="39"/>
      <c r="N33" s="32"/>
    </row>
    <row r="34" spans="1:14" s="5" customFormat="1" ht="18.75">
      <c r="A34" s="9"/>
      <c r="B34" s="10"/>
      <c r="C34" s="1"/>
      <c r="D34" s="31"/>
      <c r="E34" s="31"/>
      <c r="F34" s="36"/>
      <c r="G34" s="36"/>
      <c r="H34" s="29"/>
      <c r="I34" s="29"/>
      <c r="J34" s="37"/>
      <c r="K34" s="38"/>
      <c r="L34" s="39"/>
      <c r="M34" s="39"/>
      <c r="N34" s="32"/>
    </row>
    <row r="35" spans="1:14" s="5" customFormat="1" ht="35.25" customHeight="1">
      <c r="A35" s="9"/>
      <c r="B35" s="10"/>
      <c r="C35" s="1"/>
      <c r="D35" s="31"/>
      <c r="E35" s="31"/>
      <c r="F35" s="36"/>
      <c r="G35" s="36"/>
      <c r="H35" s="29"/>
      <c r="I35" s="29"/>
      <c r="J35" s="37"/>
      <c r="K35" s="38"/>
      <c r="L35" s="39"/>
      <c r="M35" s="39"/>
      <c r="N35" s="32"/>
    </row>
    <row r="36" spans="1:14" s="5" customFormat="1" ht="35.25" customHeight="1">
      <c r="A36" s="9"/>
      <c r="B36" s="10"/>
      <c r="C36" s="1"/>
      <c r="D36" s="31"/>
      <c r="E36" s="31"/>
      <c r="F36" s="36"/>
      <c r="G36" s="36"/>
      <c r="H36" s="29"/>
      <c r="I36" s="29"/>
      <c r="J36" s="37"/>
      <c r="K36" s="38"/>
      <c r="L36" s="39"/>
      <c r="M36" s="39"/>
      <c r="N36" s="32"/>
    </row>
    <row r="37" spans="1:14" s="5" customFormat="1" ht="35.25" customHeight="1">
      <c r="A37" s="9"/>
      <c r="B37" s="10"/>
      <c r="C37" s="1"/>
      <c r="D37" s="31"/>
      <c r="E37" s="31"/>
      <c r="F37" s="36"/>
      <c r="G37" s="36"/>
      <c r="H37" s="29"/>
      <c r="I37" s="29"/>
      <c r="J37" s="37"/>
      <c r="K37" s="38"/>
      <c r="L37" s="39"/>
      <c r="M37" s="39"/>
      <c r="N37" s="32"/>
    </row>
    <row r="38" spans="1:14" s="5" customFormat="1" ht="35.25" customHeight="1">
      <c r="A38" s="9"/>
      <c r="B38" s="10"/>
      <c r="C38" s="1"/>
      <c r="D38" s="31"/>
      <c r="E38" s="31"/>
      <c r="F38" s="36"/>
      <c r="G38" s="36"/>
      <c r="H38" s="29"/>
      <c r="I38" s="29"/>
      <c r="J38" s="37"/>
      <c r="K38" s="38"/>
      <c r="L38" s="39"/>
      <c r="M38" s="39"/>
      <c r="N38" s="32"/>
    </row>
    <row r="39" spans="1:14" s="5" customFormat="1" ht="35.25" customHeight="1">
      <c r="A39" s="9"/>
      <c r="B39" s="10"/>
      <c r="C39" s="1"/>
      <c r="D39" s="31"/>
      <c r="E39" s="31"/>
      <c r="F39" s="36"/>
      <c r="G39" s="36"/>
      <c r="H39" s="29"/>
      <c r="I39" s="29"/>
      <c r="J39" s="37"/>
      <c r="K39" s="38"/>
      <c r="L39" s="39"/>
      <c r="M39" s="39"/>
      <c r="N39" s="32"/>
    </row>
    <row r="40" spans="1:14" s="6" customFormat="1" ht="35.25" customHeight="1">
      <c r="A40" s="9"/>
      <c r="B40" s="10"/>
      <c r="C40" s="1"/>
      <c r="D40" s="31"/>
      <c r="E40" s="31"/>
      <c r="F40" s="36"/>
      <c r="G40" s="36"/>
      <c r="H40" s="29"/>
      <c r="I40" s="29"/>
      <c r="J40" s="37"/>
      <c r="K40" s="38"/>
      <c r="L40" s="39"/>
      <c r="M40" s="39"/>
      <c r="N40" s="32"/>
    </row>
    <row r="41" spans="1:14" s="12" customFormat="1" ht="46.5" customHeight="1">
      <c r="A41" s="9"/>
      <c r="B41" s="10"/>
      <c r="C41" s="1"/>
      <c r="D41" s="31"/>
      <c r="E41" s="31"/>
      <c r="F41" s="36"/>
      <c r="G41" s="36"/>
      <c r="H41" s="29"/>
      <c r="I41" s="29"/>
      <c r="J41" s="37"/>
      <c r="K41" s="38"/>
      <c r="L41" s="39"/>
      <c r="M41" s="39"/>
      <c r="N41" s="32"/>
    </row>
    <row r="42" spans="1:14" s="12" customFormat="1" ht="18.75">
      <c r="A42" s="9"/>
      <c r="B42" s="10"/>
      <c r="C42" s="1"/>
      <c r="D42" s="31"/>
      <c r="E42" s="31"/>
      <c r="F42" s="36"/>
      <c r="G42" s="36"/>
      <c r="H42" s="29"/>
      <c r="I42" s="29"/>
      <c r="J42" s="37"/>
      <c r="K42" s="38"/>
      <c r="L42" s="39"/>
      <c r="M42" s="39"/>
      <c r="N42" s="32"/>
    </row>
    <row r="43" spans="1:14" s="12" customFormat="1" ht="33.75" customHeight="1">
      <c r="A43" s="9"/>
      <c r="B43" s="10"/>
      <c r="C43" s="1"/>
      <c r="D43" s="31"/>
      <c r="E43" s="31"/>
      <c r="F43" s="36"/>
      <c r="G43" s="36"/>
      <c r="H43" s="29"/>
      <c r="I43" s="29"/>
      <c r="J43" s="37"/>
      <c r="K43" s="38"/>
      <c r="L43" s="39"/>
      <c r="M43" s="39"/>
      <c r="N43" s="32"/>
    </row>
    <row r="44" spans="1:14" s="12" customFormat="1" ht="33.75" customHeight="1">
      <c r="A44" s="9"/>
      <c r="B44" s="10"/>
      <c r="C44" s="1"/>
      <c r="D44" s="31"/>
      <c r="E44" s="31"/>
      <c r="F44" s="36"/>
      <c r="G44" s="36"/>
      <c r="H44" s="29"/>
      <c r="I44" s="29"/>
      <c r="J44" s="37"/>
      <c r="K44" s="38"/>
      <c r="L44" s="39"/>
      <c r="M44" s="39"/>
      <c r="N44" s="32"/>
    </row>
    <row r="45" spans="1:14" s="12" customFormat="1" ht="33.75" customHeight="1">
      <c r="A45" s="9"/>
      <c r="B45" s="10"/>
      <c r="C45" s="1"/>
      <c r="D45" s="31"/>
      <c r="E45" s="31"/>
      <c r="F45" s="36"/>
      <c r="G45" s="36"/>
      <c r="H45" s="29"/>
      <c r="I45" s="29"/>
      <c r="J45" s="37"/>
      <c r="K45" s="38"/>
      <c r="L45" s="39"/>
      <c r="M45" s="39"/>
      <c r="N45" s="32"/>
    </row>
    <row r="46" spans="1:14" s="5" customFormat="1" ht="35.25" customHeight="1">
      <c r="A46" s="9"/>
      <c r="B46" s="10"/>
      <c r="C46" s="1"/>
      <c r="D46" s="31"/>
      <c r="E46" s="31"/>
      <c r="F46" s="36"/>
      <c r="G46" s="36"/>
      <c r="H46" s="29"/>
      <c r="I46" s="29"/>
      <c r="J46" s="37"/>
      <c r="K46" s="38"/>
      <c r="L46" s="39"/>
      <c r="M46" s="39"/>
      <c r="N46" s="32"/>
    </row>
    <row r="47" spans="1:14" s="5" customFormat="1" ht="35.25" customHeight="1">
      <c r="A47" s="9"/>
      <c r="B47" s="10"/>
      <c r="C47" s="1"/>
      <c r="D47" s="31"/>
      <c r="E47" s="31"/>
      <c r="F47" s="36"/>
      <c r="G47" s="36"/>
      <c r="H47" s="29"/>
      <c r="I47" s="29"/>
      <c r="J47" s="37"/>
      <c r="K47" s="38"/>
      <c r="L47" s="39"/>
      <c r="M47" s="39"/>
      <c r="N47" s="32"/>
    </row>
    <row r="48" spans="1:14" s="7" customFormat="1" ht="34.5" customHeight="1">
      <c r="A48" s="9"/>
      <c r="B48" s="10"/>
      <c r="C48" s="1"/>
      <c r="D48" s="31"/>
      <c r="E48" s="31"/>
      <c r="F48" s="36"/>
      <c r="G48" s="36"/>
      <c r="H48" s="29"/>
      <c r="I48" s="29"/>
      <c r="J48" s="37"/>
      <c r="K48" s="38"/>
      <c r="L48" s="39"/>
      <c r="M48" s="39"/>
      <c r="N48" s="32"/>
    </row>
  </sheetData>
  <sheetProtection/>
  <autoFilter ref="A5:N20"/>
  <mergeCells count="19">
    <mergeCell ref="B16:B17"/>
    <mergeCell ref="A16:A17"/>
    <mergeCell ref="A21:B21"/>
    <mergeCell ref="N4:N5"/>
    <mergeCell ref="A1:N1"/>
    <mergeCell ref="A3:N3"/>
    <mergeCell ref="A4:A5"/>
    <mergeCell ref="B4:B5"/>
    <mergeCell ref="C4:C5"/>
    <mergeCell ref="D4:F4"/>
    <mergeCell ref="A2:N2"/>
    <mergeCell ref="A6:N6"/>
    <mergeCell ref="A14:N14"/>
    <mergeCell ref="K4:M4"/>
    <mergeCell ref="H4:J4"/>
    <mergeCell ref="B10:B11"/>
    <mergeCell ref="A10:A11"/>
    <mergeCell ref="C10:C11"/>
    <mergeCell ref="G4:G5"/>
  </mergeCells>
  <printOptions/>
  <pageMargins left="0.5511811023622047" right="0.35433070866141736" top="0.6299212598425197" bottom="0.7480314960629921" header="0.31496062992125984" footer="0.31496062992125984"/>
  <pageSetup blackAndWhite="1" fitToHeight="0"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sheetPr>
    <pageSetUpPr fitToPage="1"/>
  </sheetPr>
  <dimension ref="A1:P25"/>
  <sheetViews>
    <sheetView zoomScale="85" zoomScaleNormal="85" zoomScaleSheetLayoutView="115" zoomScalePageLayoutView="0" workbookViewId="0" topLeftCell="A1">
      <selection activeCell="P18" sqref="P18"/>
    </sheetView>
  </sheetViews>
  <sheetFormatPr defaultColWidth="8.796875" defaultRowHeight="15"/>
  <cols>
    <col min="1" max="1" width="3.59765625" style="15" customWidth="1"/>
    <col min="2" max="2" width="13.796875" style="16" customWidth="1"/>
    <col min="3" max="3" width="4.09765625" style="17" customWidth="1"/>
    <col min="4" max="4" width="5.296875" style="17" customWidth="1"/>
    <col min="5" max="5" width="7" style="17" customWidth="1"/>
    <col min="6" max="6" width="5.69921875" style="13" customWidth="1"/>
    <col min="7" max="8" width="7.296875" style="13" customWidth="1"/>
    <col min="9" max="9" width="6" style="13" customWidth="1"/>
    <col min="10" max="10" width="9.796875" style="13" customWidth="1"/>
    <col min="11" max="11" width="9.3984375" style="13" customWidth="1"/>
    <col min="12" max="12" width="10.19921875" style="13" customWidth="1"/>
    <col min="13" max="13" width="8.796875" style="13" customWidth="1"/>
    <col min="14" max="14" width="11.296875" style="13" customWidth="1"/>
    <col min="15" max="15" width="11.19921875" style="17" customWidth="1"/>
    <col min="16" max="16" width="17" style="13" customWidth="1"/>
    <col min="17" max="16384" width="8.8984375" style="13" customWidth="1"/>
  </cols>
  <sheetData>
    <row r="1" spans="1:15" ht="32.25" customHeight="1">
      <c r="A1" s="220" t="s">
        <v>132</v>
      </c>
      <c r="B1" s="220"/>
      <c r="C1" s="220"/>
      <c r="D1" s="220"/>
      <c r="E1" s="220"/>
      <c r="F1" s="220"/>
      <c r="G1" s="220"/>
      <c r="H1" s="220"/>
      <c r="I1" s="220"/>
      <c r="J1" s="220"/>
      <c r="K1" s="220"/>
      <c r="L1" s="220"/>
      <c r="M1" s="220"/>
      <c r="N1" s="220"/>
      <c r="O1" s="220"/>
    </row>
    <row r="2" spans="1:15" ht="19.5" customHeight="1">
      <c r="A2" s="213" t="str">
        <f>'TKDT '!A2:N2</f>
        <v>(Kèm theo Quyết định số ….../QĐ- UBND  ngày ….../ 7/2023 của UBND huyện Tân Yên)</v>
      </c>
      <c r="B2" s="213"/>
      <c r="C2" s="213"/>
      <c r="D2" s="213"/>
      <c r="E2" s="213"/>
      <c r="F2" s="213"/>
      <c r="G2" s="213"/>
      <c r="H2" s="213"/>
      <c r="I2" s="213"/>
      <c r="J2" s="213"/>
      <c r="K2" s="213"/>
      <c r="L2" s="213"/>
      <c r="M2" s="213"/>
      <c r="N2" s="213"/>
      <c r="O2" s="213"/>
    </row>
    <row r="3" spans="1:15" ht="21.75" customHeight="1">
      <c r="A3" s="218" t="str">
        <f>+'TKDT '!A3:N3</f>
        <v>Đvt: đồng</v>
      </c>
      <c r="B3" s="218"/>
      <c r="C3" s="218"/>
      <c r="D3" s="218"/>
      <c r="E3" s="218"/>
      <c r="F3" s="218"/>
      <c r="G3" s="218"/>
      <c r="H3" s="218"/>
      <c r="I3" s="218"/>
      <c r="J3" s="218"/>
      <c r="K3" s="218"/>
      <c r="L3" s="218"/>
      <c r="M3" s="218"/>
      <c r="N3" s="218"/>
      <c r="O3" s="218"/>
    </row>
    <row r="4" spans="1:15" s="17" customFormat="1" ht="34.5" customHeight="1">
      <c r="A4" s="221" t="s">
        <v>8</v>
      </c>
      <c r="B4" s="221" t="s">
        <v>10</v>
      </c>
      <c r="C4" s="221" t="s">
        <v>11</v>
      </c>
      <c r="D4" s="221"/>
      <c r="E4" s="221"/>
      <c r="F4" s="221" t="s">
        <v>12</v>
      </c>
      <c r="G4" s="222" t="s">
        <v>13</v>
      </c>
      <c r="H4" s="223"/>
      <c r="I4" s="224"/>
      <c r="J4" s="222" t="s">
        <v>14</v>
      </c>
      <c r="K4" s="223"/>
      <c r="L4" s="223"/>
      <c r="M4" s="223"/>
      <c r="N4" s="224"/>
      <c r="O4" s="221" t="s">
        <v>126</v>
      </c>
    </row>
    <row r="5" spans="1:15" s="17" customFormat="1" ht="102.75" customHeight="1">
      <c r="A5" s="221"/>
      <c r="B5" s="221"/>
      <c r="C5" s="11" t="s">
        <v>15</v>
      </c>
      <c r="D5" s="11" t="s">
        <v>16</v>
      </c>
      <c r="E5" s="11" t="s">
        <v>17</v>
      </c>
      <c r="F5" s="221"/>
      <c r="G5" s="11" t="s">
        <v>18</v>
      </c>
      <c r="H5" s="11" t="s">
        <v>19</v>
      </c>
      <c r="I5" s="11" t="s">
        <v>20</v>
      </c>
      <c r="J5" s="11" t="s">
        <v>96</v>
      </c>
      <c r="K5" s="11" t="s">
        <v>97</v>
      </c>
      <c r="L5" s="11" t="s">
        <v>98</v>
      </c>
      <c r="M5" s="11" t="s">
        <v>21</v>
      </c>
      <c r="N5" s="11" t="s">
        <v>22</v>
      </c>
      <c r="O5" s="221"/>
    </row>
    <row r="6" spans="1:15" s="127" customFormat="1" ht="18" customHeight="1">
      <c r="A6" s="109">
        <v>1</v>
      </c>
      <c r="B6" s="110">
        <v>2</v>
      </c>
      <c r="C6" s="109">
        <v>3</v>
      </c>
      <c r="D6" s="110">
        <v>4</v>
      </c>
      <c r="E6" s="109">
        <v>5</v>
      </c>
      <c r="F6" s="110">
        <v>6</v>
      </c>
      <c r="G6" s="109">
        <v>7</v>
      </c>
      <c r="H6" s="110">
        <v>8</v>
      </c>
      <c r="I6" s="109">
        <v>9</v>
      </c>
      <c r="J6" s="110">
        <v>10</v>
      </c>
      <c r="K6" s="109">
        <v>11</v>
      </c>
      <c r="L6" s="110">
        <v>12</v>
      </c>
      <c r="M6" s="109">
        <v>13</v>
      </c>
      <c r="N6" s="110">
        <v>14</v>
      </c>
      <c r="O6" s="109">
        <v>15</v>
      </c>
    </row>
    <row r="7" spans="1:16" ht="33" customHeight="1">
      <c r="A7" s="113">
        <v>1</v>
      </c>
      <c r="B7" s="114" t="s">
        <v>35</v>
      </c>
      <c r="C7" s="115">
        <f>+'TKDT '!D7</f>
        <v>41</v>
      </c>
      <c r="D7" s="115">
        <f>+'TKDT '!E7</f>
        <v>5</v>
      </c>
      <c r="E7" s="115">
        <f>+'TKDT '!F7</f>
        <v>10776.9</v>
      </c>
      <c r="F7" s="116" t="str">
        <f>+'TKDT '!G7</f>
        <v>LNQ
(RTS)</v>
      </c>
      <c r="G7" s="117">
        <f>'TKDT '!K7</f>
        <v>4076.7</v>
      </c>
      <c r="H7" s="117">
        <f>G7</f>
        <v>4076.7</v>
      </c>
      <c r="I7" s="117">
        <v>0</v>
      </c>
      <c r="J7" s="118">
        <f aca="true" t="shared" si="0" ref="J7:J13">H7*13000</f>
        <v>52997100</v>
      </c>
      <c r="K7" s="118">
        <f>G7*5000</f>
        <v>20383500</v>
      </c>
      <c r="L7" s="118">
        <f aca="true" t="shared" si="1" ref="L7:L13">G7*39000</f>
        <v>158991300</v>
      </c>
      <c r="M7" s="111"/>
      <c r="N7" s="111">
        <f>J7+K7+L7</f>
        <v>232371900</v>
      </c>
      <c r="O7" s="111">
        <f>N7</f>
        <v>232371900</v>
      </c>
      <c r="P7" s="172"/>
    </row>
    <row r="8" spans="1:16" ht="33" customHeight="1">
      <c r="A8" s="113">
        <v>2</v>
      </c>
      <c r="B8" s="114" t="s">
        <v>37</v>
      </c>
      <c r="C8" s="115">
        <f>+'TKDT '!D9</f>
        <v>41</v>
      </c>
      <c r="D8" s="115">
        <f>+'TKDT '!E9</f>
        <v>4</v>
      </c>
      <c r="E8" s="115">
        <f>+'TKDT '!F9</f>
        <v>4686.2</v>
      </c>
      <c r="F8" s="116" t="str">
        <f>+'TKDT '!G9</f>
        <v>LNQ
(RTS)</v>
      </c>
      <c r="G8" s="117">
        <f>'TKDT '!K9</f>
        <v>694</v>
      </c>
      <c r="H8" s="117">
        <f>'TKDT '!L9</f>
        <v>694</v>
      </c>
      <c r="I8" s="117">
        <f>'TKDT '!M9</f>
        <v>0</v>
      </c>
      <c r="J8" s="118">
        <f t="shared" si="0"/>
        <v>9022000</v>
      </c>
      <c r="K8" s="118">
        <f aca="true" t="shared" si="2" ref="K8:K17">G8*5000</f>
        <v>3470000</v>
      </c>
      <c r="L8" s="118">
        <f t="shared" si="1"/>
        <v>27066000</v>
      </c>
      <c r="M8" s="111"/>
      <c r="N8" s="111">
        <f aca="true" t="shared" si="3" ref="N8:N17">J8+K8+L8</f>
        <v>39558000</v>
      </c>
      <c r="O8" s="111">
        <f>N8</f>
        <v>39558000</v>
      </c>
      <c r="P8" s="172"/>
    </row>
    <row r="9" spans="1:16" ht="33" customHeight="1">
      <c r="A9" s="216">
        <v>3</v>
      </c>
      <c r="B9" s="214" t="s">
        <v>38</v>
      </c>
      <c r="C9" s="115">
        <f>+'TKDT '!D10</f>
        <v>33</v>
      </c>
      <c r="D9" s="115">
        <f>+'TKDT '!E10</f>
        <v>69</v>
      </c>
      <c r="E9" s="115">
        <f>+'TKDT '!F10</f>
        <v>4067.3</v>
      </c>
      <c r="F9" s="116" t="str">
        <f>+'TKDT '!G10</f>
        <v>LNQ
(RTS)</v>
      </c>
      <c r="G9" s="117">
        <f>'TKDT '!K10</f>
        <v>41.8</v>
      </c>
      <c r="H9" s="117">
        <f>'TKDT '!L10</f>
        <v>41.8</v>
      </c>
      <c r="I9" s="117">
        <f>'TKDT '!M10</f>
        <v>0</v>
      </c>
      <c r="J9" s="118">
        <f t="shared" si="0"/>
        <v>543400</v>
      </c>
      <c r="K9" s="118">
        <f t="shared" si="2"/>
        <v>209000</v>
      </c>
      <c r="L9" s="118">
        <f t="shared" si="1"/>
        <v>1630200</v>
      </c>
      <c r="M9" s="111"/>
      <c r="N9" s="111">
        <f t="shared" si="3"/>
        <v>2382600</v>
      </c>
      <c r="O9" s="228">
        <f>N9+N10</f>
        <v>42898200</v>
      </c>
      <c r="P9" s="172"/>
    </row>
    <row r="10" spans="1:16" ht="33" customHeight="1">
      <c r="A10" s="217"/>
      <c r="B10" s="215"/>
      <c r="C10" s="115">
        <f>+'TKDT '!D11</f>
        <v>33</v>
      </c>
      <c r="D10" s="115">
        <f>+'TKDT '!E11</f>
        <v>64</v>
      </c>
      <c r="E10" s="115">
        <f>+'TKDT '!F11</f>
        <v>7135.7</v>
      </c>
      <c r="F10" s="116" t="str">
        <f>+'TKDT '!G12</f>
        <v>LNQ
(RTS)</v>
      </c>
      <c r="G10" s="117">
        <f>'TKDT '!K11</f>
        <v>710.8</v>
      </c>
      <c r="H10" s="117">
        <f>'TKDT '!L11</f>
        <v>710.8</v>
      </c>
      <c r="I10" s="117">
        <f>'TKDT '!M11</f>
        <v>0</v>
      </c>
      <c r="J10" s="118">
        <f t="shared" si="0"/>
        <v>9240400</v>
      </c>
      <c r="K10" s="118">
        <f t="shared" si="2"/>
        <v>3554000</v>
      </c>
      <c r="L10" s="118">
        <f t="shared" si="1"/>
        <v>27721200</v>
      </c>
      <c r="M10" s="111"/>
      <c r="N10" s="111">
        <f t="shared" si="3"/>
        <v>40515600</v>
      </c>
      <c r="O10" s="228"/>
      <c r="P10" s="172"/>
    </row>
    <row r="11" spans="1:16" ht="33" customHeight="1">
      <c r="A11" s="113">
        <v>4</v>
      </c>
      <c r="B11" s="114" t="s">
        <v>39</v>
      </c>
      <c r="C11" s="115">
        <f>+'TKDT '!D12</f>
        <v>33</v>
      </c>
      <c r="D11" s="115">
        <f>+'TKDT '!E12</f>
        <v>70</v>
      </c>
      <c r="E11" s="115">
        <f>+'TKDT '!F12</f>
        <v>7113.4</v>
      </c>
      <c r="F11" s="116" t="s">
        <v>55</v>
      </c>
      <c r="G11" s="117">
        <f>'TKDT '!K12</f>
        <v>3444.6</v>
      </c>
      <c r="H11" s="117">
        <f>'TKDT '!L12</f>
        <v>3444.6</v>
      </c>
      <c r="I11" s="117">
        <f>'TKDT '!M12</f>
        <v>0</v>
      </c>
      <c r="J11" s="118">
        <f t="shared" si="0"/>
        <v>44779800</v>
      </c>
      <c r="K11" s="118">
        <f t="shared" si="2"/>
        <v>17223000</v>
      </c>
      <c r="L11" s="118">
        <f t="shared" si="1"/>
        <v>134339400</v>
      </c>
      <c r="M11" s="111"/>
      <c r="N11" s="111">
        <f t="shared" si="3"/>
        <v>196342200</v>
      </c>
      <c r="O11" s="111">
        <f>N11</f>
        <v>196342200</v>
      </c>
      <c r="P11" s="172"/>
    </row>
    <row r="12" spans="1:16" ht="41.25" customHeight="1">
      <c r="A12" s="113">
        <v>5</v>
      </c>
      <c r="B12" s="119" t="str">
        <f>+'TKDT '!B15</f>
        <v>Trần Xuân Chín
(Gcn Trần Văn Chín)</v>
      </c>
      <c r="C12" s="115">
        <f>+'TKDT '!D15</f>
        <v>22</v>
      </c>
      <c r="D12" s="115">
        <f>+'TKDT '!E15</f>
        <v>5</v>
      </c>
      <c r="E12" s="115">
        <f>+'TKDT '!F15</f>
        <v>12392.6</v>
      </c>
      <c r="F12" s="116" t="str">
        <f>'TKDT '!G15</f>
        <v>LNQ
(RST)</v>
      </c>
      <c r="G12" s="117">
        <f>+'TKDT '!K15</f>
        <v>84.4</v>
      </c>
      <c r="H12" s="117">
        <f>+'TKDT '!L15</f>
        <v>84.4</v>
      </c>
      <c r="I12" s="117">
        <f>+'TKDT '!M15</f>
        <v>0</v>
      </c>
      <c r="J12" s="118">
        <f t="shared" si="0"/>
        <v>1097200</v>
      </c>
      <c r="K12" s="118">
        <f t="shared" si="2"/>
        <v>422000</v>
      </c>
      <c r="L12" s="118">
        <f t="shared" si="1"/>
        <v>3291600</v>
      </c>
      <c r="M12" s="111"/>
      <c r="N12" s="111">
        <f t="shared" si="3"/>
        <v>4810800</v>
      </c>
      <c r="O12" s="111">
        <f>N12</f>
        <v>4810800</v>
      </c>
      <c r="P12" s="172"/>
    </row>
    <row r="13" spans="1:16" ht="33" customHeight="1">
      <c r="A13" s="230">
        <v>6</v>
      </c>
      <c r="B13" s="229" t="str">
        <f>+'TKDT '!B16</f>
        <v>Lê Hoàn Hảo</v>
      </c>
      <c r="C13" s="120">
        <f>+'TKDT '!D16</f>
        <v>22</v>
      </c>
      <c r="D13" s="120">
        <f>+'TKDT '!E16</f>
        <v>10</v>
      </c>
      <c r="E13" s="120">
        <f>+'TKDT '!F16</f>
        <v>10804.6</v>
      </c>
      <c r="F13" s="121" t="str">
        <f>'TKDT '!G16</f>
        <v>RST</v>
      </c>
      <c r="G13" s="122">
        <f>+'TKDT '!K16</f>
        <v>2343.3</v>
      </c>
      <c r="H13" s="122">
        <f>+'TKDT '!L16</f>
        <v>2343.3</v>
      </c>
      <c r="I13" s="122">
        <f>+'TKDT '!M16</f>
        <v>0</v>
      </c>
      <c r="J13" s="118">
        <f t="shared" si="0"/>
        <v>30462900.000000004</v>
      </c>
      <c r="K13" s="118">
        <f t="shared" si="2"/>
        <v>11716500</v>
      </c>
      <c r="L13" s="118">
        <f t="shared" si="1"/>
        <v>91388700</v>
      </c>
      <c r="M13" s="123"/>
      <c r="N13" s="123">
        <f t="shared" si="3"/>
        <v>133568100</v>
      </c>
      <c r="O13" s="227">
        <f>N13+N14</f>
        <v>244062600</v>
      </c>
      <c r="P13" s="172"/>
    </row>
    <row r="14" spans="1:16" ht="33" customHeight="1">
      <c r="A14" s="230"/>
      <c r="B14" s="229"/>
      <c r="C14" s="120">
        <f>+'TKDT '!D17</f>
        <v>22</v>
      </c>
      <c r="D14" s="120">
        <f>+'TKDT '!E17</f>
        <v>13</v>
      </c>
      <c r="E14" s="120">
        <f>+'TKDT '!F17</f>
        <v>11801.2</v>
      </c>
      <c r="F14" s="121" t="str">
        <f>'TKDT '!G17</f>
        <v>RST</v>
      </c>
      <c r="G14" s="122">
        <f>+'TKDT '!K17</f>
        <v>1938.5</v>
      </c>
      <c r="H14" s="122">
        <f>+'TKDT '!L17</f>
        <v>1938.5</v>
      </c>
      <c r="I14" s="122">
        <f>+'TKDT '!M17</f>
        <v>0</v>
      </c>
      <c r="J14" s="124">
        <f>H14*13000</f>
        <v>25200500</v>
      </c>
      <c r="K14" s="124">
        <f t="shared" si="2"/>
        <v>9692500</v>
      </c>
      <c r="L14" s="124">
        <f>G14*39000</f>
        <v>75601500</v>
      </c>
      <c r="M14" s="123"/>
      <c r="N14" s="123">
        <f>J14+K14+L14</f>
        <v>110494500</v>
      </c>
      <c r="O14" s="227"/>
      <c r="P14" s="172"/>
    </row>
    <row r="15" spans="1:16" ht="46.5" customHeight="1">
      <c r="A15" s="125">
        <v>7</v>
      </c>
      <c r="B15" s="126" t="str">
        <f>+'TKDT '!B18</f>
        <v>Nguyễn Quyết Tiến
(GCN Nguyễn Văn Tiến)</v>
      </c>
      <c r="C15" s="120">
        <f>+'TKDT '!D18</f>
        <v>22</v>
      </c>
      <c r="D15" s="120">
        <f>+'TKDT '!E18</f>
        <v>12</v>
      </c>
      <c r="E15" s="120">
        <f>+'TKDT '!F18</f>
        <v>8331.2</v>
      </c>
      <c r="F15" s="121" t="str">
        <f>'TKDT '!G18</f>
        <v>LNQ
(RST)</v>
      </c>
      <c r="G15" s="122">
        <f>+'TKDT '!K18</f>
        <v>2412.1</v>
      </c>
      <c r="H15" s="122">
        <f>+'TKDT '!L18</f>
        <v>2412.1</v>
      </c>
      <c r="I15" s="122">
        <f>+'TKDT '!M18</f>
        <v>0</v>
      </c>
      <c r="J15" s="124">
        <f>H15*13000</f>
        <v>31357300</v>
      </c>
      <c r="K15" s="124">
        <f t="shared" si="2"/>
        <v>12060500</v>
      </c>
      <c r="L15" s="124">
        <f>G15*39000</f>
        <v>94071900</v>
      </c>
      <c r="M15" s="123"/>
      <c r="N15" s="123">
        <f t="shared" si="3"/>
        <v>137489700</v>
      </c>
      <c r="O15" s="123">
        <f>N15</f>
        <v>137489700</v>
      </c>
      <c r="P15" s="172"/>
    </row>
    <row r="16" spans="1:16" ht="33" customHeight="1">
      <c r="A16" s="125">
        <v>8</v>
      </c>
      <c r="B16" s="126" t="str">
        <f>+'TKDT '!B19</f>
        <v>Giáp Thị Cần</v>
      </c>
      <c r="C16" s="120">
        <f>+'TKDT '!D19</f>
        <v>22</v>
      </c>
      <c r="D16" s="120">
        <f>+'TKDT '!E19</f>
        <v>16</v>
      </c>
      <c r="E16" s="120">
        <f>+'TKDT '!F19</f>
        <v>7908.7</v>
      </c>
      <c r="F16" s="121" t="str">
        <f>'TKDT '!G19</f>
        <v>RST</v>
      </c>
      <c r="G16" s="122">
        <f>+'TKDT '!K19</f>
        <v>2503</v>
      </c>
      <c r="H16" s="122">
        <f>+'TKDT '!L19</f>
        <v>2503</v>
      </c>
      <c r="I16" s="122">
        <f>+'TKDT '!M19</f>
        <v>0</v>
      </c>
      <c r="J16" s="124">
        <f>H16*13000</f>
        <v>32539000</v>
      </c>
      <c r="K16" s="124">
        <f t="shared" si="2"/>
        <v>12515000</v>
      </c>
      <c r="L16" s="124">
        <f>G16*39000</f>
        <v>97617000</v>
      </c>
      <c r="M16" s="123"/>
      <c r="N16" s="123">
        <f t="shared" si="3"/>
        <v>142671000</v>
      </c>
      <c r="O16" s="123">
        <f>N16</f>
        <v>142671000</v>
      </c>
      <c r="P16" s="172"/>
    </row>
    <row r="17" spans="1:16" ht="33" customHeight="1">
      <c r="A17" s="125">
        <v>9</v>
      </c>
      <c r="B17" s="126" t="str">
        <f>+'TKDT '!B20</f>
        <v>Lương Phúc Hảo</v>
      </c>
      <c r="C17" s="120">
        <f>+'TKDT '!D20</f>
        <v>49</v>
      </c>
      <c r="D17" s="120">
        <f>+'TKDT '!E20</f>
        <v>208</v>
      </c>
      <c r="E17" s="120">
        <f>+'TKDT '!F20</f>
        <v>31287.3</v>
      </c>
      <c r="F17" s="121" t="str">
        <f>'TKDT '!G20</f>
        <v>LNQ 
(RSX)</v>
      </c>
      <c r="G17" s="122">
        <f>+'TKDT '!K20</f>
        <v>2833.5</v>
      </c>
      <c r="H17" s="122">
        <f>+'TKDT '!L20</f>
        <v>2833.5</v>
      </c>
      <c r="I17" s="122">
        <f>+'TKDT '!M20</f>
        <v>0</v>
      </c>
      <c r="J17" s="124">
        <f>H17*13000</f>
        <v>36835500</v>
      </c>
      <c r="K17" s="124">
        <f t="shared" si="2"/>
        <v>14167500</v>
      </c>
      <c r="L17" s="124">
        <f>G17*39000</f>
        <v>110506500</v>
      </c>
      <c r="M17" s="123"/>
      <c r="N17" s="123">
        <f t="shared" si="3"/>
        <v>161509500</v>
      </c>
      <c r="O17" s="123">
        <f>N17</f>
        <v>161509500</v>
      </c>
      <c r="P17" s="172"/>
    </row>
    <row r="18" spans="1:16" s="14" customFormat="1" ht="25.5" customHeight="1">
      <c r="A18" s="226" t="s">
        <v>5</v>
      </c>
      <c r="B18" s="226"/>
      <c r="C18" s="80"/>
      <c r="D18" s="80"/>
      <c r="E18" s="75">
        <f>SUM(E7:E17)</f>
        <v>116305.09999999999</v>
      </c>
      <c r="F18" s="75"/>
      <c r="G18" s="75">
        <f aca="true" t="shared" si="4" ref="G18:O18">SUM(G7:G17)</f>
        <v>21082.699999999997</v>
      </c>
      <c r="H18" s="75">
        <f t="shared" si="4"/>
        <v>21082.699999999997</v>
      </c>
      <c r="I18" s="75">
        <f t="shared" si="4"/>
        <v>0</v>
      </c>
      <c r="J18" s="112">
        <f t="shared" si="4"/>
        <v>274075100</v>
      </c>
      <c r="K18" s="112">
        <f t="shared" si="4"/>
        <v>105413500</v>
      </c>
      <c r="L18" s="112">
        <f t="shared" si="4"/>
        <v>822225300</v>
      </c>
      <c r="M18" s="112">
        <f t="shared" si="4"/>
        <v>0</v>
      </c>
      <c r="N18" s="112">
        <f t="shared" si="4"/>
        <v>1201713900</v>
      </c>
      <c r="O18" s="112">
        <f t="shared" si="4"/>
        <v>1201713900</v>
      </c>
      <c r="P18" s="172"/>
    </row>
    <row r="19" ht="19.5" customHeight="1">
      <c r="O19" s="73"/>
    </row>
    <row r="20" spans="4:15" ht="20.25" customHeight="1">
      <c r="D20" s="219"/>
      <c r="E20" s="219"/>
      <c r="F20" s="219"/>
      <c r="G20" s="25"/>
      <c r="H20" s="25"/>
      <c r="I20" s="25"/>
      <c r="J20" s="25"/>
      <c r="K20" s="25"/>
      <c r="L20" s="25"/>
      <c r="M20" s="25"/>
      <c r="N20" s="41"/>
      <c r="O20" s="73"/>
    </row>
    <row r="22" ht="18.75" customHeight="1">
      <c r="O22" s="73"/>
    </row>
    <row r="23" spans="1:15" ht="18.75" customHeight="1">
      <c r="A23" s="13"/>
      <c r="B23" s="13"/>
      <c r="O23" s="73"/>
    </row>
    <row r="24" spans="1:12" ht="15">
      <c r="A24" s="13"/>
      <c r="B24" s="13"/>
      <c r="L24" s="18"/>
    </row>
    <row r="25" spans="1:13" ht="15">
      <c r="A25" s="13"/>
      <c r="B25" s="13"/>
      <c r="K25" s="225"/>
      <c r="L25" s="225"/>
      <c r="M25" s="225"/>
    </row>
  </sheetData>
  <sheetProtection/>
  <mergeCells count="19">
    <mergeCell ref="O4:O5"/>
    <mergeCell ref="J4:N4"/>
    <mergeCell ref="G4:I4"/>
    <mergeCell ref="K25:M25"/>
    <mergeCell ref="A18:B18"/>
    <mergeCell ref="O13:O14"/>
    <mergeCell ref="O9:O10"/>
    <mergeCell ref="B13:B14"/>
    <mergeCell ref="A13:A14"/>
    <mergeCell ref="A2:O2"/>
    <mergeCell ref="B9:B10"/>
    <mergeCell ref="A9:A10"/>
    <mergeCell ref="A3:O3"/>
    <mergeCell ref="D20:F20"/>
    <mergeCell ref="A1:O1"/>
    <mergeCell ref="A4:A5"/>
    <mergeCell ref="B4:B5"/>
    <mergeCell ref="C4:E4"/>
    <mergeCell ref="F4:F5"/>
  </mergeCells>
  <printOptions/>
  <pageMargins left="0.4724409448818898" right="0.35433070866141736" top="0.6299212598425197" bottom="0.7480314960629921" header="0.31496062992125984" footer="0.31496062992125984"/>
  <pageSetup blackAndWhite="1" fitToHeight="0"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zoomScalePageLayoutView="0" workbookViewId="0" topLeftCell="A1">
      <selection activeCell="I14" sqref="I14"/>
    </sheetView>
  </sheetViews>
  <sheetFormatPr defaultColWidth="8.796875" defaultRowHeight="15"/>
  <cols>
    <col min="1" max="1" width="4.3984375" style="15" customWidth="1"/>
    <col min="2" max="2" width="13" style="16" customWidth="1"/>
    <col min="3" max="4" width="6" style="17" customWidth="1"/>
    <col min="5" max="5" width="8.8984375" style="90" customWidth="1"/>
    <col min="6" max="8" width="9.296875" style="13" customWidth="1"/>
    <col min="9" max="9" width="7.59765625" style="13" customWidth="1"/>
    <col min="10" max="10" width="19.296875" style="17" customWidth="1"/>
    <col min="11" max="11" width="21.09765625" style="17" customWidth="1"/>
    <col min="12" max="16384" width="8.8984375" style="13" customWidth="1"/>
  </cols>
  <sheetData>
    <row r="1" spans="1:11" ht="36" customHeight="1">
      <c r="A1" s="220" t="s">
        <v>133</v>
      </c>
      <c r="B1" s="220"/>
      <c r="C1" s="220"/>
      <c r="D1" s="220"/>
      <c r="E1" s="220"/>
      <c r="F1" s="220"/>
      <c r="G1" s="220"/>
      <c r="H1" s="220"/>
      <c r="I1" s="220"/>
      <c r="J1" s="220"/>
      <c r="K1" s="220"/>
    </row>
    <row r="2" spans="1:11" ht="21.75" customHeight="1">
      <c r="A2" s="213" t="str">
        <f>PA!A2</f>
        <v>(Kèm theo Quyết định số ….../QĐ- UBND  ngày ….../ 7/2023 của UBND huyện Tân Yên)</v>
      </c>
      <c r="B2" s="213"/>
      <c r="C2" s="213"/>
      <c r="D2" s="213"/>
      <c r="E2" s="213"/>
      <c r="F2" s="213"/>
      <c r="G2" s="213"/>
      <c r="H2" s="213"/>
      <c r="I2" s="213"/>
      <c r="J2" s="213"/>
      <c r="K2" s="213"/>
    </row>
    <row r="3" spans="1:11" ht="21.75" customHeight="1">
      <c r="A3" s="218" t="str">
        <f>+'TKDT '!A3:N3</f>
        <v>Đvt: đồng</v>
      </c>
      <c r="B3" s="218"/>
      <c r="C3" s="218"/>
      <c r="D3" s="218"/>
      <c r="E3" s="218"/>
      <c r="F3" s="218"/>
      <c r="G3" s="218"/>
      <c r="H3" s="218"/>
      <c r="I3" s="218"/>
      <c r="J3" s="218"/>
      <c r="K3" s="218"/>
    </row>
    <row r="4" spans="1:11" ht="34.5" customHeight="1">
      <c r="A4" s="236" t="s">
        <v>8</v>
      </c>
      <c r="B4" s="238" t="s">
        <v>10</v>
      </c>
      <c r="C4" s="236" t="s">
        <v>11</v>
      </c>
      <c r="D4" s="236"/>
      <c r="E4" s="236"/>
      <c r="F4" s="236" t="s">
        <v>12</v>
      </c>
      <c r="G4" s="231" t="s">
        <v>13</v>
      </c>
      <c r="H4" s="232"/>
      <c r="I4" s="233"/>
      <c r="J4" s="234" t="s">
        <v>109</v>
      </c>
      <c r="K4" s="236" t="s">
        <v>26</v>
      </c>
    </row>
    <row r="5" spans="1:11" ht="60" customHeight="1">
      <c r="A5" s="236"/>
      <c r="B5" s="238"/>
      <c r="C5" s="83" t="s">
        <v>15</v>
      </c>
      <c r="D5" s="83" t="s">
        <v>16</v>
      </c>
      <c r="E5" s="84" t="s">
        <v>17</v>
      </c>
      <c r="F5" s="236"/>
      <c r="G5" s="83" t="s">
        <v>18</v>
      </c>
      <c r="H5" s="83" t="s">
        <v>19</v>
      </c>
      <c r="I5" s="83" t="s">
        <v>20</v>
      </c>
      <c r="J5" s="235"/>
      <c r="K5" s="236"/>
    </row>
    <row r="6" spans="1:11" ht="50.25" customHeight="1">
      <c r="A6" s="85">
        <v>1</v>
      </c>
      <c r="B6" s="86" t="str">
        <f>+'[1]TKDT ban đầu'!B6</f>
        <v>Lê Đăng Ngọc</v>
      </c>
      <c r="C6" s="87">
        <f>+'[1]TKDT ban đầu'!D6</f>
        <v>41</v>
      </c>
      <c r="D6" s="87">
        <f>+'[1]TKDT ban đầu'!E6</f>
        <v>33</v>
      </c>
      <c r="E6" s="167">
        <f>+'[1]TKDT ban đầu'!F6</f>
        <v>5062.6</v>
      </c>
      <c r="F6" s="87" t="str">
        <f>+'[1]TKDT ban đầu'!G6</f>
        <v>ONT+LNQ
(CLN)</v>
      </c>
      <c r="G6" s="165">
        <f>+'[1]TKDT ban đầu'!K6</f>
        <v>153.7</v>
      </c>
      <c r="H6" s="165">
        <f>+'[1]TKDT ban đầu'!L6</f>
        <v>153.7</v>
      </c>
      <c r="I6" s="165">
        <f>+'[1]TKDT ban đầu'!M6</f>
        <v>0</v>
      </c>
      <c r="J6" s="163">
        <f>H6*500000</f>
        <v>76850000</v>
      </c>
      <c r="K6" s="164">
        <f>J6</f>
        <v>76850000</v>
      </c>
    </row>
    <row r="7" spans="1:11" s="14" customFormat="1" ht="25.5" customHeight="1">
      <c r="A7" s="237" t="s">
        <v>5</v>
      </c>
      <c r="B7" s="237"/>
      <c r="C7" s="88"/>
      <c r="D7" s="88"/>
      <c r="E7" s="166">
        <f>SUM(E6:E6)</f>
        <v>5062.6</v>
      </c>
      <c r="F7" s="89"/>
      <c r="G7" s="166">
        <f>SUM(G6:G6)</f>
        <v>153.7</v>
      </c>
      <c r="H7" s="166">
        <f>SUM(H6:H6)</f>
        <v>153.7</v>
      </c>
      <c r="I7" s="166">
        <f>SUM(I6:I6)</f>
        <v>0</v>
      </c>
      <c r="J7" s="148">
        <f>SUM(J6:J6)</f>
        <v>76850000</v>
      </c>
      <c r="K7" s="148">
        <f>SUM(K6:K6)</f>
        <v>76850000</v>
      </c>
    </row>
    <row r="8" spans="4:11" ht="20.25" customHeight="1">
      <c r="D8" s="219"/>
      <c r="E8" s="219"/>
      <c r="F8" s="219"/>
      <c r="G8" s="25"/>
      <c r="H8" s="25"/>
      <c r="I8" s="25"/>
      <c r="J8" s="41"/>
      <c r="K8" s="73"/>
    </row>
    <row r="10" ht="18.75" customHeight="1">
      <c r="K10" s="73"/>
    </row>
    <row r="11" spans="1:11" ht="18.75" customHeight="1">
      <c r="A11" s="13"/>
      <c r="B11" s="13"/>
      <c r="K11" s="73"/>
    </row>
    <row r="12" spans="1:2" ht="15">
      <c r="A12" s="13"/>
      <c r="B12" s="13"/>
    </row>
    <row r="13" spans="1:2" ht="15">
      <c r="A13" s="13"/>
      <c r="B13" s="13"/>
    </row>
  </sheetData>
  <sheetProtection/>
  <mergeCells count="12">
    <mergeCell ref="A2:K2"/>
    <mergeCell ref="F4:F5"/>
    <mergeCell ref="G4:I4"/>
    <mergeCell ref="J4:J5"/>
    <mergeCell ref="K4:K5"/>
    <mergeCell ref="A7:B7"/>
    <mergeCell ref="D8:F8"/>
    <mergeCell ref="A1:K1"/>
    <mergeCell ref="A3:K3"/>
    <mergeCell ref="A4:A5"/>
    <mergeCell ref="B4:B5"/>
    <mergeCell ref="C4:E4"/>
  </mergeCells>
  <printOptions/>
  <pageMargins left="0.47244094488188976" right="0.3543307086614173" top="0.6299212598425197" bottom="0.7480314960629921"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view="pageBreakPreview" zoomScale="115" zoomScaleSheetLayoutView="115" zoomScalePageLayoutView="0" workbookViewId="0" topLeftCell="A1">
      <selection activeCell="A36" sqref="A36:M36"/>
    </sheetView>
  </sheetViews>
  <sheetFormatPr defaultColWidth="8.796875" defaultRowHeight="15"/>
  <cols>
    <col min="1" max="1" width="4" style="43" customWidth="1"/>
    <col min="2" max="2" width="11.3984375" style="43" customWidth="1"/>
    <col min="3" max="4" width="3.796875" style="43" customWidth="1"/>
    <col min="5" max="5" width="5.19921875" style="43" customWidth="1"/>
    <col min="6" max="6" width="7.19921875" style="43" customWidth="1"/>
    <col min="7" max="7" width="26.296875" style="43" customWidth="1"/>
    <col min="8" max="8" width="4.69921875" style="43" customWidth="1"/>
    <col min="9" max="9" width="4.796875" style="43" customWidth="1"/>
    <col min="10" max="10" width="8.3984375" style="43" customWidth="1"/>
    <col min="11" max="11" width="7.3984375" style="43" customWidth="1"/>
    <col min="12" max="12" width="11.19921875" style="43" customWidth="1"/>
    <col min="13" max="13" width="11.296875" style="43" customWidth="1"/>
    <col min="14" max="14" width="10.296875" style="43" customWidth="1"/>
    <col min="15" max="16384" width="8.8984375" style="43" customWidth="1"/>
  </cols>
  <sheetData>
    <row r="1" spans="1:13" ht="31.5" customHeight="1">
      <c r="A1" s="251" t="s">
        <v>134</v>
      </c>
      <c r="B1" s="251"/>
      <c r="C1" s="251"/>
      <c r="D1" s="251"/>
      <c r="E1" s="251"/>
      <c r="F1" s="251"/>
      <c r="G1" s="251"/>
      <c r="H1" s="251"/>
      <c r="I1" s="251"/>
      <c r="J1" s="251"/>
      <c r="K1" s="251"/>
      <c r="L1" s="251"/>
      <c r="M1" s="251"/>
    </row>
    <row r="2" spans="1:13" ht="19.5" customHeight="1">
      <c r="A2" s="239" t="str">
        <f>'Đất vườn'!A2:K2</f>
        <v>(Kèm theo Quyết định số ….../QĐ- UBND  ngày ….../ 7/2023 của UBND huyện Tân Yên)</v>
      </c>
      <c r="B2" s="239"/>
      <c r="C2" s="239"/>
      <c r="D2" s="239"/>
      <c r="E2" s="239"/>
      <c r="F2" s="239"/>
      <c r="G2" s="239"/>
      <c r="H2" s="239"/>
      <c r="I2" s="239"/>
      <c r="J2" s="239"/>
      <c r="K2" s="239"/>
      <c r="L2" s="239"/>
      <c r="M2" s="239"/>
    </row>
    <row r="3" spans="1:13" ht="21" customHeight="1">
      <c r="A3" s="250" t="str">
        <f>+'TKDT '!A3:N3</f>
        <v>Đvt: đồng</v>
      </c>
      <c r="B3" s="250"/>
      <c r="C3" s="250"/>
      <c r="D3" s="250"/>
      <c r="E3" s="250"/>
      <c r="F3" s="250"/>
      <c r="G3" s="250"/>
      <c r="H3" s="250"/>
      <c r="I3" s="250"/>
      <c r="J3" s="250"/>
      <c r="K3" s="250"/>
      <c r="L3" s="250"/>
      <c r="M3" s="250"/>
    </row>
    <row r="4" spans="1:13" ht="50.25" customHeight="1">
      <c r="A4" s="44" t="s">
        <v>8</v>
      </c>
      <c r="B4" s="45" t="s">
        <v>27</v>
      </c>
      <c r="C4" s="46" t="s">
        <v>4</v>
      </c>
      <c r="D4" s="46" t="s">
        <v>3</v>
      </c>
      <c r="E4" s="46" t="s">
        <v>25</v>
      </c>
      <c r="F4" s="11" t="s">
        <v>88</v>
      </c>
      <c r="G4" s="45" t="s">
        <v>28</v>
      </c>
      <c r="H4" s="45" t="s">
        <v>29</v>
      </c>
      <c r="I4" s="45" t="s">
        <v>30</v>
      </c>
      <c r="J4" s="47" t="s">
        <v>74</v>
      </c>
      <c r="K4" s="2" t="s">
        <v>41</v>
      </c>
      <c r="L4" s="47" t="s">
        <v>31</v>
      </c>
      <c r="M4" s="48" t="s">
        <v>32</v>
      </c>
    </row>
    <row r="5" spans="1:13" ht="20.25" customHeight="1">
      <c r="A5" s="252" t="s">
        <v>40</v>
      </c>
      <c r="B5" s="253"/>
      <c r="C5" s="253"/>
      <c r="D5" s="253"/>
      <c r="E5" s="253"/>
      <c r="F5" s="253"/>
      <c r="G5" s="253"/>
      <c r="H5" s="253"/>
      <c r="I5" s="253"/>
      <c r="J5" s="253"/>
      <c r="K5" s="253"/>
      <c r="L5" s="253"/>
      <c r="M5" s="254"/>
    </row>
    <row r="6" spans="1:13" ht="27.75" customHeight="1">
      <c r="A6" s="244">
        <v>1</v>
      </c>
      <c r="B6" s="245" t="s">
        <v>51</v>
      </c>
      <c r="C6" s="246">
        <v>22</v>
      </c>
      <c r="D6" s="246">
        <v>10</v>
      </c>
      <c r="E6" s="246">
        <v>10804.6</v>
      </c>
      <c r="F6" s="247">
        <v>2343.3</v>
      </c>
      <c r="G6" s="128" t="s">
        <v>123</v>
      </c>
      <c r="H6" s="50" t="s">
        <v>33</v>
      </c>
      <c r="I6" s="50">
        <v>131</v>
      </c>
      <c r="J6" s="155">
        <v>635000</v>
      </c>
      <c r="K6" s="155"/>
      <c r="L6" s="155">
        <f aca="true" t="shared" si="0" ref="L6:L32">I6*J6</f>
        <v>83185000</v>
      </c>
      <c r="M6" s="242">
        <f>SUM(L6:L17)</f>
        <v>338465300</v>
      </c>
    </row>
    <row r="7" spans="1:13" ht="33.75" customHeight="1">
      <c r="A7" s="244"/>
      <c r="B7" s="245"/>
      <c r="C7" s="246"/>
      <c r="D7" s="246"/>
      <c r="E7" s="246"/>
      <c r="F7" s="247"/>
      <c r="G7" s="128" t="s">
        <v>75</v>
      </c>
      <c r="H7" s="50" t="s">
        <v>33</v>
      </c>
      <c r="I7" s="50">
        <v>40</v>
      </c>
      <c r="J7" s="155">
        <v>163000</v>
      </c>
      <c r="K7" s="155"/>
      <c r="L7" s="155">
        <f t="shared" si="0"/>
        <v>6520000</v>
      </c>
      <c r="M7" s="242"/>
    </row>
    <row r="8" spans="1:13" ht="33.75" customHeight="1">
      <c r="A8" s="244"/>
      <c r="B8" s="245"/>
      <c r="C8" s="246"/>
      <c r="D8" s="246"/>
      <c r="E8" s="246"/>
      <c r="F8" s="247"/>
      <c r="G8" s="128" t="s">
        <v>76</v>
      </c>
      <c r="H8" s="50" t="s">
        <v>33</v>
      </c>
      <c r="I8" s="50">
        <v>150</v>
      </c>
      <c r="J8" s="155">
        <v>123000</v>
      </c>
      <c r="K8" s="155"/>
      <c r="L8" s="155">
        <f t="shared" si="0"/>
        <v>18450000</v>
      </c>
      <c r="M8" s="242"/>
    </row>
    <row r="9" spans="1:13" s="93" customFormat="1" ht="33.75" customHeight="1">
      <c r="A9" s="244"/>
      <c r="B9" s="245"/>
      <c r="C9" s="246"/>
      <c r="D9" s="246"/>
      <c r="E9" s="246"/>
      <c r="F9" s="247"/>
      <c r="G9" s="157" t="s">
        <v>77</v>
      </c>
      <c r="H9" s="158" t="s">
        <v>114</v>
      </c>
      <c r="I9" s="158">
        <v>120</v>
      </c>
      <c r="J9" s="159">
        <v>3060</v>
      </c>
      <c r="K9" s="159"/>
      <c r="L9" s="159">
        <f t="shared" si="0"/>
        <v>367200</v>
      </c>
      <c r="M9" s="242"/>
    </row>
    <row r="10" spans="1:13" ht="30.75" customHeight="1">
      <c r="A10" s="244"/>
      <c r="B10" s="245"/>
      <c r="C10" s="246"/>
      <c r="D10" s="246"/>
      <c r="E10" s="246"/>
      <c r="F10" s="247"/>
      <c r="G10" s="114" t="s">
        <v>99</v>
      </c>
      <c r="H10" s="113" t="s">
        <v>43</v>
      </c>
      <c r="I10" s="113">
        <f>(1.2*1.2*3)*20</f>
        <v>86.4</v>
      </c>
      <c r="J10" s="111">
        <v>1230000</v>
      </c>
      <c r="K10" s="155">
        <f>J10*0.8</f>
        <v>984000</v>
      </c>
      <c r="L10" s="155">
        <f>I10*K10</f>
        <v>85017600</v>
      </c>
      <c r="M10" s="242"/>
    </row>
    <row r="11" spans="1:13" ht="39" customHeight="1">
      <c r="A11" s="244"/>
      <c r="B11" s="245"/>
      <c r="C11" s="246"/>
      <c r="D11" s="246"/>
      <c r="E11" s="246"/>
      <c r="F11" s="247"/>
      <c r="G11" s="114" t="s">
        <v>79</v>
      </c>
      <c r="H11" s="113" t="s">
        <v>78</v>
      </c>
      <c r="I11" s="113">
        <v>180</v>
      </c>
      <c r="J11" s="111">
        <v>470000</v>
      </c>
      <c r="K11" s="155">
        <f>J11*0.8</f>
        <v>376000</v>
      </c>
      <c r="L11" s="155">
        <f>I11*K11</f>
        <v>67680000</v>
      </c>
      <c r="M11" s="242"/>
    </row>
    <row r="12" spans="1:13" ht="26.25" customHeight="1">
      <c r="A12" s="244"/>
      <c r="B12" s="245"/>
      <c r="C12" s="246"/>
      <c r="D12" s="246"/>
      <c r="E12" s="246"/>
      <c r="F12" s="247"/>
      <c r="G12" s="128" t="s">
        <v>91</v>
      </c>
      <c r="H12" s="50" t="s">
        <v>78</v>
      </c>
      <c r="I12" s="50">
        <v>749</v>
      </c>
      <c r="J12" s="155">
        <v>30000</v>
      </c>
      <c r="K12" s="155"/>
      <c r="L12" s="155">
        <f>I12*J12</f>
        <v>22470000</v>
      </c>
      <c r="M12" s="242"/>
    </row>
    <row r="13" spans="1:13" ht="27.75" customHeight="1">
      <c r="A13" s="244"/>
      <c r="B13" s="245"/>
      <c r="C13" s="246">
        <v>22</v>
      </c>
      <c r="D13" s="246">
        <v>13</v>
      </c>
      <c r="E13" s="246">
        <v>11801.2</v>
      </c>
      <c r="F13" s="247">
        <v>1938.5</v>
      </c>
      <c r="G13" s="128" t="s">
        <v>107</v>
      </c>
      <c r="H13" s="50" t="s">
        <v>33</v>
      </c>
      <c r="I13" s="50">
        <v>30</v>
      </c>
      <c r="J13" s="155">
        <v>267500</v>
      </c>
      <c r="K13" s="155"/>
      <c r="L13" s="155">
        <f t="shared" si="0"/>
        <v>8025000</v>
      </c>
      <c r="M13" s="242"/>
    </row>
    <row r="14" spans="1:13" ht="20.25" customHeight="1">
      <c r="A14" s="244"/>
      <c r="B14" s="245"/>
      <c r="C14" s="246"/>
      <c r="D14" s="246"/>
      <c r="E14" s="246"/>
      <c r="F14" s="247"/>
      <c r="G14" s="128" t="s">
        <v>92</v>
      </c>
      <c r="H14" s="50" t="s">
        <v>78</v>
      </c>
      <c r="I14" s="50">
        <v>385</v>
      </c>
      <c r="J14" s="155">
        <v>15500</v>
      </c>
      <c r="K14" s="155"/>
      <c r="L14" s="155">
        <f t="shared" si="0"/>
        <v>5967500</v>
      </c>
      <c r="M14" s="242"/>
    </row>
    <row r="15" spans="1:13" ht="29.25" customHeight="1">
      <c r="A15" s="244"/>
      <c r="B15" s="245"/>
      <c r="C15" s="246"/>
      <c r="D15" s="246"/>
      <c r="E15" s="246"/>
      <c r="F15" s="247"/>
      <c r="G15" s="128" t="s">
        <v>115</v>
      </c>
      <c r="H15" s="50" t="s">
        <v>33</v>
      </c>
      <c r="I15" s="50">
        <v>93</v>
      </c>
      <c r="J15" s="155">
        <v>91000</v>
      </c>
      <c r="K15" s="155"/>
      <c r="L15" s="155">
        <f t="shared" si="0"/>
        <v>8463000</v>
      </c>
      <c r="M15" s="242"/>
    </row>
    <row r="16" spans="1:13" ht="25.5" customHeight="1">
      <c r="A16" s="244"/>
      <c r="B16" s="245"/>
      <c r="C16" s="246"/>
      <c r="D16" s="246"/>
      <c r="E16" s="246"/>
      <c r="F16" s="247"/>
      <c r="G16" s="128" t="s">
        <v>105</v>
      </c>
      <c r="H16" s="50" t="s">
        <v>33</v>
      </c>
      <c r="I16" s="50">
        <v>20</v>
      </c>
      <c r="J16" s="155">
        <v>440000</v>
      </c>
      <c r="K16" s="155"/>
      <c r="L16" s="155">
        <f t="shared" si="0"/>
        <v>8800000</v>
      </c>
      <c r="M16" s="242"/>
    </row>
    <row r="17" spans="1:13" ht="26.25" customHeight="1">
      <c r="A17" s="244"/>
      <c r="B17" s="245"/>
      <c r="C17" s="246"/>
      <c r="D17" s="246"/>
      <c r="E17" s="246"/>
      <c r="F17" s="247"/>
      <c r="G17" s="128" t="s">
        <v>93</v>
      </c>
      <c r="H17" s="50" t="s">
        <v>78</v>
      </c>
      <c r="I17" s="50">
        <f>200+368+20</f>
        <v>588</v>
      </c>
      <c r="J17" s="155">
        <v>40000</v>
      </c>
      <c r="K17" s="155"/>
      <c r="L17" s="155">
        <f t="shared" si="0"/>
        <v>23520000</v>
      </c>
      <c r="M17" s="242"/>
    </row>
    <row r="18" spans="1:13" ht="25.5" customHeight="1">
      <c r="A18" s="49">
        <v>2</v>
      </c>
      <c r="B18" s="128" t="s">
        <v>49</v>
      </c>
      <c r="C18" s="50">
        <v>22</v>
      </c>
      <c r="D18" s="50">
        <v>5</v>
      </c>
      <c r="E18" s="50">
        <v>12392.6</v>
      </c>
      <c r="F18" s="150">
        <v>84.4</v>
      </c>
      <c r="G18" s="128" t="s">
        <v>80</v>
      </c>
      <c r="H18" s="50" t="s">
        <v>33</v>
      </c>
      <c r="I18" s="50">
        <v>5</v>
      </c>
      <c r="J18" s="155">
        <v>2991000</v>
      </c>
      <c r="K18" s="155"/>
      <c r="L18" s="155">
        <f t="shared" si="0"/>
        <v>14955000</v>
      </c>
      <c r="M18" s="156">
        <f>L18</f>
        <v>14955000</v>
      </c>
    </row>
    <row r="19" spans="1:16" ht="25.5" customHeight="1">
      <c r="A19" s="244">
        <v>3</v>
      </c>
      <c r="B19" s="245" t="s">
        <v>94</v>
      </c>
      <c r="C19" s="246">
        <v>22</v>
      </c>
      <c r="D19" s="246">
        <v>12</v>
      </c>
      <c r="E19" s="246">
        <v>8331.2</v>
      </c>
      <c r="F19" s="247">
        <v>2412.1</v>
      </c>
      <c r="G19" s="128" t="s">
        <v>81</v>
      </c>
      <c r="H19" s="50" t="s">
        <v>33</v>
      </c>
      <c r="I19" s="50">
        <v>60</v>
      </c>
      <c r="J19" s="155">
        <v>3463000</v>
      </c>
      <c r="K19" s="155"/>
      <c r="L19" s="155">
        <f t="shared" si="0"/>
        <v>207780000</v>
      </c>
      <c r="M19" s="242">
        <f>SUM(L19:L23)</f>
        <v>405908000</v>
      </c>
      <c r="P19" s="82"/>
    </row>
    <row r="20" spans="1:13" ht="25.5" customHeight="1">
      <c r="A20" s="244"/>
      <c r="B20" s="245"/>
      <c r="C20" s="246"/>
      <c r="D20" s="246"/>
      <c r="E20" s="246"/>
      <c r="F20" s="247"/>
      <c r="G20" s="128" t="s">
        <v>102</v>
      </c>
      <c r="H20" s="50" t="s">
        <v>33</v>
      </c>
      <c r="I20" s="50">
        <v>31</v>
      </c>
      <c r="J20" s="155">
        <v>3227000</v>
      </c>
      <c r="K20" s="155"/>
      <c r="L20" s="155">
        <f>I20*J20</f>
        <v>100037000</v>
      </c>
      <c r="M20" s="242"/>
    </row>
    <row r="21" spans="1:13" ht="25.5" customHeight="1">
      <c r="A21" s="244"/>
      <c r="B21" s="245"/>
      <c r="C21" s="246"/>
      <c r="D21" s="246"/>
      <c r="E21" s="246"/>
      <c r="F21" s="247"/>
      <c r="G21" s="128" t="s">
        <v>101</v>
      </c>
      <c r="H21" s="50" t="s">
        <v>33</v>
      </c>
      <c r="I21" s="50">
        <v>180</v>
      </c>
      <c r="J21" s="155">
        <v>163000</v>
      </c>
      <c r="K21" s="155"/>
      <c r="L21" s="155">
        <f>I21*J21</f>
        <v>29340000</v>
      </c>
      <c r="M21" s="242"/>
    </row>
    <row r="22" spans="1:13" ht="30" customHeight="1">
      <c r="A22" s="244"/>
      <c r="B22" s="245"/>
      <c r="C22" s="246"/>
      <c r="D22" s="246"/>
      <c r="E22" s="246"/>
      <c r="F22" s="247"/>
      <c r="G22" s="128" t="s">
        <v>75</v>
      </c>
      <c r="H22" s="50" t="s">
        <v>33</v>
      </c>
      <c r="I22" s="50">
        <v>9</v>
      </c>
      <c r="J22" s="155">
        <v>163000</v>
      </c>
      <c r="K22" s="155"/>
      <c r="L22" s="155">
        <f t="shared" si="0"/>
        <v>1467000</v>
      </c>
      <c r="M22" s="242"/>
    </row>
    <row r="23" spans="1:13" ht="24.75" customHeight="1">
      <c r="A23" s="244"/>
      <c r="B23" s="245"/>
      <c r="C23" s="246"/>
      <c r="D23" s="246"/>
      <c r="E23" s="246"/>
      <c r="F23" s="247"/>
      <c r="G23" s="128" t="s">
        <v>110</v>
      </c>
      <c r="H23" s="50" t="s">
        <v>33</v>
      </c>
      <c r="I23" s="50">
        <v>108</v>
      </c>
      <c r="J23" s="155">
        <v>623000</v>
      </c>
      <c r="K23" s="155"/>
      <c r="L23" s="155">
        <f t="shared" si="0"/>
        <v>67284000</v>
      </c>
      <c r="M23" s="242"/>
    </row>
    <row r="24" spans="1:13" ht="24.75" customHeight="1">
      <c r="A24" s="244">
        <v>4</v>
      </c>
      <c r="B24" s="245" t="s">
        <v>82</v>
      </c>
      <c r="C24" s="246">
        <v>22</v>
      </c>
      <c r="D24" s="246">
        <v>16</v>
      </c>
      <c r="E24" s="246">
        <v>7908.7</v>
      </c>
      <c r="F24" s="247">
        <v>2503</v>
      </c>
      <c r="G24" s="128" t="s">
        <v>80</v>
      </c>
      <c r="H24" s="50" t="s">
        <v>33</v>
      </c>
      <c r="I24" s="50">
        <v>102</v>
      </c>
      <c r="J24" s="155">
        <v>2991000</v>
      </c>
      <c r="K24" s="155"/>
      <c r="L24" s="155">
        <f t="shared" si="0"/>
        <v>305082000</v>
      </c>
      <c r="M24" s="242">
        <f>SUM(L24:L26)</f>
        <v>444561000</v>
      </c>
    </row>
    <row r="25" spans="1:13" ht="24.75" customHeight="1">
      <c r="A25" s="244"/>
      <c r="B25" s="245"/>
      <c r="C25" s="246"/>
      <c r="D25" s="246"/>
      <c r="E25" s="246"/>
      <c r="F25" s="247"/>
      <c r="G25" s="128" t="s">
        <v>110</v>
      </c>
      <c r="H25" s="50" t="s">
        <v>33</v>
      </c>
      <c r="I25" s="50">
        <v>153</v>
      </c>
      <c r="J25" s="155">
        <v>623000</v>
      </c>
      <c r="K25" s="155"/>
      <c r="L25" s="155">
        <f t="shared" si="0"/>
        <v>95319000</v>
      </c>
      <c r="M25" s="242"/>
    </row>
    <row r="26" spans="1:13" ht="24.75" customHeight="1">
      <c r="A26" s="244"/>
      <c r="B26" s="245"/>
      <c r="C26" s="246"/>
      <c r="D26" s="246"/>
      <c r="E26" s="246"/>
      <c r="F26" s="247"/>
      <c r="G26" s="128" t="s">
        <v>111</v>
      </c>
      <c r="H26" s="50" t="s">
        <v>33</v>
      </c>
      <c r="I26" s="50">
        <v>138</v>
      </c>
      <c r="J26" s="155">
        <v>320000</v>
      </c>
      <c r="K26" s="155"/>
      <c r="L26" s="155">
        <f t="shared" si="0"/>
        <v>44160000</v>
      </c>
      <c r="M26" s="242"/>
    </row>
    <row r="27" spans="1:14" ht="24.75" customHeight="1">
      <c r="A27" s="244">
        <v>5</v>
      </c>
      <c r="B27" s="245" t="s">
        <v>83</v>
      </c>
      <c r="C27" s="246">
        <v>49</v>
      </c>
      <c r="D27" s="246">
        <v>208</v>
      </c>
      <c r="E27" s="246">
        <v>31287.3</v>
      </c>
      <c r="F27" s="247">
        <v>2833.5</v>
      </c>
      <c r="G27" s="128" t="s">
        <v>84</v>
      </c>
      <c r="H27" s="50" t="s">
        <v>33</v>
      </c>
      <c r="I27" s="50">
        <v>199</v>
      </c>
      <c r="J27" s="155">
        <v>163000</v>
      </c>
      <c r="K27" s="155"/>
      <c r="L27" s="155">
        <f t="shared" si="0"/>
        <v>32437000</v>
      </c>
      <c r="M27" s="242">
        <f>SUM(L27:L32)</f>
        <v>269997000</v>
      </c>
      <c r="N27" s="43" t="s">
        <v>113</v>
      </c>
    </row>
    <row r="28" spans="1:13" ht="24.75" customHeight="1">
      <c r="A28" s="244"/>
      <c r="B28" s="245"/>
      <c r="C28" s="246"/>
      <c r="D28" s="246"/>
      <c r="E28" s="246"/>
      <c r="F28" s="247"/>
      <c r="G28" s="128" t="s">
        <v>85</v>
      </c>
      <c r="H28" s="50" t="s">
        <v>33</v>
      </c>
      <c r="I28" s="160">
        <v>178</v>
      </c>
      <c r="J28" s="161">
        <v>123000</v>
      </c>
      <c r="K28" s="161"/>
      <c r="L28" s="155">
        <f t="shared" si="0"/>
        <v>21894000</v>
      </c>
      <c r="M28" s="243"/>
    </row>
    <row r="29" spans="1:13" ht="24.75" customHeight="1">
      <c r="A29" s="244"/>
      <c r="B29" s="245"/>
      <c r="C29" s="246"/>
      <c r="D29" s="246"/>
      <c r="E29" s="246"/>
      <c r="F29" s="247"/>
      <c r="G29" s="128" t="s">
        <v>103</v>
      </c>
      <c r="H29" s="50" t="s">
        <v>33</v>
      </c>
      <c r="I29" s="160">
        <v>29</v>
      </c>
      <c r="J29" s="161">
        <v>2864000</v>
      </c>
      <c r="K29" s="161"/>
      <c r="L29" s="155">
        <f t="shared" si="0"/>
        <v>83056000</v>
      </c>
      <c r="M29" s="243"/>
    </row>
    <row r="30" spans="1:16" ht="24.75" customHeight="1">
      <c r="A30" s="244"/>
      <c r="B30" s="245"/>
      <c r="C30" s="246"/>
      <c r="D30" s="246"/>
      <c r="E30" s="246"/>
      <c r="F30" s="247"/>
      <c r="G30" s="128" t="s">
        <v>86</v>
      </c>
      <c r="H30" s="50" t="s">
        <v>33</v>
      </c>
      <c r="I30" s="50">
        <v>36</v>
      </c>
      <c r="J30" s="155">
        <v>2585000</v>
      </c>
      <c r="K30" s="155"/>
      <c r="L30" s="155">
        <f t="shared" si="0"/>
        <v>93060000</v>
      </c>
      <c r="M30" s="243"/>
      <c r="P30" s="43" t="s">
        <v>112</v>
      </c>
    </row>
    <row r="31" spans="1:13" ht="24.75" customHeight="1">
      <c r="A31" s="244"/>
      <c r="B31" s="245"/>
      <c r="C31" s="246"/>
      <c r="D31" s="246"/>
      <c r="E31" s="246"/>
      <c r="F31" s="247"/>
      <c r="G31" s="128" t="s">
        <v>106</v>
      </c>
      <c r="H31" s="50" t="s">
        <v>33</v>
      </c>
      <c r="I31" s="50">
        <v>49</v>
      </c>
      <c r="J31" s="155">
        <v>40000</v>
      </c>
      <c r="K31" s="155"/>
      <c r="L31" s="155">
        <f t="shared" si="0"/>
        <v>1960000</v>
      </c>
      <c r="M31" s="243"/>
    </row>
    <row r="32" spans="1:13" ht="24.75" customHeight="1">
      <c r="A32" s="244"/>
      <c r="B32" s="245"/>
      <c r="C32" s="246"/>
      <c r="D32" s="246"/>
      <c r="E32" s="246"/>
      <c r="F32" s="247"/>
      <c r="G32" s="162" t="s">
        <v>104</v>
      </c>
      <c r="H32" s="50" t="s">
        <v>33</v>
      </c>
      <c r="I32" s="50">
        <v>21</v>
      </c>
      <c r="J32" s="155">
        <v>1790000</v>
      </c>
      <c r="K32" s="155"/>
      <c r="L32" s="155">
        <f t="shared" si="0"/>
        <v>37590000</v>
      </c>
      <c r="M32" s="243"/>
    </row>
    <row r="33" spans="1:13" ht="24.75" customHeight="1">
      <c r="A33" s="51"/>
      <c r="B33" s="52" t="s">
        <v>5</v>
      </c>
      <c r="C33" s="52"/>
      <c r="D33" s="52"/>
      <c r="E33" s="52"/>
      <c r="F33" s="149">
        <f>SUM(F6:F32)</f>
        <v>12114.8</v>
      </c>
      <c r="G33" s="53"/>
      <c r="H33" s="54"/>
      <c r="I33" s="54">
        <f>SUM(I6:I32)</f>
        <v>3870.4</v>
      </c>
      <c r="J33" s="129"/>
      <c r="K33" s="129"/>
      <c r="L33" s="129">
        <f>SUM(L6:L32)</f>
        <v>1473886300</v>
      </c>
      <c r="M33" s="130">
        <f>SUM(M6:M32)</f>
        <v>1473886300</v>
      </c>
    </row>
    <row r="34" spans="1:13" ht="21.75" customHeight="1">
      <c r="A34" s="248" t="s">
        <v>116</v>
      </c>
      <c r="B34" s="249"/>
      <c r="C34" s="249"/>
      <c r="D34" s="171"/>
      <c r="E34" s="171"/>
      <c r="F34" s="171"/>
      <c r="G34" s="171"/>
      <c r="H34" s="171"/>
      <c r="I34" s="171"/>
      <c r="J34" s="171"/>
      <c r="K34" s="171"/>
      <c r="L34" s="171"/>
      <c r="M34" s="171"/>
    </row>
    <row r="35" spans="1:13" ht="37.5" customHeight="1">
      <c r="A35" s="240" t="s">
        <v>128</v>
      </c>
      <c r="B35" s="241"/>
      <c r="C35" s="241"/>
      <c r="D35" s="241"/>
      <c r="E35" s="241"/>
      <c r="F35" s="241"/>
      <c r="G35" s="241"/>
      <c r="H35" s="241"/>
      <c r="I35" s="241"/>
      <c r="J35" s="241"/>
      <c r="K35" s="241"/>
      <c r="L35" s="241"/>
      <c r="M35" s="241"/>
    </row>
    <row r="36" spans="1:13" ht="31.5" customHeight="1">
      <c r="A36" s="240" t="s">
        <v>129</v>
      </c>
      <c r="B36" s="241"/>
      <c r="C36" s="241"/>
      <c r="D36" s="241"/>
      <c r="E36" s="241"/>
      <c r="F36" s="241"/>
      <c r="G36" s="241"/>
      <c r="H36" s="241"/>
      <c r="I36" s="241"/>
      <c r="J36" s="241"/>
      <c r="K36" s="241"/>
      <c r="L36" s="241"/>
      <c r="M36" s="241"/>
    </row>
  </sheetData>
  <sheetProtection/>
  <mergeCells count="39">
    <mergeCell ref="A3:M3"/>
    <mergeCell ref="A1:M1"/>
    <mergeCell ref="A5:M5"/>
    <mergeCell ref="A6:A17"/>
    <mergeCell ref="B6:B17"/>
    <mergeCell ref="C6:C12"/>
    <mergeCell ref="D6:D12"/>
    <mergeCell ref="E6:E12"/>
    <mergeCell ref="F6:F12"/>
    <mergeCell ref="M6:M17"/>
    <mergeCell ref="C13:C17"/>
    <mergeCell ref="D13:D17"/>
    <mergeCell ref="E13:E17"/>
    <mergeCell ref="F13:F17"/>
    <mergeCell ref="A19:A23"/>
    <mergeCell ref="B19:B23"/>
    <mergeCell ref="C19:C23"/>
    <mergeCell ref="D19:D23"/>
    <mergeCell ref="E19:E23"/>
    <mergeCell ref="F19:F23"/>
    <mergeCell ref="A34:C34"/>
    <mergeCell ref="M19:M23"/>
    <mergeCell ref="A24:A26"/>
    <mergeCell ref="B24:B26"/>
    <mergeCell ref="C24:C26"/>
    <mergeCell ref="D24:D26"/>
    <mergeCell ref="E24:E26"/>
    <mergeCell ref="F24:F26"/>
    <mergeCell ref="M24:M26"/>
    <mergeCell ref="A2:M2"/>
    <mergeCell ref="A35:M35"/>
    <mergeCell ref="A36:M36"/>
    <mergeCell ref="M27:M32"/>
    <mergeCell ref="A27:A32"/>
    <mergeCell ref="B27:B32"/>
    <mergeCell ref="C27:C32"/>
    <mergeCell ref="D27:D32"/>
    <mergeCell ref="E27:E32"/>
    <mergeCell ref="F27:F32"/>
  </mergeCells>
  <printOptions/>
  <pageMargins left="0.56" right="0.3543307086614173" top="0.6299212598425197" bottom="0.7480314960629921" header="0.31496062992125984" footer="0.31496062992125984"/>
  <pageSetup fitToHeight="0"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view="pageBreakPreview" zoomScale="115" zoomScaleSheetLayoutView="115" zoomScalePageLayoutView="0" workbookViewId="0" topLeftCell="A1">
      <pane ySplit="4" topLeftCell="A38" activePane="bottomLeft" state="frozen"/>
      <selection pane="topLeft" activeCell="A1" sqref="A1"/>
      <selection pane="bottomLeft" activeCell="A42" sqref="A42:M44"/>
    </sheetView>
  </sheetViews>
  <sheetFormatPr defaultColWidth="8.796875" defaultRowHeight="15"/>
  <cols>
    <col min="1" max="1" width="3.19921875" style="0" customWidth="1"/>
    <col min="2" max="2" width="7.19921875" style="0" customWidth="1"/>
    <col min="3" max="3" width="4" style="0" customWidth="1"/>
    <col min="4" max="4" width="4.3984375" style="0" customWidth="1"/>
    <col min="5" max="5" width="7" style="0" customWidth="1"/>
    <col min="6" max="6" width="6.796875" style="0" customWidth="1"/>
    <col min="7" max="7" width="23.796875" style="0" customWidth="1"/>
    <col min="8" max="8" width="5.59765625" style="0" customWidth="1"/>
    <col min="9" max="9" width="4.69921875" style="0" customWidth="1"/>
    <col min="10" max="10" width="10" style="0" bestFit="1" customWidth="1"/>
    <col min="11" max="11" width="9.3984375" style="0" bestFit="1" customWidth="1"/>
    <col min="12" max="12" width="11.296875" style="0" customWidth="1"/>
    <col min="13" max="13" width="11.69921875" style="0" customWidth="1"/>
    <col min="15" max="15" width="9.59765625" style="0" bestFit="1" customWidth="1"/>
  </cols>
  <sheetData>
    <row r="1" spans="1:13" ht="33.75" customHeight="1">
      <c r="A1" s="262" t="s">
        <v>135</v>
      </c>
      <c r="B1" s="262"/>
      <c r="C1" s="262"/>
      <c r="D1" s="262"/>
      <c r="E1" s="262"/>
      <c r="F1" s="262"/>
      <c r="G1" s="262"/>
      <c r="H1" s="262"/>
      <c r="I1" s="262"/>
      <c r="J1" s="262"/>
      <c r="K1" s="262"/>
      <c r="L1" s="262"/>
      <c r="M1" s="262"/>
    </row>
    <row r="2" spans="1:13" ht="17.25" customHeight="1">
      <c r="A2" s="255" t="str">
        <f>'tai san LS (2)'!A2:M2</f>
        <v>(Kèm theo Quyết định số ….../QĐ- UBND  ngày ….../ 7/2023 của UBND huyện Tân Yên)</v>
      </c>
      <c r="B2" s="255"/>
      <c r="C2" s="255"/>
      <c r="D2" s="255"/>
      <c r="E2" s="255"/>
      <c r="F2" s="255"/>
      <c r="G2" s="255"/>
      <c r="H2" s="255"/>
      <c r="I2" s="255"/>
      <c r="J2" s="255"/>
      <c r="K2" s="255"/>
      <c r="L2" s="255"/>
      <c r="M2" s="255"/>
    </row>
    <row r="3" spans="1:13" ht="16.5" customHeight="1">
      <c r="A3" s="218" t="str">
        <f>+'TKDT '!A3:N3</f>
        <v>Đvt: đồng</v>
      </c>
      <c r="B3" s="218"/>
      <c r="C3" s="218"/>
      <c r="D3" s="218"/>
      <c r="E3" s="218"/>
      <c r="F3" s="218"/>
      <c r="G3" s="218"/>
      <c r="H3" s="218"/>
      <c r="I3" s="218"/>
      <c r="J3" s="218"/>
      <c r="K3" s="218"/>
      <c r="L3" s="218"/>
      <c r="M3" s="218"/>
    </row>
    <row r="4" spans="1:13" ht="45" customHeight="1">
      <c r="A4" s="11" t="s">
        <v>8</v>
      </c>
      <c r="B4" s="11" t="s">
        <v>27</v>
      </c>
      <c r="C4" s="42" t="s">
        <v>4</v>
      </c>
      <c r="D4" s="42" t="s">
        <v>3</v>
      </c>
      <c r="E4" s="42" t="s">
        <v>25</v>
      </c>
      <c r="F4" s="11" t="s">
        <v>88</v>
      </c>
      <c r="G4" s="11" t="s">
        <v>28</v>
      </c>
      <c r="H4" s="11" t="s">
        <v>29</v>
      </c>
      <c r="I4" s="11" t="s">
        <v>30</v>
      </c>
      <c r="J4" s="80" t="s">
        <v>87</v>
      </c>
      <c r="K4" s="80" t="s">
        <v>41</v>
      </c>
      <c r="L4" s="80" t="s">
        <v>31</v>
      </c>
      <c r="M4" s="81" t="s">
        <v>32</v>
      </c>
    </row>
    <row r="5" spans="1:13" ht="18.75" customHeight="1">
      <c r="A5" s="236" t="s">
        <v>34</v>
      </c>
      <c r="B5" s="236"/>
      <c r="C5" s="236"/>
      <c r="D5" s="236"/>
      <c r="E5" s="236"/>
      <c r="F5" s="236"/>
      <c r="G5" s="236"/>
      <c r="H5" s="236"/>
      <c r="I5" s="236"/>
      <c r="J5" s="236"/>
      <c r="K5" s="236"/>
      <c r="L5" s="236"/>
      <c r="M5" s="236"/>
    </row>
    <row r="6" spans="1:13" ht="22.5" customHeight="1">
      <c r="A6" s="257">
        <v>1</v>
      </c>
      <c r="B6" s="256" t="s">
        <v>35</v>
      </c>
      <c r="C6" s="256">
        <v>41</v>
      </c>
      <c r="D6" s="256">
        <v>5</v>
      </c>
      <c r="E6" s="247">
        <v>10776.9</v>
      </c>
      <c r="F6" s="247">
        <v>4076.7</v>
      </c>
      <c r="G6" s="114" t="s">
        <v>57</v>
      </c>
      <c r="H6" s="113" t="s">
        <v>33</v>
      </c>
      <c r="I6" s="113">
        <v>22</v>
      </c>
      <c r="J6" s="118">
        <v>3620000</v>
      </c>
      <c r="K6" s="118"/>
      <c r="L6" s="118">
        <f aca="true" t="shared" si="0" ref="L6:L39">I6*J6</f>
        <v>79640000</v>
      </c>
      <c r="M6" s="258">
        <f>SUM(L6:L20)</f>
        <v>746072000</v>
      </c>
    </row>
    <row r="7" spans="1:13" ht="22.5" customHeight="1">
      <c r="A7" s="257"/>
      <c r="B7" s="256"/>
      <c r="C7" s="256"/>
      <c r="D7" s="256"/>
      <c r="E7" s="247"/>
      <c r="F7" s="247"/>
      <c r="G7" s="151" t="s">
        <v>108</v>
      </c>
      <c r="H7" s="125" t="s">
        <v>33</v>
      </c>
      <c r="I7" s="125">
        <v>18</v>
      </c>
      <c r="J7" s="124">
        <v>460000</v>
      </c>
      <c r="K7" s="124"/>
      <c r="L7" s="118">
        <f>I7*J7</f>
        <v>8280000</v>
      </c>
      <c r="M7" s="258"/>
    </row>
    <row r="8" spans="1:13" ht="22.5" customHeight="1">
      <c r="A8" s="257"/>
      <c r="B8" s="256"/>
      <c r="C8" s="256"/>
      <c r="D8" s="256"/>
      <c r="E8" s="247"/>
      <c r="F8" s="247"/>
      <c r="G8" s="114" t="s">
        <v>56</v>
      </c>
      <c r="H8" s="113" t="s">
        <v>33</v>
      </c>
      <c r="I8" s="113">
        <v>5</v>
      </c>
      <c r="J8" s="118">
        <v>3935000</v>
      </c>
      <c r="K8" s="118"/>
      <c r="L8" s="118">
        <f t="shared" si="0"/>
        <v>19675000</v>
      </c>
      <c r="M8" s="258"/>
    </row>
    <row r="9" spans="1:13" ht="22.5" customHeight="1">
      <c r="A9" s="257"/>
      <c r="B9" s="256"/>
      <c r="C9" s="256"/>
      <c r="D9" s="256"/>
      <c r="E9" s="247"/>
      <c r="F9" s="247"/>
      <c r="G9" s="114" t="s">
        <v>58</v>
      </c>
      <c r="H9" s="113" t="s">
        <v>33</v>
      </c>
      <c r="I9" s="113">
        <v>1</v>
      </c>
      <c r="J9" s="118">
        <v>530000</v>
      </c>
      <c r="K9" s="118"/>
      <c r="L9" s="118">
        <f t="shared" si="0"/>
        <v>530000</v>
      </c>
      <c r="M9" s="258"/>
    </row>
    <row r="10" spans="1:13" ht="31.5" customHeight="1">
      <c r="A10" s="257"/>
      <c r="B10" s="256"/>
      <c r="C10" s="256"/>
      <c r="D10" s="256"/>
      <c r="E10" s="247"/>
      <c r="F10" s="247"/>
      <c r="G10" s="114" t="s">
        <v>42</v>
      </c>
      <c r="H10" s="113" t="s">
        <v>43</v>
      </c>
      <c r="I10" s="113">
        <v>20</v>
      </c>
      <c r="J10" s="118">
        <v>1030000</v>
      </c>
      <c r="K10" s="118">
        <f>J10*0.8</f>
        <v>824000</v>
      </c>
      <c r="L10" s="118">
        <f>I10*K10</f>
        <v>16480000</v>
      </c>
      <c r="M10" s="258"/>
    </row>
    <row r="11" spans="1:13" ht="31.5" customHeight="1">
      <c r="A11" s="257"/>
      <c r="B11" s="256"/>
      <c r="C11" s="256"/>
      <c r="D11" s="256"/>
      <c r="E11" s="247"/>
      <c r="F11" s="247"/>
      <c r="G11" s="114" t="s">
        <v>44</v>
      </c>
      <c r="H11" s="113" t="s">
        <v>43</v>
      </c>
      <c r="I11" s="113">
        <v>10</v>
      </c>
      <c r="J11" s="118">
        <v>860000</v>
      </c>
      <c r="K11" s="118">
        <f>J11*0.8</f>
        <v>688000</v>
      </c>
      <c r="L11" s="118">
        <f>I11*K11</f>
        <v>6880000</v>
      </c>
      <c r="M11" s="258"/>
    </row>
    <row r="12" spans="1:13" ht="24" customHeight="1">
      <c r="A12" s="257"/>
      <c r="B12" s="256"/>
      <c r="C12" s="256"/>
      <c r="D12" s="256"/>
      <c r="E12" s="247"/>
      <c r="F12" s="247"/>
      <c r="G12" s="114" t="s">
        <v>64</v>
      </c>
      <c r="H12" s="113" t="s">
        <v>43</v>
      </c>
      <c r="I12" s="113">
        <v>950</v>
      </c>
      <c r="J12" s="118">
        <v>30000</v>
      </c>
      <c r="K12" s="118">
        <f>J12*0.8</f>
        <v>24000</v>
      </c>
      <c r="L12" s="118">
        <f>I12*K12</f>
        <v>22800000</v>
      </c>
      <c r="M12" s="258"/>
    </row>
    <row r="13" spans="1:13" ht="24" customHeight="1">
      <c r="A13" s="257"/>
      <c r="B13" s="256"/>
      <c r="C13" s="256"/>
      <c r="D13" s="256"/>
      <c r="E13" s="247"/>
      <c r="F13" s="247"/>
      <c r="G13" s="114" t="s">
        <v>59</v>
      </c>
      <c r="H13" s="113" t="s">
        <v>33</v>
      </c>
      <c r="I13" s="113">
        <v>19</v>
      </c>
      <c r="J13" s="118">
        <v>4880000</v>
      </c>
      <c r="K13" s="118"/>
      <c r="L13" s="118">
        <f t="shared" si="0"/>
        <v>92720000</v>
      </c>
      <c r="M13" s="258"/>
    </row>
    <row r="14" spans="1:13" ht="24" customHeight="1">
      <c r="A14" s="257"/>
      <c r="B14" s="256"/>
      <c r="C14" s="256"/>
      <c r="D14" s="256"/>
      <c r="E14" s="247"/>
      <c r="F14" s="247"/>
      <c r="G14" s="114" t="s">
        <v>60</v>
      </c>
      <c r="H14" s="113" t="s">
        <v>33</v>
      </c>
      <c r="I14" s="113">
        <v>28</v>
      </c>
      <c r="J14" s="118">
        <v>4565000</v>
      </c>
      <c r="K14" s="118"/>
      <c r="L14" s="118">
        <f t="shared" si="0"/>
        <v>127820000</v>
      </c>
      <c r="M14" s="258"/>
    </row>
    <row r="15" spans="1:13" ht="24" customHeight="1">
      <c r="A15" s="257"/>
      <c r="B15" s="256"/>
      <c r="C15" s="256"/>
      <c r="D15" s="256"/>
      <c r="E15" s="247"/>
      <c r="F15" s="247"/>
      <c r="G15" s="114" t="s">
        <v>89</v>
      </c>
      <c r="H15" s="113" t="s">
        <v>33</v>
      </c>
      <c r="I15" s="113">
        <v>40</v>
      </c>
      <c r="J15" s="118">
        <v>191000</v>
      </c>
      <c r="K15" s="118"/>
      <c r="L15" s="118">
        <f t="shared" si="0"/>
        <v>7640000</v>
      </c>
      <c r="M15" s="258"/>
    </row>
    <row r="16" spans="1:13" ht="24" customHeight="1">
      <c r="A16" s="257"/>
      <c r="B16" s="256"/>
      <c r="C16" s="256"/>
      <c r="D16" s="256"/>
      <c r="E16" s="247"/>
      <c r="F16" s="247"/>
      <c r="G16" s="114" t="s">
        <v>61</v>
      </c>
      <c r="H16" s="113" t="s">
        <v>33</v>
      </c>
      <c r="I16" s="113">
        <f>33+39</f>
        <v>72</v>
      </c>
      <c r="J16" s="118">
        <v>1091000</v>
      </c>
      <c r="K16" s="118"/>
      <c r="L16" s="118">
        <f t="shared" si="0"/>
        <v>78552000</v>
      </c>
      <c r="M16" s="258"/>
    </row>
    <row r="17" spans="1:13" ht="24" customHeight="1">
      <c r="A17" s="257"/>
      <c r="B17" s="256"/>
      <c r="C17" s="256"/>
      <c r="D17" s="256"/>
      <c r="E17" s="247"/>
      <c r="F17" s="247"/>
      <c r="G17" s="114" t="s">
        <v>62</v>
      </c>
      <c r="H17" s="113" t="s">
        <v>33</v>
      </c>
      <c r="I17" s="113">
        <v>59</v>
      </c>
      <c r="J17" s="118">
        <v>4250000</v>
      </c>
      <c r="K17" s="118"/>
      <c r="L17" s="118">
        <f t="shared" si="0"/>
        <v>250750000</v>
      </c>
      <c r="M17" s="258"/>
    </row>
    <row r="18" spans="1:13" ht="31.5" customHeight="1">
      <c r="A18" s="257"/>
      <c r="B18" s="256"/>
      <c r="C18" s="256"/>
      <c r="D18" s="256"/>
      <c r="E18" s="247"/>
      <c r="F18" s="247"/>
      <c r="G18" s="114" t="s">
        <v>90</v>
      </c>
      <c r="H18" s="113" t="s">
        <v>33</v>
      </c>
      <c r="I18" s="113">
        <v>49</v>
      </c>
      <c r="J18" s="118">
        <v>155000</v>
      </c>
      <c r="K18" s="118"/>
      <c r="L18" s="118">
        <f t="shared" si="0"/>
        <v>7595000</v>
      </c>
      <c r="M18" s="258"/>
    </row>
    <row r="19" spans="1:13" ht="31.5" customHeight="1">
      <c r="A19" s="257"/>
      <c r="B19" s="256"/>
      <c r="C19" s="256"/>
      <c r="D19" s="256"/>
      <c r="E19" s="247"/>
      <c r="F19" s="247"/>
      <c r="G19" s="114" t="s">
        <v>100</v>
      </c>
      <c r="H19" s="113" t="s">
        <v>33</v>
      </c>
      <c r="I19" s="113">
        <v>5</v>
      </c>
      <c r="J19" s="118">
        <v>740000</v>
      </c>
      <c r="K19" s="118"/>
      <c r="L19" s="118">
        <f t="shared" si="0"/>
        <v>3700000</v>
      </c>
      <c r="M19" s="258"/>
    </row>
    <row r="20" spans="1:13" ht="31.5" customHeight="1">
      <c r="A20" s="257"/>
      <c r="B20" s="256"/>
      <c r="C20" s="256"/>
      <c r="D20" s="256"/>
      <c r="E20" s="247"/>
      <c r="F20" s="247"/>
      <c r="G20" s="114" t="s">
        <v>63</v>
      </c>
      <c r="H20" s="113" t="s">
        <v>33</v>
      </c>
      <c r="I20" s="113">
        <v>195</v>
      </c>
      <c r="J20" s="118">
        <v>118000</v>
      </c>
      <c r="K20" s="118"/>
      <c r="L20" s="118">
        <f t="shared" si="0"/>
        <v>23010000</v>
      </c>
      <c r="M20" s="258"/>
    </row>
    <row r="21" spans="1:13" ht="47.25" customHeight="1">
      <c r="A21" s="257">
        <v>2</v>
      </c>
      <c r="B21" s="256" t="s">
        <v>36</v>
      </c>
      <c r="C21" s="256">
        <v>41</v>
      </c>
      <c r="D21" s="256">
        <v>33</v>
      </c>
      <c r="E21" s="247">
        <v>5062.6</v>
      </c>
      <c r="F21" s="247">
        <v>153.7</v>
      </c>
      <c r="G21" s="114" t="s">
        <v>59</v>
      </c>
      <c r="H21" s="113" t="s">
        <v>33</v>
      </c>
      <c r="I21" s="113">
        <v>3</v>
      </c>
      <c r="J21" s="118">
        <v>4880000</v>
      </c>
      <c r="K21" s="118"/>
      <c r="L21" s="118">
        <f t="shared" si="0"/>
        <v>14640000</v>
      </c>
      <c r="M21" s="258">
        <f>SUM(L21:L23)</f>
        <v>36242000</v>
      </c>
    </row>
    <row r="22" spans="1:13" ht="47.25" customHeight="1">
      <c r="A22" s="257"/>
      <c r="B22" s="256"/>
      <c r="C22" s="256"/>
      <c r="D22" s="256"/>
      <c r="E22" s="247"/>
      <c r="F22" s="247"/>
      <c r="G22" s="114" t="s">
        <v>60</v>
      </c>
      <c r="H22" s="113" t="s">
        <v>33</v>
      </c>
      <c r="I22" s="113">
        <v>2</v>
      </c>
      <c r="J22" s="118">
        <v>4565000</v>
      </c>
      <c r="K22" s="118"/>
      <c r="L22" s="118">
        <f t="shared" si="0"/>
        <v>9130000</v>
      </c>
      <c r="M22" s="258"/>
    </row>
    <row r="23" spans="1:13" ht="47.25" customHeight="1">
      <c r="A23" s="257"/>
      <c r="B23" s="256"/>
      <c r="C23" s="256"/>
      <c r="D23" s="256"/>
      <c r="E23" s="247"/>
      <c r="F23" s="247"/>
      <c r="G23" s="114" t="s">
        <v>65</v>
      </c>
      <c r="H23" s="113" t="s">
        <v>33</v>
      </c>
      <c r="I23" s="113">
        <v>8</v>
      </c>
      <c r="J23" s="118">
        <v>1559000</v>
      </c>
      <c r="K23" s="118"/>
      <c r="L23" s="118">
        <f t="shared" si="0"/>
        <v>12472000</v>
      </c>
      <c r="M23" s="258"/>
    </row>
    <row r="24" spans="1:13" ht="47.25" customHeight="1">
      <c r="A24" s="257">
        <v>3</v>
      </c>
      <c r="B24" s="256" t="s">
        <v>66</v>
      </c>
      <c r="C24" s="256">
        <v>41</v>
      </c>
      <c r="D24" s="256">
        <v>4</v>
      </c>
      <c r="E24" s="247">
        <v>4686.2</v>
      </c>
      <c r="F24" s="247">
        <v>694</v>
      </c>
      <c r="G24" s="114" t="s">
        <v>62</v>
      </c>
      <c r="H24" s="113" t="s">
        <v>33</v>
      </c>
      <c r="I24" s="113">
        <v>13</v>
      </c>
      <c r="J24" s="118">
        <v>4250000</v>
      </c>
      <c r="K24" s="118"/>
      <c r="L24" s="118">
        <f t="shared" si="0"/>
        <v>55250000</v>
      </c>
      <c r="M24" s="258">
        <f>SUM(L24:L26)</f>
        <v>214715000</v>
      </c>
    </row>
    <row r="25" spans="1:13" ht="47.25" customHeight="1">
      <c r="A25" s="257"/>
      <c r="B25" s="256"/>
      <c r="C25" s="256"/>
      <c r="D25" s="256"/>
      <c r="E25" s="247"/>
      <c r="F25" s="247"/>
      <c r="G25" s="114" t="s">
        <v>59</v>
      </c>
      <c r="H25" s="113" t="s">
        <v>33</v>
      </c>
      <c r="I25" s="94">
        <v>28</v>
      </c>
      <c r="J25" s="152">
        <v>4880000</v>
      </c>
      <c r="K25" s="152"/>
      <c r="L25" s="118">
        <f t="shared" si="0"/>
        <v>136640000</v>
      </c>
      <c r="M25" s="258"/>
    </row>
    <row r="26" spans="1:13" ht="47.25" customHeight="1">
      <c r="A26" s="257"/>
      <c r="B26" s="256"/>
      <c r="C26" s="256"/>
      <c r="D26" s="256"/>
      <c r="E26" s="247"/>
      <c r="F26" s="247"/>
      <c r="G26" s="114" t="s">
        <v>60</v>
      </c>
      <c r="H26" s="113" t="s">
        <v>33</v>
      </c>
      <c r="I26" s="113">
        <v>5</v>
      </c>
      <c r="J26" s="118">
        <v>4565000</v>
      </c>
      <c r="K26" s="118"/>
      <c r="L26" s="118">
        <f t="shared" si="0"/>
        <v>22825000</v>
      </c>
      <c r="M26" s="258"/>
    </row>
    <row r="27" spans="1:13" ht="47.25" customHeight="1">
      <c r="A27" s="257">
        <v>4</v>
      </c>
      <c r="B27" s="256" t="s">
        <v>38</v>
      </c>
      <c r="C27" s="256">
        <v>33</v>
      </c>
      <c r="D27" s="256">
        <v>64</v>
      </c>
      <c r="E27" s="247">
        <v>7135.7</v>
      </c>
      <c r="F27" s="247">
        <v>710.8</v>
      </c>
      <c r="G27" s="114" t="s">
        <v>59</v>
      </c>
      <c r="H27" s="113" t="s">
        <v>33</v>
      </c>
      <c r="I27" s="113">
        <v>15</v>
      </c>
      <c r="J27" s="118">
        <v>4880000</v>
      </c>
      <c r="K27" s="118"/>
      <c r="L27" s="118">
        <f t="shared" si="0"/>
        <v>73200000</v>
      </c>
      <c r="M27" s="258">
        <f>SUM(L27:L30)</f>
        <v>139353000</v>
      </c>
    </row>
    <row r="28" spans="1:13" ht="47.25" customHeight="1">
      <c r="A28" s="257"/>
      <c r="B28" s="256"/>
      <c r="C28" s="256"/>
      <c r="D28" s="256"/>
      <c r="E28" s="247"/>
      <c r="F28" s="247"/>
      <c r="G28" s="114" t="s">
        <v>62</v>
      </c>
      <c r="H28" s="113" t="s">
        <v>33</v>
      </c>
      <c r="I28" s="113">
        <v>10</v>
      </c>
      <c r="J28" s="118">
        <v>4250000</v>
      </c>
      <c r="K28" s="118"/>
      <c r="L28" s="118">
        <f t="shared" si="0"/>
        <v>42500000</v>
      </c>
      <c r="M28" s="258"/>
    </row>
    <row r="29" spans="1:13" ht="47.25" customHeight="1">
      <c r="A29" s="257"/>
      <c r="B29" s="256"/>
      <c r="C29" s="256"/>
      <c r="D29" s="256"/>
      <c r="E29" s="247"/>
      <c r="F29" s="247"/>
      <c r="G29" s="114" t="s">
        <v>63</v>
      </c>
      <c r="H29" s="113" t="s">
        <v>33</v>
      </c>
      <c r="I29" s="113">
        <v>196</v>
      </c>
      <c r="J29" s="118">
        <v>118000</v>
      </c>
      <c r="K29" s="118"/>
      <c r="L29" s="118">
        <f t="shared" si="0"/>
        <v>23128000</v>
      </c>
      <c r="M29" s="258"/>
    </row>
    <row r="30" spans="1:13" ht="47.25" customHeight="1">
      <c r="A30" s="257"/>
      <c r="B30" s="256"/>
      <c r="C30" s="113">
        <v>33</v>
      </c>
      <c r="D30" s="113">
        <v>69</v>
      </c>
      <c r="E30" s="150">
        <v>4067.3</v>
      </c>
      <c r="F30" s="150">
        <v>41.8</v>
      </c>
      <c r="G30" s="114" t="s">
        <v>67</v>
      </c>
      <c r="H30" s="113" t="s">
        <v>33</v>
      </c>
      <c r="I30" s="113">
        <v>35</v>
      </c>
      <c r="J30" s="118">
        <v>15000</v>
      </c>
      <c r="K30" s="118"/>
      <c r="L30" s="118">
        <f t="shared" si="0"/>
        <v>525000</v>
      </c>
      <c r="M30" s="258"/>
    </row>
    <row r="31" spans="1:13" ht="34.5" customHeight="1">
      <c r="A31" s="257">
        <v>5</v>
      </c>
      <c r="B31" s="256" t="s">
        <v>39</v>
      </c>
      <c r="C31" s="256">
        <v>33</v>
      </c>
      <c r="D31" s="256">
        <v>70</v>
      </c>
      <c r="E31" s="247">
        <v>7113.4</v>
      </c>
      <c r="F31" s="247">
        <v>3444.6</v>
      </c>
      <c r="G31" s="114" t="s">
        <v>68</v>
      </c>
      <c r="H31" s="113" t="s">
        <v>33</v>
      </c>
      <c r="I31" s="113">
        <f>19+25+23</f>
        <v>67</v>
      </c>
      <c r="J31" s="118">
        <v>4250000</v>
      </c>
      <c r="K31" s="118"/>
      <c r="L31" s="118">
        <f t="shared" si="0"/>
        <v>284750000</v>
      </c>
      <c r="M31" s="258">
        <f>SUM(L31:L39)</f>
        <v>1247679000</v>
      </c>
    </row>
    <row r="32" spans="1:13" ht="34.5" customHeight="1">
      <c r="A32" s="257"/>
      <c r="B32" s="256"/>
      <c r="C32" s="256"/>
      <c r="D32" s="256"/>
      <c r="E32" s="247"/>
      <c r="F32" s="247"/>
      <c r="G32" s="114" t="s">
        <v>69</v>
      </c>
      <c r="H32" s="113" t="s">
        <v>33</v>
      </c>
      <c r="I32" s="113">
        <v>10</v>
      </c>
      <c r="J32" s="118">
        <v>1415000</v>
      </c>
      <c r="K32" s="118"/>
      <c r="L32" s="118">
        <f t="shared" si="0"/>
        <v>14150000</v>
      </c>
      <c r="M32" s="258"/>
    </row>
    <row r="33" spans="1:13" ht="34.5" customHeight="1">
      <c r="A33" s="257"/>
      <c r="B33" s="256"/>
      <c r="C33" s="256"/>
      <c r="D33" s="256"/>
      <c r="E33" s="247"/>
      <c r="F33" s="247"/>
      <c r="G33" s="114" t="s">
        <v>59</v>
      </c>
      <c r="H33" s="113" t="s">
        <v>33</v>
      </c>
      <c r="I33" s="113">
        <v>11</v>
      </c>
      <c r="J33" s="118">
        <v>4880000</v>
      </c>
      <c r="K33" s="118"/>
      <c r="L33" s="118">
        <f t="shared" si="0"/>
        <v>53680000</v>
      </c>
      <c r="M33" s="258"/>
    </row>
    <row r="34" spans="1:13" ht="34.5" customHeight="1">
      <c r="A34" s="257"/>
      <c r="B34" s="256"/>
      <c r="C34" s="256"/>
      <c r="D34" s="256"/>
      <c r="E34" s="247"/>
      <c r="F34" s="247"/>
      <c r="G34" s="114" t="s">
        <v>70</v>
      </c>
      <c r="H34" s="113" t="s">
        <v>33</v>
      </c>
      <c r="I34" s="113">
        <v>10</v>
      </c>
      <c r="J34" s="118">
        <v>460000</v>
      </c>
      <c r="K34" s="118"/>
      <c r="L34" s="118">
        <f t="shared" si="0"/>
        <v>4600000</v>
      </c>
      <c r="M34" s="258"/>
    </row>
    <row r="35" spans="1:13" ht="34.5" customHeight="1">
      <c r="A35" s="257"/>
      <c r="B35" s="256"/>
      <c r="C35" s="256"/>
      <c r="D35" s="256"/>
      <c r="E35" s="247"/>
      <c r="F35" s="247"/>
      <c r="G35" s="114" t="s">
        <v>71</v>
      </c>
      <c r="H35" s="113" t="s">
        <v>33</v>
      </c>
      <c r="I35" s="113">
        <v>10</v>
      </c>
      <c r="J35" s="118">
        <v>310000</v>
      </c>
      <c r="K35" s="118"/>
      <c r="L35" s="118">
        <f t="shared" si="0"/>
        <v>3100000</v>
      </c>
      <c r="M35" s="258"/>
    </row>
    <row r="36" spans="1:13" ht="34.5" customHeight="1">
      <c r="A36" s="257"/>
      <c r="B36" s="256"/>
      <c r="C36" s="256"/>
      <c r="D36" s="256"/>
      <c r="E36" s="247"/>
      <c r="F36" s="247"/>
      <c r="G36" s="114" t="s">
        <v>59</v>
      </c>
      <c r="H36" s="113" t="s">
        <v>33</v>
      </c>
      <c r="I36" s="113">
        <v>137</v>
      </c>
      <c r="J36" s="118">
        <v>4880000</v>
      </c>
      <c r="K36" s="118"/>
      <c r="L36" s="118">
        <f t="shared" si="0"/>
        <v>668560000</v>
      </c>
      <c r="M36" s="258"/>
    </row>
    <row r="37" spans="1:13" ht="34.5" customHeight="1">
      <c r="A37" s="257"/>
      <c r="B37" s="256"/>
      <c r="C37" s="256"/>
      <c r="D37" s="256"/>
      <c r="E37" s="247"/>
      <c r="F37" s="247"/>
      <c r="G37" s="114" t="s">
        <v>72</v>
      </c>
      <c r="H37" s="113" t="s">
        <v>73</v>
      </c>
      <c r="I37" s="113">
        <f>15*3</f>
        <v>45</v>
      </c>
      <c r="J37" s="118">
        <v>570000</v>
      </c>
      <c r="K37" s="118">
        <f>J37*0.8</f>
        <v>456000</v>
      </c>
      <c r="L37" s="118">
        <f>I37*K37</f>
        <v>20520000</v>
      </c>
      <c r="M37" s="258"/>
    </row>
    <row r="38" spans="1:13" ht="34.5" customHeight="1">
      <c r="A38" s="257"/>
      <c r="B38" s="256"/>
      <c r="C38" s="256"/>
      <c r="D38" s="256"/>
      <c r="E38" s="247"/>
      <c r="F38" s="247"/>
      <c r="G38" s="114" t="s">
        <v>44</v>
      </c>
      <c r="H38" s="113" t="s">
        <v>43</v>
      </c>
      <c r="I38" s="113">
        <v>8</v>
      </c>
      <c r="J38" s="118">
        <v>860000</v>
      </c>
      <c r="K38" s="118">
        <f>J38*0.8</f>
        <v>688000</v>
      </c>
      <c r="L38" s="118">
        <f>I38*K38</f>
        <v>5504000</v>
      </c>
      <c r="M38" s="258"/>
    </row>
    <row r="39" spans="1:15" ht="34.5" customHeight="1">
      <c r="A39" s="257"/>
      <c r="B39" s="256"/>
      <c r="C39" s="256"/>
      <c r="D39" s="256"/>
      <c r="E39" s="247"/>
      <c r="F39" s="247"/>
      <c r="G39" s="114" t="s">
        <v>56</v>
      </c>
      <c r="H39" s="113" t="s">
        <v>33</v>
      </c>
      <c r="I39" s="113">
        <v>49</v>
      </c>
      <c r="J39" s="118">
        <v>3935000</v>
      </c>
      <c r="K39" s="118"/>
      <c r="L39" s="118">
        <f t="shared" si="0"/>
        <v>192815000</v>
      </c>
      <c r="M39" s="258"/>
      <c r="O39" s="24"/>
    </row>
    <row r="40" spans="1:13" s="19" customFormat="1" ht="40.5" customHeight="1">
      <c r="A40" s="20"/>
      <c r="B40" s="21" t="s">
        <v>5</v>
      </c>
      <c r="C40" s="21"/>
      <c r="D40" s="21"/>
      <c r="E40" s="149"/>
      <c r="F40" s="149">
        <f>SUM(F6:F39)</f>
        <v>9121.6</v>
      </c>
      <c r="G40" s="22"/>
      <c r="H40" s="23"/>
      <c r="I40" s="23">
        <f>SUM(I6:I39)</f>
        <v>2155</v>
      </c>
      <c r="J40" s="153"/>
      <c r="K40" s="153"/>
      <c r="L40" s="153">
        <f>SUM(L6:L39)</f>
        <v>2384061000</v>
      </c>
      <c r="M40" s="154">
        <f>SUM(M6:M39)</f>
        <v>2384061000</v>
      </c>
    </row>
    <row r="41" ht="9" customHeight="1"/>
    <row r="42" spans="1:13" ht="15" customHeight="1">
      <c r="A42" s="259" t="s">
        <v>116</v>
      </c>
      <c r="B42" s="260"/>
      <c r="C42" s="260"/>
      <c r="D42" s="171"/>
      <c r="E42" s="171"/>
      <c r="F42" s="171"/>
      <c r="G42" s="171"/>
      <c r="H42" s="171"/>
      <c r="I42" s="171"/>
      <c r="J42" s="171"/>
      <c r="K42" s="171"/>
      <c r="L42" s="171"/>
      <c r="M42" s="171"/>
    </row>
    <row r="43" spans="1:13" s="27" customFormat="1" ht="36.75" customHeight="1">
      <c r="A43" s="261" t="s">
        <v>117</v>
      </c>
      <c r="B43" s="241"/>
      <c r="C43" s="241"/>
      <c r="D43" s="241"/>
      <c r="E43" s="241"/>
      <c r="F43" s="241"/>
      <c r="G43" s="241"/>
      <c r="H43" s="241"/>
      <c r="I43" s="241"/>
      <c r="J43" s="241"/>
      <c r="K43" s="241"/>
      <c r="L43" s="241"/>
      <c r="M43" s="241"/>
    </row>
    <row r="44" spans="1:13" ht="30" customHeight="1">
      <c r="A44" s="261" t="s">
        <v>118</v>
      </c>
      <c r="B44" s="241"/>
      <c r="C44" s="241"/>
      <c r="D44" s="241"/>
      <c r="E44" s="241"/>
      <c r="F44" s="241"/>
      <c r="G44" s="241"/>
      <c r="H44" s="241"/>
      <c r="I44" s="241"/>
      <c r="J44" s="241"/>
      <c r="K44" s="241"/>
      <c r="L44" s="241"/>
      <c r="M44" s="241"/>
    </row>
  </sheetData>
  <sheetProtection/>
  <mergeCells count="42">
    <mergeCell ref="F31:F39"/>
    <mergeCell ref="A1:M1"/>
    <mergeCell ref="A3:M3"/>
    <mergeCell ref="A5:M5"/>
    <mergeCell ref="A6:A20"/>
    <mergeCell ref="B6:B20"/>
    <mergeCell ref="M6:M20"/>
    <mergeCell ref="E6:E20"/>
    <mergeCell ref="F6:F20"/>
    <mergeCell ref="A43:M43"/>
    <mergeCell ref="A44:M44"/>
    <mergeCell ref="C27:C29"/>
    <mergeCell ref="F27:F29"/>
    <mergeCell ref="M27:M30"/>
    <mergeCell ref="B27:B30"/>
    <mergeCell ref="D27:D29"/>
    <mergeCell ref="E31:E39"/>
    <mergeCell ref="D31:D39"/>
    <mergeCell ref="M31:M39"/>
    <mergeCell ref="A31:A39"/>
    <mergeCell ref="B31:B39"/>
    <mergeCell ref="C21:C23"/>
    <mergeCell ref="B24:B26"/>
    <mergeCell ref="C31:C39"/>
    <mergeCell ref="A42:C42"/>
    <mergeCell ref="A27:A30"/>
    <mergeCell ref="F24:F26"/>
    <mergeCell ref="M21:M23"/>
    <mergeCell ref="M24:M26"/>
    <mergeCell ref="E24:E26"/>
    <mergeCell ref="E27:E29"/>
    <mergeCell ref="A21:A23"/>
    <mergeCell ref="E21:E23"/>
    <mergeCell ref="D24:D26"/>
    <mergeCell ref="A2:M2"/>
    <mergeCell ref="C24:C26"/>
    <mergeCell ref="A24:A26"/>
    <mergeCell ref="F21:F23"/>
    <mergeCell ref="D21:D23"/>
    <mergeCell ref="B21:B23"/>
    <mergeCell ref="C6:C20"/>
    <mergeCell ref="D6:D20"/>
  </mergeCells>
  <printOptions/>
  <pageMargins left="0.4" right="0.17" top="0.38" bottom="0.75" header="0.3" footer="0.3"/>
  <pageSetup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M24"/>
  <sheetViews>
    <sheetView tabSelected="1" zoomScalePageLayoutView="0" workbookViewId="0" topLeftCell="A1">
      <selection activeCell="J4" sqref="J4:J5"/>
    </sheetView>
  </sheetViews>
  <sheetFormatPr defaultColWidth="8.796875" defaultRowHeight="15"/>
  <cols>
    <col min="1" max="1" width="4.59765625" style="76" customWidth="1"/>
    <col min="2" max="2" width="22.296875" style="77" customWidth="1"/>
    <col min="3" max="4" width="5.796875" style="74" customWidth="1"/>
    <col min="5" max="5" width="9" style="74" customWidth="1"/>
    <col min="6" max="6" width="7.3984375" style="74" customWidth="1"/>
    <col min="7" max="7" width="9.19921875" style="74" customWidth="1"/>
    <col min="8" max="8" width="8.09765625" style="74" customWidth="1"/>
    <col min="9" max="9" width="7.296875" style="74" customWidth="1"/>
    <col min="10" max="10" width="11.8984375" style="74" customWidth="1"/>
    <col min="11" max="11" width="13" style="78" customWidth="1"/>
    <col min="12" max="13" width="19.796875" style="74" customWidth="1"/>
    <col min="14" max="16384" width="8.8984375" style="74" customWidth="1"/>
  </cols>
  <sheetData>
    <row r="1" spans="1:11" ht="40.5" customHeight="1">
      <c r="A1" s="202" t="s">
        <v>136</v>
      </c>
      <c r="B1" s="202"/>
      <c r="C1" s="202"/>
      <c r="D1" s="202"/>
      <c r="E1" s="202"/>
      <c r="F1" s="202"/>
      <c r="G1" s="202"/>
      <c r="H1" s="202"/>
      <c r="I1" s="202"/>
      <c r="J1" s="202"/>
      <c r="K1" s="202"/>
    </row>
    <row r="2" spans="1:11" ht="20.25" customHeight="1">
      <c r="A2" s="176" t="str">
        <f>'Tai san PH (2)'!A2:M2</f>
        <v>(Kèm theo Quyết định số ….../QĐ- UBND  ngày ….../ 7/2023 của UBND huyện Tân Yên)</v>
      </c>
      <c r="B2" s="176"/>
      <c r="C2" s="176"/>
      <c r="D2" s="176"/>
      <c r="E2" s="176"/>
      <c r="F2" s="176"/>
      <c r="G2" s="176"/>
      <c r="H2" s="176"/>
      <c r="I2" s="176"/>
      <c r="J2" s="176"/>
      <c r="K2" s="176"/>
    </row>
    <row r="3" spans="1:11" ht="22.5" customHeight="1">
      <c r="A3" s="265" t="str">
        <f>+'TKDT '!A3:N3</f>
        <v>Đvt: đồng</v>
      </c>
      <c r="B3" s="265"/>
      <c r="C3" s="265"/>
      <c r="D3" s="265"/>
      <c r="E3" s="265"/>
      <c r="F3" s="265"/>
      <c r="G3" s="265"/>
      <c r="H3" s="265"/>
      <c r="I3" s="265"/>
      <c r="J3" s="265"/>
      <c r="K3" s="265"/>
    </row>
    <row r="4" spans="1:11" ht="32.25" customHeight="1">
      <c r="A4" s="221" t="s">
        <v>8</v>
      </c>
      <c r="B4" s="266" t="s">
        <v>10</v>
      </c>
      <c r="C4" s="221" t="s">
        <v>11</v>
      </c>
      <c r="D4" s="221"/>
      <c r="E4" s="221"/>
      <c r="F4" s="221" t="s">
        <v>12</v>
      </c>
      <c r="G4" s="222" t="s">
        <v>13</v>
      </c>
      <c r="H4" s="223"/>
      <c r="I4" s="224"/>
      <c r="J4" s="267" t="s">
        <v>127</v>
      </c>
      <c r="K4" s="221" t="s">
        <v>95</v>
      </c>
    </row>
    <row r="5" spans="1:11" ht="56.25" customHeight="1">
      <c r="A5" s="221"/>
      <c r="B5" s="266"/>
      <c r="C5" s="11" t="s">
        <v>15</v>
      </c>
      <c r="D5" s="11" t="s">
        <v>16</v>
      </c>
      <c r="E5" s="11" t="s">
        <v>17</v>
      </c>
      <c r="F5" s="221"/>
      <c r="G5" s="11" t="s">
        <v>18</v>
      </c>
      <c r="H5" s="11" t="s">
        <v>19</v>
      </c>
      <c r="I5" s="11" t="s">
        <v>20</v>
      </c>
      <c r="J5" s="268"/>
      <c r="K5" s="221"/>
    </row>
    <row r="6" spans="1:11" ht="17.25" customHeight="1">
      <c r="A6" s="133">
        <v>1</v>
      </c>
      <c r="B6" s="134">
        <v>2</v>
      </c>
      <c r="C6" s="133">
        <v>3</v>
      </c>
      <c r="D6" s="134">
        <v>4</v>
      </c>
      <c r="E6" s="133">
        <v>5</v>
      </c>
      <c r="F6" s="134">
        <v>6</v>
      </c>
      <c r="G6" s="133">
        <v>7</v>
      </c>
      <c r="H6" s="134">
        <v>8</v>
      </c>
      <c r="I6" s="133">
        <v>9</v>
      </c>
      <c r="J6" s="134">
        <v>10</v>
      </c>
      <c r="K6" s="133">
        <v>11</v>
      </c>
    </row>
    <row r="7" spans="1:11" ht="39.75" customHeight="1">
      <c r="A7" s="135">
        <v>1</v>
      </c>
      <c r="B7" s="136" t="s">
        <v>35</v>
      </c>
      <c r="C7" s="79">
        <f>+PA!C7</f>
        <v>41</v>
      </c>
      <c r="D7" s="79">
        <f>+PA!D7</f>
        <v>5</v>
      </c>
      <c r="E7" s="131">
        <f>+PA!E7</f>
        <v>10776.9</v>
      </c>
      <c r="F7" s="137" t="str">
        <f>+PA!F7</f>
        <v>LNQ
(RTS)</v>
      </c>
      <c r="G7" s="144">
        <f>+PA!G7</f>
        <v>4076.7</v>
      </c>
      <c r="H7" s="144">
        <f>+PA!H7</f>
        <v>4076.7</v>
      </c>
      <c r="I7" s="144">
        <f>+PA!I7</f>
        <v>0</v>
      </c>
      <c r="J7" s="147">
        <f>H7*3000</f>
        <v>12230100</v>
      </c>
      <c r="K7" s="147">
        <f aca="true" t="shared" si="0" ref="K7:K18">J7</f>
        <v>12230100</v>
      </c>
    </row>
    <row r="8" spans="1:11" ht="87.75" customHeight="1">
      <c r="A8" s="138">
        <v>2</v>
      </c>
      <c r="B8" s="139" t="s">
        <v>36</v>
      </c>
      <c r="C8" s="140">
        <v>41</v>
      </c>
      <c r="D8" s="140">
        <v>33</v>
      </c>
      <c r="E8" s="141">
        <v>5062.6</v>
      </c>
      <c r="F8" s="140" t="s">
        <v>119</v>
      </c>
      <c r="G8" s="145">
        <v>153.7</v>
      </c>
      <c r="H8" s="145">
        <f>G8</f>
        <v>153.7</v>
      </c>
      <c r="I8" s="144">
        <f>+PA!I8</f>
        <v>0</v>
      </c>
      <c r="J8" s="147">
        <f>H8*40000</f>
        <v>6148000</v>
      </c>
      <c r="K8" s="147">
        <f t="shared" si="0"/>
        <v>6148000</v>
      </c>
    </row>
    <row r="9" spans="1:11" ht="39.75" customHeight="1">
      <c r="A9" s="135">
        <v>3</v>
      </c>
      <c r="B9" s="136" t="s">
        <v>37</v>
      </c>
      <c r="C9" s="79">
        <f>+PA!C8</f>
        <v>41</v>
      </c>
      <c r="D9" s="79">
        <f>+PA!D8</f>
        <v>4</v>
      </c>
      <c r="E9" s="131">
        <f>+PA!E8</f>
        <v>4686.2</v>
      </c>
      <c r="F9" s="137" t="str">
        <f>+PA!F8</f>
        <v>LNQ
(RTS)</v>
      </c>
      <c r="G9" s="144">
        <f>+PA!G8</f>
        <v>694</v>
      </c>
      <c r="H9" s="144">
        <f>+PA!H8</f>
        <v>694</v>
      </c>
      <c r="I9" s="144">
        <f>+PA!I8</f>
        <v>0</v>
      </c>
      <c r="J9" s="147">
        <f aca="true" t="shared" si="1" ref="J9:J18">H9*3000</f>
        <v>2082000</v>
      </c>
      <c r="K9" s="147">
        <f t="shared" si="0"/>
        <v>2082000</v>
      </c>
    </row>
    <row r="10" spans="1:11" ht="39.75" customHeight="1">
      <c r="A10" s="271">
        <v>4</v>
      </c>
      <c r="B10" s="263" t="s">
        <v>38</v>
      </c>
      <c r="C10" s="79">
        <f>+PA!C9</f>
        <v>33</v>
      </c>
      <c r="D10" s="79">
        <f>+PA!D9</f>
        <v>69</v>
      </c>
      <c r="E10" s="131">
        <f>+PA!E9</f>
        <v>4067.3</v>
      </c>
      <c r="F10" s="137" t="str">
        <f>+PA!F9</f>
        <v>LNQ
(RTS)</v>
      </c>
      <c r="G10" s="144">
        <f>+PA!G9</f>
        <v>41.8</v>
      </c>
      <c r="H10" s="144">
        <f>+PA!H9</f>
        <v>41.8</v>
      </c>
      <c r="I10" s="144">
        <f>+PA!I9</f>
        <v>0</v>
      </c>
      <c r="J10" s="147">
        <f t="shared" si="1"/>
        <v>125399.99999999999</v>
      </c>
      <c r="K10" s="272">
        <f>J10+J11</f>
        <v>2257800</v>
      </c>
    </row>
    <row r="11" spans="1:11" ht="39.75" customHeight="1">
      <c r="A11" s="271"/>
      <c r="B11" s="264"/>
      <c r="C11" s="79">
        <f>+PA!C10</f>
        <v>33</v>
      </c>
      <c r="D11" s="79">
        <f>+PA!D10</f>
        <v>64</v>
      </c>
      <c r="E11" s="131">
        <f>+PA!E10</f>
        <v>7135.7</v>
      </c>
      <c r="F11" s="137" t="str">
        <f>+PA!F10</f>
        <v>LNQ
(RTS)</v>
      </c>
      <c r="G11" s="144">
        <f>+PA!G10</f>
        <v>710.8</v>
      </c>
      <c r="H11" s="144">
        <f>+PA!H10</f>
        <v>710.8</v>
      </c>
      <c r="I11" s="144">
        <f>+PA!I10</f>
        <v>0</v>
      </c>
      <c r="J11" s="147">
        <f t="shared" si="1"/>
        <v>2132400</v>
      </c>
      <c r="K11" s="272"/>
    </row>
    <row r="12" spans="1:11" ht="50.25" customHeight="1">
      <c r="A12" s="135">
        <v>5</v>
      </c>
      <c r="B12" s="136" t="s">
        <v>39</v>
      </c>
      <c r="C12" s="79">
        <f>+PA!C11</f>
        <v>33</v>
      </c>
      <c r="D12" s="79">
        <f>+PA!D11</f>
        <v>70</v>
      </c>
      <c r="E12" s="131">
        <f>+PA!E11</f>
        <v>7113.4</v>
      </c>
      <c r="F12" s="137" t="str">
        <f>+PA!F11</f>
        <v>LNQ
(RTS)</v>
      </c>
      <c r="G12" s="144">
        <f>+PA!G11</f>
        <v>3444.6</v>
      </c>
      <c r="H12" s="144">
        <f>+PA!H11</f>
        <v>3444.6</v>
      </c>
      <c r="I12" s="144">
        <f>+PA!I11</f>
        <v>0</v>
      </c>
      <c r="J12" s="147">
        <f t="shared" si="1"/>
        <v>10333800</v>
      </c>
      <c r="K12" s="147">
        <f>J12</f>
        <v>10333800</v>
      </c>
    </row>
    <row r="13" spans="1:11" ht="54.75" customHeight="1">
      <c r="A13" s="135">
        <v>6</v>
      </c>
      <c r="B13" s="142" t="str">
        <f>+'TKDT '!B15</f>
        <v>Trần Xuân Chín
(Gcn Trần Văn Chín)</v>
      </c>
      <c r="C13" s="79">
        <f>+PA!C12</f>
        <v>22</v>
      </c>
      <c r="D13" s="79">
        <f>+PA!D12</f>
        <v>5</v>
      </c>
      <c r="E13" s="131">
        <f>+PA!E12</f>
        <v>12392.6</v>
      </c>
      <c r="F13" s="137" t="str">
        <f>+PA!F12</f>
        <v>LNQ
(RST)</v>
      </c>
      <c r="G13" s="144">
        <f>+PA!G12</f>
        <v>84.4</v>
      </c>
      <c r="H13" s="144">
        <f>+PA!H12</f>
        <v>84.4</v>
      </c>
      <c r="I13" s="144">
        <f>+PA!I12</f>
        <v>0</v>
      </c>
      <c r="J13" s="147">
        <f t="shared" si="1"/>
        <v>253200.00000000003</v>
      </c>
      <c r="K13" s="147">
        <f t="shared" si="0"/>
        <v>253200.00000000003</v>
      </c>
    </row>
    <row r="14" spans="1:11" ht="39.75" customHeight="1">
      <c r="A14" s="271">
        <v>7</v>
      </c>
      <c r="B14" s="270" t="str">
        <f>+'TKDT '!B16</f>
        <v>Lê Hoàn Hảo</v>
      </c>
      <c r="C14" s="79">
        <f>+PA!C13</f>
        <v>22</v>
      </c>
      <c r="D14" s="79">
        <f>+PA!D13</f>
        <v>10</v>
      </c>
      <c r="E14" s="131">
        <f>+PA!E13</f>
        <v>10804.6</v>
      </c>
      <c r="F14" s="137" t="str">
        <f>+PA!F13</f>
        <v>RST</v>
      </c>
      <c r="G14" s="144">
        <f>+PA!G13</f>
        <v>2343.3</v>
      </c>
      <c r="H14" s="144">
        <f>+PA!H13</f>
        <v>2343.3</v>
      </c>
      <c r="I14" s="144">
        <f>+PA!I13</f>
        <v>0</v>
      </c>
      <c r="J14" s="147">
        <f t="shared" si="1"/>
        <v>7029900.000000001</v>
      </c>
      <c r="K14" s="272">
        <f>J14+J15</f>
        <v>12845400</v>
      </c>
    </row>
    <row r="15" spans="1:11" ht="39.75" customHeight="1">
      <c r="A15" s="271"/>
      <c r="B15" s="270"/>
      <c r="C15" s="79">
        <f>+PA!C14</f>
        <v>22</v>
      </c>
      <c r="D15" s="79">
        <f>+PA!D14</f>
        <v>13</v>
      </c>
      <c r="E15" s="131">
        <f>+PA!E14</f>
        <v>11801.2</v>
      </c>
      <c r="F15" s="137" t="str">
        <f>+PA!F14</f>
        <v>RST</v>
      </c>
      <c r="G15" s="144">
        <f>+PA!G14</f>
        <v>1938.5</v>
      </c>
      <c r="H15" s="144">
        <f>+PA!H14</f>
        <v>1938.5</v>
      </c>
      <c r="I15" s="144">
        <f>+PA!I14</f>
        <v>0</v>
      </c>
      <c r="J15" s="147">
        <f t="shared" si="1"/>
        <v>5815500</v>
      </c>
      <c r="K15" s="272"/>
    </row>
    <row r="16" spans="1:11" ht="39.75" customHeight="1">
      <c r="A16" s="135">
        <v>8</v>
      </c>
      <c r="B16" s="143" t="str">
        <f>+'TKDT '!B18</f>
        <v>Nguyễn Quyết Tiến
(GCN Nguyễn Văn Tiến)</v>
      </c>
      <c r="C16" s="79">
        <f>+PA!C15</f>
        <v>22</v>
      </c>
      <c r="D16" s="79">
        <f>+PA!D15</f>
        <v>12</v>
      </c>
      <c r="E16" s="131">
        <f>+PA!E15</f>
        <v>8331.2</v>
      </c>
      <c r="F16" s="137" t="str">
        <f>+PA!F15</f>
        <v>LNQ
(RST)</v>
      </c>
      <c r="G16" s="144">
        <f>+PA!G15</f>
        <v>2412.1</v>
      </c>
      <c r="H16" s="144">
        <f>+PA!H15</f>
        <v>2412.1</v>
      </c>
      <c r="I16" s="144">
        <f>+PA!I15</f>
        <v>0</v>
      </c>
      <c r="J16" s="147">
        <f t="shared" si="1"/>
        <v>7236300</v>
      </c>
      <c r="K16" s="147">
        <f t="shared" si="0"/>
        <v>7236300</v>
      </c>
    </row>
    <row r="17" spans="1:11" ht="39.75" customHeight="1">
      <c r="A17" s="135">
        <v>9</v>
      </c>
      <c r="B17" s="143" t="str">
        <f>+'TKDT '!B19</f>
        <v>Giáp Thị Cần</v>
      </c>
      <c r="C17" s="79">
        <f>+PA!C16</f>
        <v>22</v>
      </c>
      <c r="D17" s="79">
        <f>+PA!D16</f>
        <v>16</v>
      </c>
      <c r="E17" s="131">
        <f>+PA!E16</f>
        <v>7908.7</v>
      </c>
      <c r="F17" s="137" t="str">
        <f>+PA!F16</f>
        <v>RST</v>
      </c>
      <c r="G17" s="144">
        <f>+PA!G16</f>
        <v>2503</v>
      </c>
      <c r="H17" s="144">
        <f>+PA!H16</f>
        <v>2503</v>
      </c>
      <c r="I17" s="144">
        <f>+PA!I16</f>
        <v>0</v>
      </c>
      <c r="J17" s="147">
        <f t="shared" si="1"/>
        <v>7509000</v>
      </c>
      <c r="K17" s="147">
        <f t="shared" si="0"/>
        <v>7509000</v>
      </c>
    </row>
    <row r="18" spans="1:11" ht="39.75" customHeight="1">
      <c r="A18" s="135">
        <v>10</v>
      </c>
      <c r="B18" s="143" t="str">
        <f>+'TKDT '!B20</f>
        <v>Lương Phúc Hảo</v>
      </c>
      <c r="C18" s="79">
        <f>+PA!C17</f>
        <v>49</v>
      </c>
      <c r="D18" s="79">
        <f>+PA!D17</f>
        <v>208</v>
      </c>
      <c r="E18" s="131">
        <f>+PA!E17</f>
        <v>31287.3</v>
      </c>
      <c r="F18" s="137" t="str">
        <f>+PA!F17</f>
        <v>LNQ 
(RSX)</v>
      </c>
      <c r="G18" s="144">
        <f>+PA!G17</f>
        <v>2833.5</v>
      </c>
      <c r="H18" s="144">
        <f>+PA!H17</f>
        <v>2833.5</v>
      </c>
      <c r="I18" s="144">
        <f>+PA!I17</f>
        <v>0</v>
      </c>
      <c r="J18" s="147">
        <f t="shared" si="1"/>
        <v>8500500</v>
      </c>
      <c r="K18" s="147">
        <f t="shared" si="0"/>
        <v>8500500</v>
      </c>
    </row>
    <row r="19" spans="1:11" s="91" customFormat="1" ht="29.25" customHeight="1">
      <c r="A19" s="237" t="s">
        <v>5</v>
      </c>
      <c r="B19" s="237"/>
      <c r="C19" s="88"/>
      <c r="D19" s="88"/>
      <c r="E19" s="132">
        <f>SUM(E7:E18)</f>
        <v>121367.7</v>
      </c>
      <c r="F19" s="89"/>
      <c r="G19" s="146">
        <f>SUM(G7:G18)</f>
        <v>21236.4</v>
      </c>
      <c r="H19" s="146">
        <f>SUM(H7:H18)</f>
        <v>21236.4</v>
      </c>
      <c r="I19" s="146">
        <f>SUM(I7:I18)</f>
        <v>0</v>
      </c>
      <c r="J19" s="148">
        <f>SUM(J7:J18)</f>
        <v>69396100</v>
      </c>
      <c r="K19" s="148">
        <f>SUM(K7:K18)</f>
        <v>69396100</v>
      </c>
    </row>
    <row r="20" ht="12.75">
      <c r="K20" s="92"/>
    </row>
    <row r="21" ht="12.75">
      <c r="K21" s="92"/>
    </row>
    <row r="22" spans="2:13" ht="15.75">
      <c r="B22" s="26"/>
      <c r="C22" s="26"/>
      <c r="D22" s="25"/>
      <c r="E22" s="25"/>
      <c r="F22" s="25"/>
      <c r="G22" s="25"/>
      <c r="H22" s="25"/>
      <c r="I22" s="25"/>
      <c r="J22" s="269"/>
      <c r="K22" s="269"/>
      <c r="L22" s="25"/>
      <c r="M22" s="25"/>
    </row>
    <row r="23" ht="12.75">
      <c r="K23" s="92"/>
    </row>
    <row r="24" spans="1:11" ht="12.75">
      <c r="A24" s="78"/>
      <c r="B24" s="74"/>
      <c r="K24" s="92"/>
    </row>
  </sheetData>
  <sheetProtection/>
  <mergeCells count="18">
    <mergeCell ref="K4:K5"/>
    <mergeCell ref="A19:B19"/>
    <mergeCell ref="J22:K22"/>
    <mergeCell ref="B14:B15"/>
    <mergeCell ref="A14:A15"/>
    <mergeCell ref="K14:K15"/>
    <mergeCell ref="K10:K11"/>
    <mergeCell ref="A10:A11"/>
    <mergeCell ref="A2:K2"/>
    <mergeCell ref="B10:B11"/>
    <mergeCell ref="A1:K1"/>
    <mergeCell ref="A3:K3"/>
    <mergeCell ref="A4:A5"/>
    <mergeCell ref="B4:B5"/>
    <mergeCell ref="C4:E4"/>
    <mergeCell ref="F4:F5"/>
    <mergeCell ref="G4:I4"/>
    <mergeCell ref="J4:J5"/>
  </mergeCells>
  <printOptions/>
  <pageMargins left="0.56" right="0.3543307086614173" top="0.6299212598425197" bottom="0.7480314960629921" header="0.31496062992125984" footer="0.31496062992125984"/>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MyPC</cp:lastModifiedBy>
  <cp:lastPrinted>2023-07-20T09:53:19Z</cp:lastPrinted>
  <dcterms:created xsi:type="dcterms:W3CDTF">2018-03-08T03:17:25Z</dcterms:created>
  <dcterms:modified xsi:type="dcterms:W3CDTF">2023-07-20T09:53:28Z</dcterms:modified>
  <cp:category/>
  <cp:version/>
  <cp:contentType/>
  <cp:contentStatus/>
</cp:coreProperties>
</file>