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685" activeTab="4"/>
  </bookViews>
  <sheets>
    <sheet name="Đề nghị TH đất" sheetId="1" r:id="rId1"/>
    <sheet name="PA BT,HT" sheetId="2" r:id="rId2"/>
    <sheet name="40N" sheetId="3" r:id="rId3"/>
    <sheet name="TS trên đất" sheetId="4" r:id="rId4"/>
    <sheet name="TH" sheetId="5" r:id="rId5"/>
  </sheets>
  <definedNames>
    <definedName name="_xlnm._FilterDatabase" localSheetId="2" hidden="1">'40N'!$A$7:$BD$21</definedName>
    <definedName name="_xlfn.ANCHORARRAY" hidden="1">#NAME?</definedName>
    <definedName name="_xlnm.Print_Titles" localSheetId="2">'40N'!$4:$7</definedName>
    <definedName name="_xlnm.Print_Titles" localSheetId="0">'Đề nghị TH đất'!$4:$7</definedName>
    <definedName name="_xlnm.Print_Titles" localSheetId="1">'PA BT,HT'!$4:$7</definedName>
    <definedName name="_xlnm.Print_Titles" localSheetId="3">'TS trên đất'!$4:$6</definedName>
  </definedNames>
  <calcPr fullCalcOnLoad="1"/>
</workbook>
</file>

<file path=xl/sharedStrings.xml><?xml version="1.0" encoding="utf-8"?>
<sst xmlns="http://schemas.openxmlformats.org/spreadsheetml/2006/main" count="273" uniqueCount="145">
  <si>
    <t>BẢNG THỐNG KÊ DIỆN TÍCH, LOẠI ĐẤT, CHỦ SỬ DỤNG ĐẤT THU HỒI THỰC HIỆN DỰ ÁN:
 ĐƯỜNG HOÀNG QUỐC VIỆT (ĐOẠN TỪ BCH QUÂN SỰ HUYỆN ĐẾN ĐT295), HUYỆN TÂN YÊN - ĐỢT 11</t>
  </si>
  <si>
    <t>STT</t>
  </si>
  <si>
    <t>Họ và tên chủ sử dụng</t>
  </si>
  <si>
    <r>
      <t>Địa chỉ 
thường trú</t>
    </r>
    <r>
      <rPr>
        <i/>
        <sz val="9"/>
        <rFont val="Times New Roman"/>
        <family val="1"/>
      </rPr>
      <t xml:space="preserve">
(Tổ dân phố)</t>
    </r>
  </si>
  <si>
    <r>
      <t xml:space="preserve">Địa chỉ thửa đất
</t>
    </r>
    <r>
      <rPr>
        <i/>
        <sz val="9"/>
        <rFont val="Times New Roman"/>
        <family val="1"/>
      </rPr>
      <t>(Xứ đồng)</t>
    </r>
  </si>
  <si>
    <t>Thông tin thửa đất theo bản đồ đo đạc năm 2019</t>
  </si>
  <si>
    <r>
      <t xml:space="preserve">Nguồn gốc đất </t>
    </r>
    <r>
      <rPr>
        <i/>
        <sz val="9"/>
        <rFont val="Times New Roman"/>
        <family val="1"/>
      </rPr>
      <t>(thông tin thửa đất theo GCN, HSĐC, giấy tờ khác...)</t>
    </r>
  </si>
  <si>
    <r>
      <t>Diện tích thu hồi</t>
    </r>
    <r>
      <rPr>
        <i/>
        <sz val="9"/>
        <rFont val="Times New Roman"/>
        <family val="1"/>
      </rPr>
      <t xml:space="preserve"> (m</t>
    </r>
    <r>
      <rPr>
        <i/>
        <vertAlign val="superscript"/>
        <sz val="9"/>
        <rFont val="Times New Roman"/>
        <family val="1"/>
      </rPr>
      <t>2</t>
    </r>
    <r>
      <rPr>
        <i/>
        <sz val="9"/>
        <rFont val="Times New Roman"/>
        <family val="1"/>
      </rPr>
      <t>)</t>
    </r>
  </si>
  <si>
    <r>
      <t>Diện tích đất đã thu hồi và BT, HT tại các QĐ khác</t>
    </r>
    <r>
      <rPr>
        <i/>
        <sz val="9"/>
        <rFont val="Times New Roman"/>
        <family val="1"/>
      </rPr>
      <t xml:space="preserve">
(m</t>
    </r>
    <r>
      <rPr>
        <i/>
        <vertAlign val="superscript"/>
        <sz val="9"/>
        <rFont val="Times New Roman"/>
        <family val="1"/>
      </rPr>
      <t>2</t>
    </r>
    <r>
      <rPr>
        <i/>
        <sz val="9"/>
        <rFont val="Times New Roman"/>
        <family val="1"/>
      </rPr>
      <t>)</t>
    </r>
  </si>
  <si>
    <r>
      <t xml:space="preserve">Giấy tờ chứng minh QSD đất </t>
    </r>
    <r>
      <rPr>
        <i/>
        <sz val="9"/>
        <rFont val="Times New Roman"/>
        <family val="1"/>
      </rPr>
      <t>(SĐC, GCNQSD đất …)</t>
    </r>
  </si>
  <si>
    <t>Ghi chú</t>
  </si>
  <si>
    <t xml:space="preserve">Số 
Tờ </t>
  </si>
  <si>
    <t>Số thửa</t>
  </si>
  <si>
    <r>
      <t>Diện tích thửa đất</t>
    </r>
    <r>
      <rPr>
        <i/>
        <sz val="9"/>
        <rFont val="Times New Roman"/>
        <family val="1"/>
      </rPr>
      <t xml:space="preserve"> (m</t>
    </r>
    <r>
      <rPr>
        <i/>
        <vertAlign val="superscript"/>
        <sz val="9"/>
        <rFont val="Times New Roman"/>
        <family val="1"/>
      </rPr>
      <t>2</t>
    </r>
    <r>
      <rPr>
        <i/>
        <sz val="9"/>
        <rFont val="Times New Roman"/>
        <family val="1"/>
      </rPr>
      <t>)</t>
    </r>
  </si>
  <si>
    <t>Loại đất</t>
  </si>
  <si>
    <t>Số
 thửa</t>
  </si>
  <si>
    <t>Diện tích đất  giao hoặc thuê</t>
  </si>
  <si>
    <t>Đất giao hộ</t>
  </si>
  <si>
    <t>UBND thị trấn  quản lý</t>
  </si>
  <si>
    <t>Tổng</t>
  </si>
  <si>
    <t>Trong chỉ giới</t>
  </si>
  <si>
    <t>Ngoài chỉ giới</t>
  </si>
  <si>
    <t>Phạm Xuân Minh</t>
  </si>
  <si>
    <t>Chùa</t>
  </si>
  <si>
    <t>LUC</t>
  </si>
  <si>
    <t>GCNQSD đất seri số AĐ433852</t>
  </si>
  <si>
    <t>Thông báo số 72/TB-UBND</t>
  </si>
  <si>
    <t>Hoàng Văn Hồi
Vợ: Hoàng Thị Tuyết</t>
  </si>
  <si>
    <t>Danh sách công khai số 96/DSTB-UB</t>
  </si>
  <si>
    <t>Hoàng Văn Thanh
Vợ: Hoàng Thị Soi</t>
  </si>
  <si>
    <t>396
(391)</t>
  </si>
  <si>
    <t>Danh sách công khai số 145/DSTB-UB</t>
  </si>
  <si>
    <t>Thông báo số 183/TB-UBND</t>
  </si>
  <si>
    <t>Nguyễn Thành Vinh</t>
  </si>
  <si>
    <t>Danh sách công khai số 99/DSTB-UB</t>
  </si>
  <si>
    <t xml:space="preserve">  - Hoàng Văn Tạo - con riêng
 - Nguyễn Ngọc Thống - con
 - Nguyễn Văn Nhất - con
 - Nguyễn Văn Bắc - con
 - Nguyễn Thị Nam - con
 - Nguyễn Văn Đến - con
 - Nguyễn Văn Nơi - con
Là hàng thừa kế của ông Nguyễn Văn Đường và bà Hoàng Thị Hoan (ông Nguyễn Ngọc Thống là người đại diện pháp luật theo văn bản số 144/2022 ngày 12/10/2023 của UBND thị trấn Cao Thượng,.</t>
  </si>
  <si>
    <t>320-1</t>
  </si>
  <si>
    <t>Danh sách công khai số 12/DSTB-UB
ngày 12/01/2024</t>
  </si>
  <si>
    <t>Thông báo số 291/TB-UBND</t>
  </si>
  <si>
    <t>UBND thị trấn Cao Thượng
(Chu Thị Cận)</t>
  </si>
  <si>
    <t>320-2</t>
  </si>
  <si>
    <t>Hợp đồng thuê đất số 87/HĐTĐ ngày 16/5/2023</t>
  </si>
  <si>
    <t>Nguyễn Văn Tiềm
(GCN Nguyễn Văn Sử)</t>
  </si>
  <si>
    <t>Ngoài Hạ</t>
  </si>
  <si>
    <t>Hợp đồng chuyển nhượng số 237/2021 ngày 24/3/2023</t>
  </si>
  <si>
    <t>Nguyễn Văn Tiềm
(GCN Nguyễn Văn Điệp)</t>
  </si>
  <si>
    <t>Hợp đồng chuyển nhượng số 238/2021 ngày 24/3/2023</t>
  </si>
  <si>
    <t>Nguyễn Văn Tiềm
(GCN Nguyễn Văn Cương)</t>
  </si>
  <si>
    <t>28
(31)</t>
  </si>
  <si>
    <t>Hợp đồng chuyển nhượng số 145/2021 ngày 24/3/2023</t>
  </si>
  <si>
    <t>Ngô Hồng Sơn
(GCN Phí Thị Vát)</t>
  </si>
  <si>
    <t>Trong Hạ</t>
  </si>
  <si>
    <t>Hợp đồng chuyển nhượng số 236/2021 ngày 16/4/2021</t>
  </si>
  <si>
    <t xml:space="preserve">Lê Thị Tâm </t>
  </si>
  <si>
    <t>Danh sách công khai số 150/DSTB-UB ngày 11/8/2023</t>
  </si>
  <si>
    <t>Nguyễn Văn Cung
Vợ: Nguyễn Thị Liên
(GCN Nguyễn Văn Ước)</t>
  </si>
  <si>
    <t>23
(24)</t>
  </si>
  <si>
    <t>Hợp đồng chuyển đổi QSD đất số 55/2021 ngày 24/2/2021</t>
  </si>
  <si>
    <t>Nguyễn Văn Cung
Vợ: Nguyễn Thị Liên
(GCN Trần Thị Sinh)</t>
  </si>
  <si>
    <t>Hợp đồng chuyển đổi QSD đất số 41/2021; 42/2021 ngày 24/2/2021</t>
  </si>
  <si>
    <t>Tổng cộng</t>
  </si>
  <si>
    <t>PHƯƠNG ÁN BỒI THƯỜNG, HỖ TRỢ THU HỒI, CHUYỂN MỤC ĐÍCH SỬ DỤNG ĐẤT THỰC HIỆN DỰ ÁN 
ĐƯỜNG HOÀNG QUỐC VIỆT (ĐOẠN TỪ BCH QUÂN SỰ HUYỆN ĐI ĐT.295), HUYỆN TÂN YÊN - ĐỢT 11</t>
  </si>
  <si>
    <t>TT</t>
  </si>
  <si>
    <t>Họ và tên 
chủ sử dụng</t>
  </si>
  <si>
    <r>
      <t xml:space="preserve">Địa chỉ 
thường trú
</t>
    </r>
    <r>
      <rPr>
        <i/>
        <sz val="9"/>
        <rFont val="Times New Roman"/>
        <family val="1"/>
      </rPr>
      <t>(Tổ dân phố)</t>
    </r>
  </si>
  <si>
    <t>Thông tin thửa đất thu hồi theo bản đồ đo đạc năm 2019</t>
  </si>
  <si>
    <r>
      <t xml:space="preserve">Diện tích thu hồi và bồi thường, hỗ trợ </t>
    </r>
    <r>
      <rPr>
        <i/>
        <sz val="9"/>
        <rFont val="Times New Roman"/>
        <family val="1"/>
      </rPr>
      <t>(m</t>
    </r>
    <r>
      <rPr>
        <i/>
        <vertAlign val="superscript"/>
        <sz val="9"/>
        <rFont val="Times New Roman"/>
        <family val="1"/>
      </rPr>
      <t>2</t>
    </r>
    <r>
      <rPr>
        <i/>
        <sz val="9"/>
        <rFont val="Times New Roman"/>
        <family val="1"/>
      </rPr>
      <t>)</t>
    </r>
  </si>
  <si>
    <t>Bồ thường, hỗ trợ cho hộ gia đình, cá nhân</t>
  </si>
  <si>
    <r>
      <t xml:space="preserve">Hỗ trợ khi thu hồi đất UBND thị trấn quản lý
</t>
    </r>
    <r>
      <rPr>
        <i/>
        <sz val="9"/>
        <rFont val="Times New Roman"/>
        <family val="1"/>
      </rPr>
      <t>(đồng)</t>
    </r>
  </si>
  <si>
    <r>
      <t xml:space="preserve">Tổng kinh phí bồi thường, hỗ trợ
</t>
    </r>
    <r>
      <rPr>
        <i/>
        <sz val="9"/>
        <rFont val="Times New Roman"/>
        <family val="1"/>
      </rPr>
      <t>(đồng)</t>
    </r>
  </si>
  <si>
    <t>Tờ 
bản 
đồ 
số</t>
  </si>
  <si>
    <t>Số 
thửa</t>
  </si>
  <si>
    <r>
      <t xml:space="preserve">Diện tích thửa đất
</t>
    </r>
    <r>
      <rPr>
        <i/>
        <sz val="9"/>
        <rFont val="Times New Roman"/>
        <family val="1"/>
      </rPr>
      <t>(m</t>
    </r>
    <r>
      <rPr>
        <i/>
        <vertAlign val="superscript"/>
        <sz val="9"/>
        <rFont val="Times New Roman"/>
        <family val="1"/>
      </rPr>
      <t>2</t>
    </r>
    <r>
      <rPr>
        <i/>
        <sz val="9"/>
        <rFont val="Times New Roman"/>
        <family val="1"/>
      </rPr>
      <t>)</t>
    </r>
  </si>
  <si>
    <t>Đất được giao của hộ gia đình</t>
  </si>
  <si>
    <t>UBND
 thị trấn quản lý</t>
  </si>
  <si>
    <t>Tổng diện tích thu hồi</t>
  </si>
  <si>
    <r>
      <t xml:space="preserve">Bồi thường về đất
</t>
    </r>
    <r>
      <rPr>
        <i/>
        <sz val="9"/>
        <rFont val="Times New Roman"/>
        <family val="1"/>
      </rPr>
      <t>(52.000 đ/m</t>
    </r>
    <r>
      <rPr>
        <i/>
        <vertAlign val="superscript"/>
        <sz val="9"/>
        <rFont val="Times New Roman"/>
        <family val="1"/>
      </rPr>
      <t>2</t>
    </r>
    <r>
      <rPr>
        <i/>
        <sz val="9"/>
        <rFont val="Times New Roman"/>
        <family val="1"/>
      </rPr>
      <t>)</t>
    </r>
  </si>
  <si>
    <r>
      <t xml:space="preserve">Hoa màu trên đất
</t>
    </r>
    <r>
      <rPr>
        <i/>
        <sz val="9"/>
        <rFont val="Times New Roman"/>
        <family val="1"/>
      </rPr>
      <t xml:space="preserve"> (9.500 đ/m</t>
    </r>
    <r>
      <rPr>
        <i/>
        <vertAlign val="superscript"/>
        <sz val="9"/>
        <rFont val="Times New Roman"/>
        <family val="1"/>
      </rPr>
      <t>2</t>
    </r>
    <r>
      <rPr>
        <i/>
        <sz val="9"/>
        <rFont val="Times New Roman"/>
        <family val="1"/>
      </rPr>
      <t>)</t>
    </r>
  </si>
  <si>
    <r>
      <t xml:space="preserve">Hỗ trợ ổn định đời sống và sản xuất khi Nhà nước thu hồi đất 
</t>
    </r>
    <r>
      <rPr>
        <i/>
        <sz val="9"/>
        <rFont val="Times New Roman"/>
        <family val="1"/>
      </rPr>
      <t>(10.000 đ/m</t>
    </r>
    <r>
      <rPr>
        <i/>
        <vertAlign val="superscript"/>
        <sz val="9"/>
        <rFont val="Times New Roman"/>
        <family val="1"/>
      </rPr>
      <t>2</t>
    </r>
    <r>
      <rPr>
        <i/>
        <sz val="9"/>
        <rFont val="Times New Roman"/>
        <family val="1"/>
      </rPr>
      <t>)</t>
    </r>
  </si>
  <si>
    <r>
      <t xml:space="preserve">Hỗ trợ đào tạo chuyển đổi NN và tìm kiếm việc làm bằng 3 lần giá đất nông nghiệp </t>
    </r>
    <r>
      <rPr>
        <i/>
        <sz val="9"/>
        <rFont val="Times New Roman"/>
        <family val="1"/>
      </rPr>
      <t xml:space="preserve">
(156,000 đ/m</t>
    </r>
    <r>
      <rPr>
        <i/>
        <vertAlign val="superscript"/>
        <sz val="9"/>
        <rFont val="Times New Roman"/>
        <family val="1"/>
      </rPr>
      <t>2</t>
    </r>
    <r>
      <rPr>
        <i/>
        <sz val="9"/>
        <rFont val="Times New Roman"/>
        <family val="1"/>
      </rPr>
      <t>)</t>
    </r>
  </si>
  <si>
    <r>
      <t xml:space="preserve">Bồi thường chi phí đầu tư vào đất còn lại đối với đất công ích </t>
    </r>
    <r>
      <rPr>
        <i/>
        <sz val="9"/>
        <rFont val="Times New Roman"/>
        <family val="1"/>
      </rPr>
      <t>(50% giá đất NN)</t>
    </r>
  </si>
  <si>
    <r>
      <t xml:space="preserve">Tổng cộng kinh phí bồi thường hỗ trợ cho hộ
</t>
    </r>
    <r>
      <rPr>
        <i/>
        <sz val="9"/>
        <rFont val="Times New Roman"/>
        <family val="1"/>
      </rPr>
      <t>(đồng)</t>
    </r>
  </si>
  <si>
    <t>Nguyễn Văn Tiềm
(GCN Nguyễn Văn Sử; Nguyễn Văn Điệp; Nguyễn Văn Cương)</t>
  </si>
  <si>
    <t>Nguyễn Văn Cung
Vợ: Nguyễn Thị Liên
(GCN Nguyễn Văn Ước; Trần Thị Sinh)</t>
  </si>
  <si>
    <t>Cộng</t>
  </si>
  <si>
    <t>DỰ TOÁN KINH PHÍ HỖ TRỢ BÀN GIAO MẶT BẰNG SỚM (KHUYỄN KHÍCH TIẾN ĐỘ) THỰC HIỆN DỰ ÁN 
ĐƯỜNG HOÀNG QUỐC VIỆT (ĐOẠN TỪ BCH QUÂN SỰ HUYỆN ĐI ĐT,295), HUYỆN TÂN YÊN - ĐỢT 11</t>
  </si>
  <si>
    <r>
      <t>Địa chỉ 
thường trú</t>
    </r>
    <r>
      <rPr>
        <i/>
        <sz val="10"/>
        <rFont val="Times New Roman"/>
        <family val="1"/>
      </rPr>
      <t xml:space="preserve">
(Tổ dân phố)</t>
    </r>
  </si>
  <si>
    <t>Thông tin thửa đất
 theo BĐ ĐC</t>
  </si>
  <si>
    <t>Loại 
đất</t>
  </si>
  <si>
    <r>
      <t>Diện tích thu hồi</t>
    </r>
    <r>
      <rPr>
        <i/>
        <sz val="10"/>
        <rFont val="Times New Roman"/>
        <family val="1"/>
      </rPr>
      <t xml:space="preserve"> (m</t>
    </r>
    <r>
      <rPr>
        <i/>
        <vertAlign val="superscript"/>
        <sz val="10"/>
        <rFont val="Times New Roman"/>
        <family val="1"/>
      </rPr>
      <t>2</t>
    </r>
    <r>
      <rPr>
        <i/>
        <sz val="10"/>
        <rFont val="Times New Roman"/>
        <family val="1"/>
      </rPr>
      <t>)</t>
    </r>
  </si>
  <si>
    <t>Hố trợ cho hộ gia đình, cá nhân</t>
  </si>
  <si>
    <r>
      <t xml:space="preserve">Diện tích
thửa </t>
    </r>
    <r>
      <rPr>
        <i/>
        <sz val="10"/>
        <rFont val="Times New Roman"/>
        <family val="1"/>
      </rPr>
      <t>(m</t>
    </r>
    <r>
      <rPr>
        <i/>
        <vertAlign val="superscript"/>
        <sz val="10"/>
        <rFont val="Times New Roman"/>
        <family val="1"/>
      </rPr>
      <t>2</t>
    </r>
    <r>
      <rPr>
        <i/>
        <sz val="10"/>
        <rFont val="Times New Roman"/>
        <family val="1"/>
      </rPr>
      <t>)</t>
    </r>
  </si>
  <si>
    <t>Đất giao của
 hộ gia đình</t>
  </si>
  <si>
    <t>Đất UB quản lý</t>
  </si>
  <si>
    <r>
      <t xml:space="preserve">Dự toán mức hỗ trợ bàn giao mặt bằng sớm (khuyến khích tiến độ)
</t>
    </r>
    <r>
      <rPr>
        <i/>
        <sz val="10"/>
        <rFont val="Times New Roman"/>
        <family val="1"/>
      </rPr>
      <t>(40,000 đ/m</t>
    </r>
    <r>
      <rPr>
        <i/>
        <vertAlign val="superscript"/>
        <sz val="10"/>
        <rFont val="Times New Roman"/>
        <family val="1"/>
      </rPr>
      <t>2</t>
    </r>
    <r>
      <rPr>
        <i/>
        <sz val="10"/>
        <rFont val="Times New Roman"/>
        <family val="1"/>
      </rPr>
      <t>)</t>
    </r>
  </si>
  <si>
    <r>
      <t xml:space="preserve">Tổng dự toán kinh phí hỗ trợ bàn giao mặt bằng sớm (khuyến khích tiến độ)
</t>
    </r>
    <r>
      <rPr>
        <i/>
        <sz val="10"/>
        <rFont val="Times New Roman"/>
        <family val="1"/>
      </rPr>
      <t>(đồng)</t>
    </r>
  </si>
  <si>
    <t>PHƯƠNG ÁN BỒI THƯỜNG, HỖ TRỢ TÀI SẢN LÀ CÔNG TRÌNH XÂY DỰNG, CÂY CỐI TRÊN ĐẤT THU HỒI
THỰC HIỆN DỰ ÁN ĐƯỜNG HOÀNG QUỐC VIỆT (ĐOẠN TỪ BCH QUÂN SỰ HUYỆN ĐI ĐT295), HUYỆN TÂN YÊN - ĐỢT 11</t>
  </si>
  <si>
    <t>S
TT</t>
  </si>
  <si>
    <t>Địa chỉ</t>
  </si>
  <si>
    <t>Thông tin thửa đất theo bản đồ đo đạc năm 2012</t>
  </si>
  <si>
    <t>Loại tài sản trên đất</t>
  </si>
  <si>
    <t>ĐVT</t>
  </si>
  <si>
    <t>Số lượng</t>
  </si>
  <si>
    <r>
      <t xml:space="preserve">Đơn giá
</t>
    </r>
    <r>
      <rPr>
        <i/>
        <sz val="9"/>
        <rFont val="Times New Roman"/>
        <family val="1"/>
      </rPr>
      <t xml:space="preserve"> (đồng)</t>
    </r>
  </si>
  <si>
    <r>
      <t xml:space="preserve">Tỷ lệ bồi thường, hỗ trợ
</t>
    </r>
    <r>
      <rPr>
        <i/>
        <sz val="9"/>
        <rFont val="Times New Roman"/>
        <family val="1"/>
      </rPr>
      <t>(%)</t>
    </r>
  </si>
  <si>
    <r>
      <t xml:space="preserve">Thành tiền
</t>
    </r>
    <r>
      <rPr>
        <i/>
        <sz val="9"/>
        <rFont val="Times New Roman"/>
        <family val="1"/>
      </rPr>
      <t>(đồng)</t>
    </r>
  </si>
  <si>
    <t>Tờ 
BĐ
số</t>
  </si>
  <si>
    <r>
      <t>DT
thu hồi
(m</t>
    </r>
    <r>
      <rPr>
        <b/>
        <vertAlign val="superscript"/>
        <sz val="9"/>
        <rFont val="Times New Roman"/>
        <family val="1"/>
      </rPr>
      <t>2</t>
    </r>
    <r>
      <rPr>
        <b/>
        <sz val="9"/>
        <rFont val="Times New Roman"/>
        <family val="1"/>
      </rPr>
      <t>)</t>
    </r>
  </si>
  <si>
    <r>
      <rPr>
        <b/>
        <sz val="9"/>
        <rFont val="Times New Roman"/>
        <family val="1"/>
      </rPr>
      <t>Cây Hương Thảo</t>
    </r>
    <r>
      <rPr>
        <sz val="9"/>
        <rFont val="Times New Roman"/>
        <family val="1"/>
      </rPr>
      <t xml:space="preserve"> trồng từ 1 năm đến dưới 4 năm tuổi (mật độ tối đa 1000 cây/sào)</t>
    </r>
  </si>
  <si>
    <t>cây</t>
  </si>
  <si>
    <t>80%</t>
  </si>
  <si>
    <t>Giếng khoan thủ công có ống vách lọc hút nước sâu  ≤ 50 m</t>
  </si>
  <si>
    <t>m</t>
  </si>
  <si>
    <t>(Đối với tài sản trên đất là cây trồng, vật nuôi áp dụng theo công văn số 1250/SNN-KHTC ngày 29/6/2022 của Sở Nông nghiệp và PTNT. 
Đối với tài sản là công  công trình kiến trúc gắn liền với đất áp dụng theo Công văn số 1734/SXD-KT&amp;VLXD ngày 30/6/2022 của Sở Xây dựng)</t>
  </si>
  <si>
    <t>TỔNG HỢP KINH PHÍ BỒI THƯỜNG, HỖ TRỢ GPMB KHI NHÀ NƯỚC THU HỒI ĐẤT THỰC HIỆN</t>
  </si>
  <si>
    <t>Stt</t>
  </si>
  <si>
    <t>Diễn giải</t>
  </si>
  <si>
    <t>Khối lượng</t>
  </si>
  <si>
    <t>Đơn giá</t>
  </si>
  <si>
    <t xml:space="preserve">Thành tiền                    (đồng)         </t>
  </si>
  <si>
    <t>I</t>
  </si>
  <si>
    <t>Bồi thường về đất</t>
  </si>
  <si>
    <t>đ/m2</t>
  </si>
  <si>
    <t>II</t>
  </si>
  <si>
    <t>Bồi thường hoa màu, tài sản trên đất</t>
  </si>
  <si>
    <t>Cây trồng hàng năm trên đất NN</t>
  </si>
  <si>
    <t>Bồi thường tài sản trên đất</t>
  </si>
  <si>
    <t>III</t>
  </si>
  <si>
    <t>Kinh Phí hỗ trợ</t>
  </si>
  <si>
    <t>Hỗ trợ ổn định đời sống SX</t>
  </si>
  <si>
    <t>Hỗ trợ đào tạo, chuyển đổi nghề và tìm kiếm việc làm</t>
  </si>
  <si>
    <t>Hỗ trợ thu hồi trên 70% của định xuất</t>
  </si>
  <si>
    <t>đ/đx</t>
  </si>
  <si>
    <t>Hỗ trợ di chyển mộ</t>
  </si>
  <si>
    <t>Dự toán kinh phí hỗ trợ bàn giao mặt bằng sớm</t>
  </si>
  <si>
    <t>Dự toán kinh phí di chuyển mộ, hỗ trợ bàn giao mặt bằng sớm</t>
  </si>
  <si>
    <t>V</t>
  </si>
  <si>
    <t>Tổng kinh phí BT,HT = (I+II+III)</t>
  </si>
  <si>
    <t xml:space="preserve">Tổng Kinh phí dự án </t>
  </si>
  <si>
    <t>Đất NN giao cho hộ gia đình</t>
  </si>
  <si>
    <t>Hỗ trợ tiền đất NN do UBND quản lý</t>
  </si>
  <si>
    <t>2% GPMB</t>
  </si>
  <si>
    <t>Chi phí đầu tư còn lại đối với đất công ích</t>
  </si>
  <si>
    <t>DỰ ÁN: ĐƯỜNG HQV (ĐOẠN TỪ BCH QUÂN SỰ HUYỆN ĐI TL 295), HUYỆN TÂN YÊN (ĐỢT 11)</t>
  </si>
  <si>
    <t>(Kèm theo Quyết định số            /QĐ-UBND ngày                /5/2024 của UBND huyện Tân Yên)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</si>
</sst>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_);_(* \(#,##0\);_(* &quot;-&quot;??_);_(@_)"/>
    <numFmt numFmtId="169" formatCode="_(* #,##0.0_);_(* \(#,##0.0\);_(* &quot;-&quot;?_);_(@_)"/>
    <numFmt numFmtId="170" formatCode="_(* #,##0.0_);_(* \(#,##0.0\);_(* &quot;-&quot;??_);_(@_)"/>
    <numFmt numFmtId="171" formatCode="#,##0.0"/>
    <numFmt numFmtId="172" formatCode="0.0"/>
    <numFmt numFmtId="173" formatCode="0_);[Red]\(0\)"/>
    <numFmt numFmtId="174" formatCode="_ * #,##0_ ;_ * \-#,##0_ ;_ * &quot;-&quot;??_ ;_ @_ "/>
  </numFmts>
  <fonts count="64">
    <font>
      <sz val="10"/>
      <name val="Arial"/>
      <family val="2"/>
    </font>
    <font>
      <sz val="11"/>
      <name val="Calibri"/>
      <family val="2"/>
    </font>
    <font>
      <sz val="9"/>
      <name val="Times New Roman"/>
      <family val="1"/>
    </font>
    <font>
      <sz val="9"/>
      <name val="Arial"/>
      <family val="2"/>
    </font>
    <font>
      <b/>
      <sz val="11"/>
      <name val="Times New Roman"/>
      <family val="1"/>
    </font>
    <font>
      <i/>
      <sz val="11"/>
      <name val="Times New Roman"/>
      <family val="1"/>
    </font>
    <font>
      <b/>
      <sz val="9"/>
      <name val="Times New Roman"/>
      <family val="1"/>
    </font>
    <font>
      <i/>
      <sz val="10"/>
      <name val="Times New Roman"/>
      <family val="1"/>
    </font>
    <font>
      <sz val="10"/>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1"/>
      <name val="Times New Roman"/>
      <family val="1"/>
    </font>
    <font>
      <b/>
      <i/>
      <sz val="10"/>
      <name val=".VnArial Narrow"/>
      <family val="2"/>
    </font>
    <font>
      <b/>
      <sz val="8"/>
      <name val="Times New Roman"/>
      <family val="1"/>
    </font>
    <font>
      <sz val="14"/>
      <name val="Times New Roman"/>
      <family val="1"/>
    </font>
    <font>
      <sz val="8"/>
      <name val="Times New Roman"/>
      <family val="1"/>
    </font>
    <font>
      <i/>
      <sz val="9"/>
      <name val="Times New Roman"/>
      <family val="1"/>
    </font>
    <font>
      <u val="single"/>
      <sz val="10"/>
      <color indexed="12"/>
      <name val="Arial"/>
      <family val="2"/>
    </font>
    <font>
      <u val="single"/>
      <sz val="10"/>
      <color indexed="36"/>
      <name val="Arial"/>
      <family val="2"/>
    </font>
    <font>
      <sz val="12"/>
      <name val=".VnArial"/>
      <family val="2"/>
    </font>
    <font>
      <b/>
      <vertAlign val="superscript"/>
      <sz val="9"/>
      <name val="Times New Roman"/>
      <family val="1"/>
    </font>
    <font>
      <i/>
      <vertAlign val="superscript"/>
      <sz val="10"/>
      <name val="Times New Roman"/>
      <family val="1"/>
    </font>
    <font>
      <i/>
      <vertAlign val="superscript"/>
      <sz val="9"/>
      <name val="Times New Roman"/>
      <family val="1"/>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sz val="10"/>
      <color indexed="8"/>
      <name val="Times New Roman"/>
      <family val="1"/>
    </font>
    <font>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style="hair"/>
      <bottom style="hair"/>
    </border>
    <border>
      <left>
        <color indexed="63"/>
      </left>
      <right>
        <color indexed="63"/>
      </right>
      <top>
        <color indexed="63"/>
      </top>
      <bottom style="thin"/>
    </border>
    <border>
      <left style="thin"/>
      <right style="thin"/>
      <top style="thin"/>
      <bottom>
        <color indexed="63"/>
      </bottom>
    </border>
    <border>
      <left style="thin"/>
      <right style="thin"/>
      <top style="thin"/>
      <bottom style="dotted"/>
    </border>
    <border>
      <left style="thin"/>
      <right style="thin"/>
      <top style="dotted"/>
      <bottom style="thin"/>
    </border>
    <border>
      <left style="thin"/>
      <right style="thin"/>
      <top>
        <color indexed="63"/>
      </top>
      <bottom style="thin"/>
    </border>
    <border>
      <left>
        <color indexed="63"/>
      </left>
      <right style="thin"/>
      <top style="thin"/>
      <bottom style="dotted"/>
    </border>
    <border>
      <left>
        <color indexed="63"/>
      </left>
      <right style="thin"/>
      <top style="dotted"/>
      <bottom style="dotted"/>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2">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Alignment="1">
      <alignment horizontal="left" vertical="center"/>
    </xf>
    <xf numFmtId="0" fontId="3" fillId="0" borderId="0" xfId="0" applyFont="1" applyFill="1" applyAlignment="1">
      <alignment/>
    </xf>
    <xf numFmtId="3" fontId="3" fillId="0" borderId="0" xfId="0" applyNumberFormat="1" applyFont="1" applyFill="1" applyAlignment="1">
      <alignment/>
    </xf>
    <xf numFmtId="0" fontId="2" fillId="0" borderId="0" xfId="0" applyFont="1" applyFill="1" applyAlignment="1">
      <alignment horizontal="left" vertical="center"/>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3"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right"/>
    </xf>
    <xf numFmtId="3" fontId="2" fillId="0" borderId="0" xfId="0" applyNumberFormat="1" applyFont="1" applyFill="1" applyAlignment="1">
      <alignment/>
    </xf>
    <xf numFmtId="0" fontId="2" fillId="0"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168" fontId="2" fillId="0" borderId="11" xfId="42" applyNumberFormat="1" applyFont="1" applyFill="1" applyBorder="1" applyAlignment="1">
      <alignment horizontal="right" vertical="center" wrapText="1"/>
    </xf>
    <xf numFmtId="168" fontId="2" fillId="0" borderId="11" xfId="42" applyNumberFormat="1" applyFont="1" applyFill="1" applyBorder="1" applyAlignment="1">
      <alignment horizontal="right" wrapText="1"/>
    </xf>
    <xf numFmtId="0" fontId="2" fillId="0" borderId="10" xfId="0" applyFont="1" applyFill="1" applyBorder="1" applyAlignment="1">
      <alignment/>
    </xf>
    <xf numFmtId="168" fontId="2" fillId="0" borderId="10" xfId="0" applyNumberFormat="1" applyFont="1" applyFill="1" applyBorder="1" applyAlignment="1">
      <alignment/>
    </xf>
    <xf numFmtId="168" fontId="6" fillId="0" borderId="10" xfId="0" applyNumberFormat="1" applyFont="1" applyFill="1" applyBorder="1" applyAlignment="1">
      <alignment vertical="center" wrapText="1"/>
    </xf>
    <xf numFmtId="168" fontId="6" fillId="0" borderId="10" xfId="0" applyNumberFormat="1" applyFont="1" applyFill="1" applyBorder="1" applyAlignment="1">
      <alignment horizontal="right" vertical="center" wrapText="1"/>
    </xf>
    <xf numFmtId="169" fontId="3" fillId="0" borderId="0" xfId="0" applyNumberFormat="1" applyFont="1" applyFill="1" applyAlignment="1">
      <alignment/>
    </xf>
    <xf numFmtId="3" fontId="2" fillId="0" borderId="0" xfId="0" applyNumberFormat="1" applyFont="1" applyFill="1" applyAlignment="1">
      <alignment horizontal="right"/>
    </xf>
    <xf numFmtId="3" fontId="2" fillId="0" borderId="0" xfId="0" applyNumberFormat="1" applyFont="1" applyFill="1" applyAlignment="1">
      <alignment horizontal="justify"/>
    </xf>
    <xf numFmtId="0" fontId="9" fillId="0" borderId="12" xfId="0" applyFont="1" applyFill="1" applyBorder="1" applyAlignment="1">
      <alignment/>
    </xf>
    <xf numFmtId="0" fontId="10"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xf>
    <xf numFmtId="0" fontId="9" fillId="0" borderId="0" xfId="0" applyFont="1" applyFill="1" applyAlignment="1">
      <alignment horizontal="center"/>
    </xf>
    <xf numFmtId="3" fontId="9" fillId="0" borderId="0" xfId="0" applyNumberFormat="1" applyFont="1" applyFill="1" applyAlignment="1">
      <alignment horizontal="center"/>
    </xf>
    <xf numFmtId="0" fontId="11" fillId="0" borderId="0" xfId="0" applyFont="1" applyFill="1" applyAlignment="1">
      <alignment vertical="center" wrapText="1"/>
    </xf>
    <xf numFmtId="0" fontId="11" fillId="0" borderId="13" xfId="0" applyFont="1" applyFill="1" applyBorder="1" applyAlignment="1">
      <alignment vertical="center" wrapText="1"/>
    </xf>
    <xf numFmtId="0" fontId="12" fillId="0" borderId="14"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5" xfId="0" applyFont="1" applyFill="1" applyBorder="1" applyAlignment="1">
      <alignment horizontal="center" vertical="center" wrapText="1"/>
    </xf>
    <xf numFmtId="170" fontId="2" fillId="0" borderId="15" xfId="42" applyNumberFormat="1" applyFont="1" applyFill="1" applyBorder="1" applyAlignment="1">
      <alignment horizontal="right" vertical="center" wrapText="1"/>
    </xf>
    <xf numFmtId="170" fontId="8" fillId="0" borderId="15" xfId="42" applyNumberFormat="1" applyFont="1" applyFill="1" applyBorder="1" applyAlignment="1">
      <alignment horizontal="right" vertical="center" wrapText="1"/>
    </xf>
    <xf numFmtId="3"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170" fontId="2" fillId="0" borderId="11" xfId="42" applyNumberFormat="1" applyFont="1" applyFill="1" applyBorder="1" applyAlignment="1">
      <alignment horizontal="right" vertical="center" wrapText="1"/>
    </xf>
    <xf numFmtId="170" fontId="8" fillId="0" borderId="11" xfId="42" applyNumberFormat="1" applyFont="1" applyFill="1" applyBorder="1" applyAlignment="1">
      <alignment horizontal="right" vertical="center" wrapText="1"/>
    </xf>
    <xf numFmtId="0" fontId="2" fillId="0" borderId="11" xfId="0" applyFont="1" applyFill="1" applyBorder="1" applyAlignment="1">
      <alignment horizontal="center" vertical="center"/>
    </xf>
    <xf numFmtId="3" fontId="2" fillId="0" borderId="11" xfId="0" applyNumberFormat="1" applyFont="1" applyFill="1" applyBorder="1" applyAlignment="1">
      <alignment vertical="center" wrapText="1"/>
    </xf>
    <xf numFmtId="0" fontId="2" fillId="0" borderId="11" xfId="0" applyFont="1" applyFill="1" applyBorder="1" applyAlignment="1">
      <alignment vertical="center"/>
    </xf>
    <xf numFmtId="170" fontId="2" fillId="0" borderId="11" xfId="42" applyNumberFormat="1" applyFont="1" applyFill="1" applyBorder="1" applyAlignment="1">
      <alignment vertical="center" wrapText="1"/>
    </xf>
    <xf numFmtId="0" fontId="8" fillId="0" borderId="11" xfId="0" applyFont="1" applyFill="1" applyBorder="1" applyAlignment="1">
      <alignment horizontal="left" vertical="center" wrapText="1"/>
    </xf>
    <xf numFmtId="3"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70" fontId="2" fillId="0" borderId="16" xfId="42" applyNumberFormat="1" applyFont="1" applyFill="1" applyBorder="1" applyAlignment="1">
      <alignment horizontal="right" vertical="center" wrapText="1"/>
    </xf>
    <xf numFmtId="170" fontId="8" fillId="0" borderId="16" xfId="42" applyNumberFormat="1" applyFont="1" applyFill="1" applyBorder="1" applyAlignment="1">
      <alignment horizontal="right" vertical="center" wrapText="1"/>
    </xf>
    <xf numFmtId="0" fontId="2" fillId="0" borderId="17" xfId="0" applyFont="1" applyFill="1" applyBorder="1" applyAlignment="1">
      <alignment horizontal="center" vertical="center"/>
    </xf>
    <xf numFmtId="0" fontId="2" fillId="0" borderId="17" xfId="0" applyFont="1" applyFill="1" applyBorder="1" applyAlignment="1">
      <alignment/>
    </xf>
    <xf numFmtId="0" fontId="2" fillId="0" borderId="17" xfId="0" applyFont="1" applyFill="1" applyBorder="1" applyAlignment="1">
      <alignment horizontal="center"/>
    </xf>
    <xf numFmtId="170" fontId="6" fillId="0" borderId="17" xfId="42" applyNumberFormat="1" applyFont="1" applyFill="1" applyBorder="1" applyAlignment="1">
      <alignment horizontal="right" vertical="center" wrapText="1"/>
    </xf>
    <xf numFmtId="0" fontId="13" fillId="0" borderId="0" xfId="0" applyFont="1" applyFill="1" applyAlignment="1">
      <alignment horizontal="center" vertical="center" wrapText="1"/>
    </xf>
    <xf numFmtId="0" fontId="10" fillId="0" borderId="0" xfId="0" applyFont="1" applyFill="1" applyAlignment="1">
      <alignment vertical="center"/>
    </xf>
    <xf numFmtId="170" fontId="9" fillId="0" borderId="0" xfId="0" applyNumberFormat="1" applyFont="1" applyFill="1" applyAlignment="1">
      <alignment/>
    </xf>
    <xf numFmtId="169" fontId="9" fillId="0" borderId="0" xfId="0" applyNumberFormat="1" applyFont="1" applyFill="1" applyAlignment="1">
      <alignment horizontal="center"/>
    </xf>
    <xf numFmtId="0" fontId="9" fillId="0" borderId="0" xfId="0" applyFont="1" applyFill="1" applyAlignment="1">
      <alignment wrapText="1"/>
    </xf>
    <xf numFmtId="168" fontId="62" fillId="0" borderId="15" xfId="42" applyNumberFormat="1" applyFont="1" applyFill="1" applyBorder="1" applyAlignment="1">
      <alignment horizontal="right" vertical="center" wrapText="1"/>
    </xf>
    <xf numFmtId="170" fontId="9" fillId="0" borderId="0" xfId="42" applyNumberFormat="1" applyFont="1" applyFill="1" applyAlignment="1">
      <alignment/>
    </xf>
    <xf numFmtId="168" fontId="62" fillId="0" borderId="11" xfId="42" applyNumberFormat="1" applyFont="1" applyFill="1" applyBorder="1" applyAlignment="1">
      <alignment horizontal="right" vertical="center" wrapText="1"/>
    </xf>
    <xf numFmtId="168" fontId="62" fillId="0" borderId="16" xfId="42" applyNumberFormat="1" applyFont="1" applyFill="1" applyBorder="1" applyAlignment="1">
      <alignment horizontal="right" vertical="center" wrapText="1"/>
    </xf>
    <xf numFmtId="168" fontId="6" fillId="0" borderId="17" xfId="42" applyNumberFormat="1" applyFont="1" applyFill="1" applyBorder="1" applyAlignment="1">
      <alignment horizontal="right" vertical="center" wrapText="1"/>
    </xf>
    <xf numFmtId="170" fontId="13" fillId="0" borderId="0" xfId="42" applyNumberFormat="1" applyFont="1" applyFill="1" applyBorder="1" applyAlignment="1">
      <alignment horizontal="right" vertical="center" wrapText="1"/>
    </xf>
    <xf numFmtId="3" fontId="9" fillId="0" borderId="0" xfId="0" applyNumberFormat="1" applyFont="1" applyFill="1" applyAlignment="1">
      <alignment/>
    </xf>
    <xf numFmtId="171" fontId="10" fillId="0" borderId="0" xfId="0" applyNumberFormat="1" applyFont="1" applyFill="1" applyAlignment="1">
      <alignment/>
    </xf>
    <xf numFmtId="171" fontId="9" fillId="0" borderId="0" xfId="0" applyNumberFormat="1" applyFont="1" applyFill="1" applyAlignment="1">
      <alignment horizontal="center"/>
    </xf>
    <xf numFmtId="171" fontId="9" fillId="0" borderId="0" xfId="0" applyNumberFormat="1" applyFont="1" applyFill="1" applyAlignment="1">
      <alignment/>
    </xf>
    <xf numFmtId="169" fontId="9" fillId="0" borderId="0" xfId="0" applyNumberFormat="1" applyFont="1" applyFill="1" applyAlignment="1">
      <alignment/>
    </xf>
    <xf numFmtId="0" fontId="9" fillId="0" borderId="0" xfId="0" applyFont="1" applyFill="1" applyAlignment="1">
      <alignment/>
    </xf>
    <xf numFmtId="3" fontId="6" fillId="0" borderId="0" xfId="0" applyNumberFormat="1" applyFont="1" applyFill="1" applyAlignment="1">
      <alignment/>
    </xf>
    <xf numFmtId="0" fontId="2" fillId="0" borderId="0" xfId="0" applyFont="1" applyFill="1" applyAlignment="1">
      <alignment vertical="center"/>
    </xf>
    <xf numFmtId="0" fontId="6" fillId="0" borderId="0" xfId="0" applyFont="1" applyFill="1" applyAlignment="1">
      <alignment/>
    </xf>
    <xf numFmtId="3" fontId="14" fillId="0" borderId="0" xfId="0" applyNumberFormat="1" applyFont="1" applyFill="1" applyAlignment="1">
      <alignment/>
    </xf>
    <xf numFmtId="3" fontId="15" fillId="0" borderId="0" xfId="0" applyNumberFormat="1" applyFont="1" applyFill="1" applyAlignment="1">
      <alignment/>
    </xf>
    <xf numFmtId="0" fontId="0" fillId="0" borderId="0" xfId="0" applyFont="1" applyFill="1" applyAlignment="1">
      <alignment/>
    </xf>
    <xf numFmtId="3" fontId="15" fillId="0"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3" fontId="8"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17" xfId="0" applyFont="1" applyFill="1" applyBorder="1" applyAlignment="1">
      <alignment horizontal="center" vertical="center"/>
    </xf>
    <xf numFmtId="0" fontId="12" fillId="0" borderId="17" xfId="0" applyFont="1" applyFill="1" applyBorder="1" applyAlignment="1">
      <alignment horizontal="center" vertical="center"/>
    </xf>
    <xf numFmtId="3" fontId="6" fillId="0" borderId="0" xfId="0" applyNumberFormat="1" applyFont="1" applyFill="1" applyAlignment="1">
      <alignment horizontal="center"/>
    </xf>
    <xf numFmtId="171" fontId="6" fillId="0" borderId="0" xfId="0" applyNumberFormat="1" applyFont="1" applyFill="1" applyAlignment="1">
      <alignment/>
    </xf>
    <xf numFmtId="0" fontId="8" fillId="0" borderId="0" xfId="0" applyFont="1" applyFill="1" applyAlignment="1">
      <alignment wrapText="1"/>
    </xf>
    <xf numFmtId="170" fontId="8" fillId="0" borderId="0" xfId="0" applyNumberFormat="1" applyFont="1" applyFill="1" applyAlignment="1">
      <alignment wrapText="1"/>
    </xf>
    <xf numFmtId="0" fontId="8" fillId="0" borderId="0" xfId="0" applyFont="1" applyFill="1" applyAlignment="1">
      <alignment/>
    </xf>
    <xf numFmtId="43" fontId="2" fillId="0" borderId="0" xfId="42" applyNumberFormat="1" applyFont="1" applyFill="1" applyAlignment="1">
      <alignment/>
    </xf>
    <xf numFmtId="168" fontId="9" fillId="0" borderId="0" xfId="42" applyNumberFormat="1" applyFont="1" applyFill="1" applyAlignment="1">
      <alignment horizontal="right"/>
    </xf>
    <xf numFmtId="168" fontId="2" fillId="0" borderId="0" xfId="0" applyNumberFormat="1" applyFont="1" applyFill="1" applyAlignment="1">
      <alignment/>
    </xf>
    <xf numFmtId="0" fontId="16" fillId="0" borderId="0" xfId="0" applyFont="1" applyFill="1" applyAlignment="1">
      <alignment horizontal="justify"/>
    </xf>
    <xf numFmtId="168" fontId="16" fillId="0" borderId="0" xfId="0" applyNumberFormat="1" applyFont="1" applyFill="1" applyAlignment="1">
      <alignment horizontal="justify"/>
    </xf>
    <xf numFmtId="168" fontId="2" fillId="0" borderId="15" xfId="42" applyNumberFormat="1" applyFont="1" applyFill="1" applyBorder="1" applyAlignment="1">
      <alignment horizontal="right" vertical="center" wrapText="1"/>
    </xf>
    <xf numFmtId="168" fontId="2" fillId="0" borderId="16" xfId="42" applyNumberFormat="1" applyFont="1" applyFill="1" applyBorder="1" applyAlignment="1">
      <alignment horizontal="right" vertical="center" wrapText="1"/>
    </xf>
    <xf numFmtId="168" fontId="6" fillId="33" borderId="17" xfId="42" applyNumberFormat="1" applyFont="1" applyFill="1" applyBorder="1" applyAlignment="1">
      <alignment horizontal="right" vertical="center" wrapText="1"/>
    </xf>
    <xf numFmtId="168" fontId="15" fillId="0" borderId="0" xfId="42" applyNumberFormat="1" applyFont="1" applyFill="1" applyAlignment="1">
      <alignment horizontal="right" wrapText="1"/>
    </xf>
    <xf numFmtId="172" fontId="12" fillId="0" borderId="0" xfId="0" applyNumberFormat="1" applyFont="1" applyFill="1" applyAlignment="1">
      <alignment wrapText="1"/>
    </xf>
    <xf numFmtId="1" fontId="12" fillId="0" borderId="0" xfId="0" applyNumberFormat="1" applyFont="1" applyFill="1" applyAlignment="1">
      <alignment wrapText="1"/>
    </xf>
    <xf numFmtId="169" fontId="8" fillId="0" borderId="0" xfId="0" applyNumberFormat="1" applyFont="1" applyFill="1" applyAlignment="1">
      <alignment wrapText="1"/>
    </xf>
    <xf numFmtId="170" fontId="8" fillId="0" borderId="0" xfId="0" applyNumberFormat="1" applyFont="1" applyFill="1" applyAlignment="1">
      <alignment/>
    </xf>
    <xf numFmtId="168" fontId="8" fillId="0" borderId="0" xfId="0" applyNumberFormat="1" applyFont="1" applyFill="1" applyAlignment="1">
      <alignment/>
    </xf>
    <xf numFmtId="43" fontId="2" fillId="0" borderId="0" xfId="0" applyNumberFormat="1" applyFont="1" applyFill="1" applyAlignment="1">
      <alignment/>
    </xf>
    <xf numFmtId="3" fontId="17" fillId="0" borderId="0" xfId="0" applyNumberFormat="1" applyFont="1" applyFill="1" applyAlignment="1">
      <alignment/>
    </xf>
    <xf numFmtId="3" fontId="6" fillId="0" borderId="0" xfId="0" applyNumberFormat="1" applyFont="1" applyFill="1" applyAlignment="1">
      <alignment/>
    </xf>
    <xf numFmtId="171" fontId="6" fillId="0" borderId="0" xfId="0" applyNumberFormat="1" applyFont="1" applyFill="1" applyAlignment="1">
      <alignment/>
    </xf>
    <xf numFmtId="0" fontId="6" fillId="0" borderId="0" xfId="0" applyFont="1" applyFill="1" applyAlignment="1">
      <alignment vertical="center"/>
    </xf>
    <xf numFmtId="169" fontId="2" fillId="0" borderId="0" xfId="0" applyNumberFormat="1" applyFont="1" applyFill="1" applyAlignment="1">
      <alignment/>
    </xf>
    <xf numFmtId="168" fontId="6" fillId="0" borderId="0" xfId="0" applyNumberFormat="1" applyFont="1" applyFill="1" applyAlignment="1">
      <alignment/>
    </xf>
    <xf numFmtId="3" fontId="6" fillId="0" borderId="0" xfId="0" applyNumberFormat="1" applyFont="1" applyFill="1" applyAlignment="1">
      <alignment vertical="center"/>
    </xf>
    <xf numFmtId="0" fontId="8" fillId="0" borderId="0" xfId="0" applyFont="1" applyFill="1" applyAlignment="1">
      <alignment vertical="center"/>
    </xf>
    <xf numFmtId="171" fontId="6" fillId="0" borderId="0" xfId="0" applyNumberFormat="1"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xf>
    <xf numFmtId="0" fontId="18"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6" xfId="0" applyFont="1" applyFill="1" applyBorder="1" applyAlignment="1">
      <alignment vertical="center" wrapText="1"/>
    </xf>
    <xf numFmtId="0" fontId="6" fillId="0" borderId="20" xfId="0" applyFont="1" applyFill="1" applyBorder="1" applyAlignment="1">
      <alignment horizontal="center" vertical="center" wrapText="1"/>
    </xf>
    <xf numFmtId="170" fontId="6" fillId="0" borderId="10" xfId="42" applyNumberFormat="1" applyFont="1" applyFill="1" applyBorder="1" applyAlignment="1">
      <alignment horizontal="right" vertical="center" wrapText="1"/>
    </xf>
    <xf numFmtId="169" fontId="2" fillId="0" borderId="15" xfId="0" applyNumberFormat="1" applyFont="1" applyFill="1" applyBorder="1" applyAlignment="1">
      <alignment horizontal="right" vertical="center" wrapText="1"/>
    </xf>
    <xf numFmtId="169" fontId="2" fillId="0" borderId="11" xfId="0" applyNumberFormat="1" applyFont="1" applyFill="1" applyBorder="1" applyAlignment="1">
      <alignment horizontal="right" vertical="center" wrapText="1"/>
    </xf>
    <xf numFmtId="0" fontId="2" fillId="0" borderId="11" xfId="42" applyNumberFormat="1" applyFont="1" applyFill="1" applyBorder="1" applyAlignment="1">
      <alignment horizontal="center" vertical="center" wrapText="1"/>
    </xf>
    <xf numFmtId="172" fontId="2" fillId="0" borderId="11" xfId="44" applyNumberFormat="1" applyFont="1" applyFill="1" applyBorder="1" applyAlignment="1">
      <alignment horizontal="right" vertical="center" wrapText="1"/>
    </xf>
    <xf numFmtId="170" fontId="2" fillId="0" borderId="11" xfId="42" applyNumberFormat="1" applyFont="1" applyFill="1" applyBorder="1" applyAlignment="1">
      <alignment horizontal="center" vertical="center" wrapText="1"/>
    </xf>
    <xf numFmtId="0" fontId="2" fillId="0" borderId="11" xfId="44" applyNumberFormat="1" applyFont="1" applyFill="1" applyBorder="1" applyAlignment="1">
      <alignment horizontal="right" vertical="center" wrapText="1"/>
    </xf>
    <xf numFmtId="170" fontId="8" fillId="0" borderId="11" xfId="42" applyNumberFormat="1" applyFont="1" applyFill="1" applyBorder="1" applyAlignment="1">
      <alignment vertical="center" wrapText="1"/>
    </xf>
    <xf numFmtId="170" fontId="2" fillId="0" borderId="16" xfId="42" applyNumberFormat="1" applyFont="1" applyFill="1" applyBorder="1" applyAlignment="1">
      <alignment vertical="center" wrapText="1"/>
    </xf>
    <xf numFmtId="168" fontId="6" fillId="0" borderId="10" xfId="42" applyNumberFormat="1" applyFont="1" applyFill="1" applyBorder="1" applyAlignment="1">
      <alignment horizontal="right" vertical="center" wrapText="1"/>
    </xf>
    <xf numFmtId="170" fontId="2" fillId="0" borderId="0" xfId="0" applyNumberFormat="1" applyFont="1" applyFill="1" applyAlignment="1">
      <alignment horizontal="center"/>
    </xf>
    <xf numFmtId="169" fontId="2" fillId="0" borderId="0" xfId="0" applyNumberFormat="1" applyFont="1" applyFill="1" applyAlignment="1">
      <alignment horizontal="center"/>
    </xf>
    <xf numFmtId="0" fontId="4" fillId="0" borderId="0" xfId="0" applyFont="1" applyFill="1" applyAlignment="1">
      <alignment/>
    </xf>
    <xf numFmtId="0" fontId="6" fillId="0" borderId="0" xfId="0" applyFont="1" applyFill="1" applyAlignment="1">
      <alignment horizontal="center" vertical="center"/>
    </xf>
    <xf numFmtId="0" fontId="3" fillId="0" borderId="0" xfId="0" applyFont="1" applyFill="1" applyAlignment="1">
      <alignment horizontal="center"/>
    </xf>
    <xf numFmtId="170" fontId="2" fillId="0" borderId="15" xfId="42" applyNumberFormat="1" applyFont="1" applyFill="1" applyBorder="1" applyAlignment="1">
      <alignment horizontal="center" vertical="center" wrapText="1"/>
    </xf>
    <xf numFmtId="170" fontId="2" fillId="0" borderId="0" xfId="42" applyNumberFormat="1" applyFont="1" applyFill="1" applyAlignment="1">
      <alignment horizontal="center" vertical="center" wrapText="1"/>
    </xf>
    <xf numFmtId="169" fontId="2" fillId="0" borderId="0" xfId="0" applyNumberFormat="1" applyFont="1" applyFill="1" applyAlignment="1">
      <alignment horizontal="center" vertical="center"/>
    </xf>
    <xf numFmtId="0" fontId="2" fillId="0" borderId="0" xfId="0" applyFont="1" applyFill="1" applyAlignment="1">
      <alignment horizontal="center" vertical="center"/>
    </xf>
    <xf numFmtId="170" fontId="2" fillId="0" borderId="0" xfId="42" applyNumberFormat="1" applyFont="1" applyFill="1" applyAlignment="1">
      <alignment horizontal="center" vertical="center"/>
    </xf>
    <xf numFmtId="169" fontId="2" fillId="0" borderId="11" xfId="0" applyNumberFormat="1" applyFont="1" applyFill="1" applyBorder="1" applyAlignment="1">
      <alignment horizontal="center" vertical="center" wrapText="1"/>
    </xf>
    <xf numFmtId="170" fontId="2" fillId="0" borderId="21" xfId="42"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43" fontId="2" fillId="0" borderId="0" xfId="42" applyFont="1" applyFill="1" applyAlignment="1">
      <alignment horizontal="center" vertical="center"/>
    </xf>
    <xf numFmtId="169" fontId="2" fillId="0" borderId="16" xfId="0" applyNumberFormat="1" applyFont="1" applyFill="1" applyBorder="1" applyAlignment="1">
      <alignment horizontal="center" vertical="center" wrapText="1"/>
    </xf>
    <xf numFmtId="170" fontId="2" fillId="0" borderId="0" xfId="42" applyNumberFormat="1" applyFont="1" applyFill="1" applyBorder="1" applyAlignment="1">
      <alignment horizontal="center" vertical="center" wrapText="1"/>
    </xf>
    <xf numFmtId="170" fontId="2" fillId="0" borderId="0" xfId="0" applyNumberFormat="1" applyFont="1" applyFill="1" applyAlignment="1">
      <alignment/>
    </xf>
    <xf numFmtId="0" fontId="45" fillId="0" borderId="0" xfId="61">
      <alignment/>
      <protection/>
    </xf>
    <xf numFmtId="0" fontId="10" fillId="0" borderId="10" xfId="61" applyFont="1" applyFill="1" applyBorder="1" applyAlignment="1">
      <alignment horizontal="center" vertical="center" wrapText="1"/>
      <protection/>
    </xf>
    <xf numFmtId="0" fontId="10" fillId="0" borderId="10" xfId="61" applyFont="1" applyFill="1" applyBorder="1" applyAlignment="1">
      <alignment vertical="center" wrapText="1"/>
      <protection/>
    </xf>
    <xf numFmtId="0" fontId="9" fillId="0" borderId="10" xfId="61" applyFont="1" applyFill="1" applyBorder="1" applyAlignment="1">
      <alignment horizontal="center" vertical="center" wrapText="1"/>
      <protection/>
    </xf>
    <xf numFmtId="0" fontId="9" fillId="0" borderId="10"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Font="1" applyFill="1" applyBorder="1" applyAlignment="1">
      <alignment horizontal="left" vertical="center" wrapText="1"/>
      <protection/>
    </xf>
    <xf numFmtId="0" fontId="4" fillId="0" borderId="10" xfId="61" applyFont="1" applyFill="1" applyBorder="1" applyAlignment="1">
      <alignment vertical="center" wrapText="1"/>
      <protection/>
    </xf>
    <xf numFmtId="3" fontId="4" fillId="0" borderId="10" xfId="61" applyNumberFormat="1" applyFont="1" applyFill="1" applyBorder="1" applyAlignment="1">
      <alignment horizontal="right" vertical="center" wrapText="1"/>
      <protection/>
    </xf>
    <xf numFmtId="173" fontId="4" fillId="0" borderId="10" xfId="61" applyNumberFormat="1" applyFont="1" applyFill="1" applyBorder="1" applyAlignment="1">
      <alignment horizontal="center" vertical="center" wrapText="1"/>
      <protection/>
    </xf>
    <xf numFmtId="0" fontId="45" fillId="0" borderId="0" xfId="61" applyFont="1">
      <alignment/>
      <protection/>
    </xf>
    <xf numFmtId="0" fontId="13" fillId="0" borderId="10" xfId="61" applyFont="1" applyFill="1" applyBorder="1" applyAlignment="1">
      <alignment horizontal="center" vertical="center" wrapText="1"/>
      <protection/>
    </xf>
    <xf numFmtId="0" fontId="13" fillId="0" borderId="10" xfId="61" applyFont="1" applyFill="1" applyBorder="1" applyAlignment="1">
      <alignment horizontal="left" vertical="center" wrapText="1"/>
      <protection/>
    </xf>
    <xf numFmtId="174" fontId="13" fillId="0" borderId="10" xfId="46" applyNumberFormat="1" applyFont="1" applyFill="1" applyBorder="1" applyAlignment="1">
      <alignment vertical="center"/>
    </xf>
    <xf numFmtId="174" fontId="63" fillId="0" borderId="10" xfId="46" applyNumberFormat="1" applyFont="1" applyBorder="1" applyAlignment="1">
      <alignment horizontal="right" vertical="center"/>
    </xf>
    <xf numFmtId="168" fontId="4" fillId="0" borderId="10" xfId="61" applyNumberFormat="1" applyFont="1" applyFill="1" applyBorder="1" applyAlignment="1">
      <alignment horizontal="right" vertical="center" wrapText="1"/>
      <protection/>
    </xf>
    <xf numFmtId="0" fontId="13" fillId="0" borderId="0" xfId="61" applyFont="1" applyFill="1" applyAlignment="1">
      <alignment horizontal="center" vertical="center" wrapText="1"/>
      <protection/>
    </xf>
    <xf numFmtId="3" fontId="13" fillId="0" borderId="10" xfId="61" applyNumberFormat="1" applyFont="1" applyFill="1" applyBorder="1" applyAlignment="1">
      <alignment vertical="center" wrapText="1"/>
      <protection/>
    </xf>
    <xf numFmtId="3" fontId="63" fillId="0" borderId="0" xfId="61" applyNumberFormat="1" applyFont="1" applyAlignment="1">
      <alignment horizontal="right" vertical="center"/>
      <protection/>
    </xf>
    <xf numFmtId="3" fontId="63" fillId="0" borderId="10" xfId="61" applyNumberFormat="1" applyFont="1" applyBorder="1" applyAlignment="1">
      <alignment horizontal="right" vertical="center"/>
      <protection/>
    </xf>
    <xf numFmtId="174" fontId="4" fillId="0" borderId="10" xfId="61" applyNumberFormat="1" applyFont="1" applyFill="1" applyBorder="1" applyAlignment="1">
      <alignment horizontal="right" vertical="center" wrapText="1"/>
      <protection/>
    </xf>
    <xf numFmtId="174" fontId="63" fillId="0" borderId="0" xfId="46" applyNumberFormat="1" applyFont="1" applyAlignment="1">
      <alignment horizontal="right" vertical="center"/>
    </xf>
    <xf numFmtId="174" fontId="13" fillId="0" borderId="10" xfId="46" applyNumberFormat="1" applyFont="1" applyFill="1" applyBorder="1" applyAlignment="1">
      <alignment horizontal="right" vertical="center" wrapText="1"/>
    </xf>
    <xf numFmtId="0" fontId="13" fillId="0" borderId="10" xfId="61" applyFont="1" applyFill="1" applyBorder="1" applyAlignment="1">
      <alignment vertical="center" wrapText="1"/>
      <protection/>
    </xf>
    <xf numFmtId="174" fontId="4" fillId="0" borderId="10" xfId="46" applyNumberFormat="1" applyFont="1" applyBorder="1" applyAlignment="1">
      <alignment horizontal="right" vertical="center" wrapText="1"/>
    </xf>
    <xf numFmtId="174" fontId="13" fillId="0" borderId="10" xfId="61" applyNumberFormat="1" applyFont="1" applyFill="1" applyBorder="1" applyAlignment="1">
      <alignment horizontal="center" vertical="center" wrapText="1"/>
      <protection/>
    </xf>
    <xf numFmtId="168" fontId="45" fillId="0" borderId="0" xfId="61" applyNumberFormat="1" applyFont="1">
      <alignment/>
      <protection/>
    </xf>
    <xf numFmtId="0" fontId="6" fillId="0" borderId="10" xfId="0" applyFont="1" applyFill="1" applyBorder="1" applyAlignment="1">
      <alignment horizontal="center" vertical="center" wrapText="1"/>
    </xf>
    <xf numFmtId="170" fontId="2" fillId="0" borderId="11" xfId="42"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170" fontId="2" fillId="0" borderId="11" xfId="42" applyNumberFormat="1" applyFont="1" applyFill="1" applyBorder="1" applyAlignment="1">
      <alignment horizontal="right" vertical="center" wrapText="1"/>
    </xf>
    <xf numFmtId="3" fontId="2" fillId="0" borderId="1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0" xfId="0" applyFont="1" applyFill="1" applyAlignment="1">
      <alignment horizontal="center" wrapText="1"/>
    </xf>
    <xf numFmtId="0" fontId="7" fillId="0" borderId="0" xfId="0" applyFont="1" applyFill="1" applyAlignment="1">
      <alignment horizontal="center" vertical="center" wrapText="1"/>
    </xf>
    <xf numFmtId="3" fontId="6" fillId="0" borderId="10" xfId="0" applyNumberFormat="1" applyFont="1" applyFill="1" applyBorder="1" applyAlignment="1">
      <alignment horizontal="center" vertical="center" wrapText="1"/>
    </xf>
    <xf numFmtId="43" fontId="6" fillId="0" borderId="10" xfId="42"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0" fillId="0" borderId="0" xfId="0" applyFont="1" applyFill="1" applyAlignment="1">
      <alignment horizontal="center" wrapText="1"/>
    </xf>
    <xf numFmtId="0" fontId="11" fillId="0" borderId="0" xfId="0" applyFont="1" applyFill="1" applyAlignment="1">
      <alignment horizontal="center" vertical="center" wrapText="1"/>
    </xf>
    <xf numFmtId="0" fontId="6" fillId="0" borderId="10" xfId="0" applyFont="1" applyFill="1" applyBorder="1" applyAlignment="1">
      <alignment horizontal="center" vertical="center"/>
    </xf>
    <xf numFmtId="0" fontId="15" fillId="0" borderId="17" xfId="0" applyFont="1" applyFill="1" applyBorder="1" applyAlignment="1">
      <alignment horizontal="center" vertical="center"/>
    </xf>
    <xf numFmtId="3" fontId="6"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170" fontId="13" fillId="0" borderId="0" xfId="42" applyNumberFormat="1" applyFont="1" applyFill="1" applyBorder="1" applyAlignment="1">
      <alignment horizontal="right" vertical="center" wrapText="1"/>
    </xf>
    <xf numFmtId="3" fontId="12" fillId="0" borderId="14"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8" fillId="0" borderId="0" xfId="0" applyFont="1" applyFill="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10" fillId="0" borderId="0" xfId="61" applyFont="1" applyFill="1" applyBorder="1" applyAlignment="1">
      <alignment horizontal="center" vertical="center" wrapText="1"/>
      <protection/>
    </xf>
    <xf numFmtId="0" fontId="10" fillId="0" borderId="0" xfId="61" applyFont="1" applyFill="1" applyBorder="1" applyAlignment="1">
      <alignment horizontal="right" vertical="center" wrapText="1"/>
      <protection/>
    </xf>
    <xf numFmtId="0" fontId="13" fillId="0" borderId="14" xfId="61" applyFont="1" applyFill="1" applyBorder="1" applyAlignment="1">
      <alignment horizontal="center" vertical="center" wrapText="1"/>
      <protection/>
    </xf>
    <xf numFmtId="0" fontId="13" fillId="0" borderId="17"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2" xfId="45"/>
    <cellStyle name="Comma 5"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J117"/>
  <sheetViews>
    <sheetView workbookViewId="0" topLeftCell="A1">
      <pane ySplit="6" topLeftCell="A16" activePane="bottomLeft" state="frozen"/>
      <selection pane="topLeft" activeCell="A1" sqref="A1"/>
      <selection pane="bottomLeft" activeCell="A2" sqref="A2:R2"/>
    </sheetView>
  </sheetViews>
  <sheetFormatPr defaultColWidth="9.140625" defaultRowHeight="12.75"/>
  <cols>
    <col min="1" max="1" width="4.8515625" style="122" customWidth="1"/>
    <col min="2" max="2" width="24.00390625" style="1" customWidth="1"/>
    <col min="3" max="3" width="9.28125" style="1" customWidth="1"/>
    <col min="4" max="4" width="10.7109375" style="1" hidden="1" customWidth="1"/>
    <col min="5" max="5" width="4.57421875" style="1" customWidth="1"/>
    <col min="6" max="6" width="5.421875" style="122" customWidth="1"/>
    <col min="7" max="7" width="8.57421875" style="1" customWidth="1"/>
    <col min="8" max="9" width="6.00390625" style="122" customWidth="1"/>
    <col min="10" max="10" width="6.28125" style="122" customWidth="1"/>
    <col min="11" max="11" width="7.140625" style="122" customWidth="1"/>
    <col min="12" max="12" width="7.00390625" style="122" customWidth="1"/>
    <col min="13" max="14" width="6.7109375" style="122" customWidth="1"/>
    <col min="15" max="15" width="7.7109375" style="122" customWidth="1"/>
    <col min="16" max="16" width="6.28125" style="122" customWidth="1"/>
    <col min="17" max="17" width="15.421875" style="122" customWidth="1"/>
    <col min="18" max="18" width="12.28125" style="1" customWidth="1"/>
    <col min="19" max="19" width="5.57421875" style="1" customWidth="1"/>
    <col min="20" max="20" width="19.8515625" style="122" customWidth="1"/>
    <col min="21" max="21" width="18.7109375" style="1" bestFit="1" customWidth="1"/>
    <col min="22" max="22" width="20.00390625" style="122" bestFit="1" customWidth="1"/>
    <col min="23" max="166" width="9.140625" style="1" customWidth="1"/>
    <col min="167" max="16384" width="9.140625" style="4" customWidth="1"/>
  </cols>
  <sheetData>
    <row r="1" spans="1:18" ht="37.5" customHeight="1">
      <c r="A1" s="194" t="s">
        <v>0</v>
      </c>
      <c r="B1" s="194"/>
      <c r="C1" s="194"/>
      <c r="D1" s="194"/>
      <c r="E1" s="194"/>
      <c r="F1" s="194"/>
      <c r="G1" s="194"/>
      <c r="H1" s="194"/>
      <c r="I1" s="194"/>
      <c r="J1" s="194"/>
      <c r="K1" s="194"/>
      <c r="L1" s="194"/>
      <c r="M1" s="194"/>
      <c r="N1" s="194"/>
      <c r="O1" s="194"/>
      <c r="P1" s="194"/>
      <c r="Q1" s="194"/>
      <c r="R1" s="194"/>
    </row>
    <row r="2" spans="1:18" ht="19.5" customHeight="1">
      <c r="A2" s="195" t="s">
        <v>144</v>
      </c>
      <c r="B2" s="195"/>
      <c r="C2" s="195"/>
      <c r="D2" s="195"/>
      <c r="E2" s="195"/>
      <c r="F2" s="195"/>
      <c r="G2" s="195"/>
      <c r="H2" s="195"/>
      <c r="I2" s="195"/>
      <c r="J2" s="195"/>
      <c r="K2" s="195"/>
      <c r="L2" s="195"/>
      <c r="M2" s="195"/>
      <c r="N2" s="195"/>
      <c r="O2" s="195"/>
      <c r="P2" s="195"/>
      <c r="Q2" s="195"/>
      <c r="R2" s="195"/>
    </row>
    <row r="3" spans="1:18" ht="6" customHeight="1">
      <c r="A3" s="123"/>
      <c r="B3" s="123"/>
      <c r="C3" s="123"/>
      <c r="D3" s="123"/>
      <c r="E3" s="123"/>
      <c r="F3" s="123"/>
      <c r="G3" s="123"/>
      <c r="H3" s="123"/>
      <c r="I3" s="123"/>
      <c r="J3" s="123"/>
      <c r="K3" s="123"/>
      <c r="L3" s="123"/>
      <c r="M3" s="123"/>
      <c r="N3" s="123"/>
      <c r="O3" s="123"/>
      <c r="P3" s="123"/>
      <c r="Q3" s="123"/>
      <c r="R3" s="123"/>
    </row>
    <row r="4" spans="1:20" ht="39" customHeight="1">
      <c r="A4" s="183" t="s">
        <v>1</v>
      </c>
      <c r="B4" s="183" t="s">
        <v>2</v>
      </c>
      <c r="C4" s="183" t="s">
        <v>3</v>
      </c>
      <c r="D4" s="183" t="s">
        <v>4</v>
      </c>
      <c r="E4" s="183" t="s">
        <v>5</v>
      </c>
      <c r="F4" s="183"/>
      <c r="G4" s="183"/>
      <c r="H4" s="183"/>
      <c r="I4" s="183" t="s">
        <v>6</v>
      </c>
      <c r="J4" s="183"/>
      <c r="K4" s="183"/>
      <c r="L4" s="183" t="s">
        <v>7</v>
      </c>
      <c r="M4" s="183"/>
      <c r="N4" s="183"/>
      <c r="O4" s="183"/>
      <c r="P4" s="183" t="s">
        <v>8</v>
      </c>
      <c r="Q4" s="185" t="s">
        <v>9</v>
      </c>
      <c r="R4" s="183" t="s">
        <v>10</v>
      </c>
      <c r="T4" s="141"/>
    </row>
    <row r="5" spans="1:20" ht="30.75" customHeight="1">
      <c r="A5" s="183"/>
      <c r="B5" s="183"/>
      <c r="C5" s="183"/>
      <c r="D5" s="183"/>
      <c r="E5" s="183" t="s">
        <v>11</v>
      </c>
      <c r="F5" s="183" t="s">
        <v>12</v>
      </c>
      <c r="G5" s="183" t="s">
        <v>13</v>
      </c>
      <c r="H5" s="183" t="s">
        <v>14</v>
      </c>
      <c r="I5" s="183" t="s">
        <v>11</v>
      </c>
      <c r="J5" s="183" t="s">
        <v>15</v>
      </c>
      <c r="K5" s="185" t="s">
        <v>16</v>
      </c>
      <c r="L5" s="183" t="s">
        <v>17</v>
      </c>
      <c r="M5" s="183"/>
      <c r="N5" s="183" t="s">
        <v>18</v>
      </c>
      <c r="O5" s="183" t="s">
        <v>19</v>
      </c>
      <c r="P5" s="183"/>
      <c r="Q5" s="185"/>
      <c r="R5" s="183"/>
      <c r="T5" s="141"/>
    </row>
    <row r="6" spans="1:166" ht="38.25" customHeight="1">
      <c r="A6" s="183"/>
      <c r="B6" s="183"/>
      <c r="C6" s="183"/>
      <c r="D6" s="183"/>
      <c r="E6" s="183"/>
      <c r="F6" s="183"/>
      <c r="G6" s="183"/>
      <c r="H6" s="183"/>
      <c r="I6" s="183"/>
      <c r="J6" s="183"/>
      <c r="K6" s="185"/>
      <c r="L6" s="7" t="s">
        <v>20</v>
      </c>
      <c r="M6" s="7" t="s">
        <v>21</v>
      </c>
      <c r="N6" s="183"/>
      <c r="O6" s="183"/>
      <c r="P6" s="183"/>
      <c r="Q6" s="185"/>
      <c r="R6" s="183"/>
      <c r="S6" s="142"/>
      <c r="T6" s="141"/>
      <c r="U6" s="4"/>
      <c r="V6" s="143"/>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8" s="121" customFormat="1" ht="19.5" customHeight="1">
      <c r="A7" s="7">
        <v>1</v>
      </c>
      <c r="B7" s="7">
        <v>2</v>
      </c>
      <c r="C7" s="7">
        <v>3</v>
      </c>
      <c r="D7" s="7">
        <v>4</v>
      </c>
      <c r="E7" s="7">
        <v>4</v>
      </c>
      <c r="F7" s="7">
        <v>5</v>
      </c>
      <c r="G7" s="7">
        <v>6</v>
      </c>
      <c r="H7" s="7">
        <v>7</v>
      </c>
      <c r="I7" s="7">
        <v>8</v>
      </c>
      <c r="J7" s="7">
        <v>9</v>
      </c>
      <c r="K7" s="7">
        <v>10</v>
      </c>
      <c r="L7" s="7">
        <v>11</v>
      </c>
      <c r="M7" s="7">
        <v>12</v>
      </c>
      <c r="N7" s="7">
        <v>13</v>
      </c>
      <c r="O7" s="7">
        <v>14</v>
      </c>
      <c r="P7" s="7">
        <v>15</v>
      </c>
      <c r="Q7" s="7">
        <v>16</v>
      </c>
      <c r="R7" s="7">
        <v>17</v>
      </c>
    </row>
    <row r="8" spans="1:22" s="77" customFormat="1" ht="30" customHeight="1">
      <c r="A8" s="37">
        <v>1</v>
      </c>
      <c r="B8" s="38" t="s">
        <v>22</v>
      </c>
      <c r="C8" s="39" t="s">
        <v>23</v>
      </c>
      <c r="D8" s="124"/>
      <c r="E8" s="37">
        <v>24</v>
      </c>
      <c r="F8" s="39">
        <v>318</v>
      </c>
      <c r="G8" s="40">
        <v>193.2</v>
      </c>
      <c r="H8" s="39" t="s">
        <v>24</v>
      </c>
      <c r="I8" s="39">
        <v>24</v>
      </c>
      <c r="J8" s="39">
        <v>372</v>
      </c>
      <c r="K8" s="39">
        <v>200</v>
      </c>
      <c r="L8" s="130">
        <v>98.4</v>
      </c>
      <c r="M8" s="130">
        <v>94.8</v>
      </c>
      <c r="N8" s="40"/>
      <c r="O8" s="40">
        <f aca="true" t="shared" si="0" ref="O8:O14">SUM(L8:N8)</f>
        <v>193.2</v>
      </c>
      <c r="P8" s="40"/>
      <c r="Q8" s="144" t="s">
        <v>25</v>
      </c>
      <c r="R8" s="39" t="s">
        <v>26</v>
      </c>
      <c r="S8" s="145"/>
      <c r="T8" s="146"/>
      <c r="U8" s="147"/>
      <c r="V8" s="147"/>
    </row>
    <row r="9" spans="1:22" s="77" customFormat="1" ht="30" customHeight="1">
      <c r="A9" s="42">
        <v>2</v>
      </c>
      <c r="B9" s="43" t="s">
        <v>27</v>
      </c>
      <c r="C9" s="12" t="s">
        <v>23</v>
      </c>
      <c r="D9" s="125"/>
      <c r="E9" s="42">
        <v>24</v>
      </c>
      <c r="F9" s="12">
        <v>318</v>
      </c>
      <c r="G9" s="44">
        <v>198.9</v>
      </c>
      <c r="H9" s="12" t="s">
        <v>24</v>
      </c>
      <c r="I9" s="12">
        <v>24</v>
      </c>
      <c r="J9" s="12">
        <v>373</v>
      </c>
      <c r="K9" s="12">
        <v>206</v>
      </c>
      <c r="L9" s="131">
        <v>101.4</v>
      </c>
      <c r="M9" s="131">
        <v>97.5</v>
      </c>
      <c r="N9" s="44"/>
      <c r="O9" s="44">
        <f t="shared" si="0"/>
        <v>198.9</v>
      </c>
      <c r="P9" s="44"/>
      <c r="Q9" s="134" t="s">
        <v>28</v>
      </c>
      <c r="R9" s="12" t="s">
        <v>26</v>
      </c>
      <c r="S9" s="145"/>
      <c r="T9" s="146"/>
      <c r="U9" s="147"/>
      <c r="V9" s="147"/>
    </row>
    <row r="10" spans="1:22" s="77" customFormat="1" ht="30" customHeight="1">
      <c r="A10" s="42">
        <v>3</v>
      </c>
      <c r="B10" s="16" t="s">
        <v>29</v>
      </c>
      <c r="C10" s="46" t="s">
        <v>23</v>
      </c>
      <c r="D10" s="125"/>
      <c r="E10" s="42">
        <v>24</v>
      </c>
      <c r="F10" s="12">
        <v>372</v>
      </c>
      <c r="G10" s="44">
        <v>192</v>
      </c>
      <c r="H10" s="12" t="s">
        <v>24</v>
      </c>
      <c r="I10" s="12">
        <v>24</v>
      </c>
      <c r="J10" s="12" t="s">
        <v>30</v>
      </c>
      <c r="K10" s="132">
        <v>192</v>
      </c>
      <c r="L10" s="133">
        <v>90</v>
      </c>
      <c r="M10" s="44">
        <v>102</v>
      </c>
      <c r="N10" s="134"/>
      <c r="O10" s="44">
        <f t="shared" si="0"/>
        <v>192</v>
      </c>
      <c r="P10" s="44"/>
      <c r="Q10" s="134" t="s">
        <v>31</v>
      </c>
      <c r="R10" s="12" t="s">
        <v>32</v>
      </c>
      <c r="S10" s="145"/>
      <c r="T10" s="146"/>
      <c r="U10" s="147"/>
      <c r="V10" s="147"/>
    </row>
    <row r="11" spans="1:22" s="77" customFormat="1" ht="30" customHeight="1">
      <c r="A11" s="42">
        <v>4</v>
      </c>
      <c r="B11" s="16" t="s">
        <v>33</v>
      </c>
      <c r="C11" s="46" t="s">
        <v>23</v>
      </c>
      <c r="D11" s="125"/>
      <c r="E11" s="42">
        <v>24</v>
      </c>
      <c r="F11" s="12">
        <v>372</v>
      </c>
      <c r="G11" s="44">
        <v>132.8</v>
      </c>
      <c r="H11" s="12" t="s">
        <v>24</v>
      </c>
      <c r="I11" s="12">
        <v>24</v>
      </c>
      <c r="J11" s="12">
        <v>397</v>
      </c>
      <c r="K11" s="12">
        <v>146</v>
      </c>
      <c r="L11" s="135">
        <v>77.5</v>
      </c>
      <c r="M11" s="44">
        <v>55.3</v>
      </c>
      <c r="N11" s="134"/>
      <c r="O11" s="44">
        <f t="shared" si="0"/>
        <v>132.8</v>
      </c>
      <c r="P11" s="44"/>
      <c r="Q11" s="134" t="s">
        <v>34</v>
      </c>
      <c r="R11" s="12" t="s">
        <v>32</v>
      </c>
      <c r="S11" s="145"/>
      <c r="T11" s="146"/>
      <c r="U11" s="147"/>
      <c r="V11" s="147"/>
    </row>
    <row r="12" spans="1:22" s="77" customFormat="1" ht="174.75" customHeight="1">
      <c r="A12" s="42">
        <v>5</v>
      </c>
      <c r="B12" s="16" t="s">
        <v>35</v>
      </c>
      <c r="C12" s="46" t="s">
        <v>23</v>
      </c>
      <c r="D12" s="126"/>
      <c r="E12" s="42">
        <v>24</v>
      </c>
      <c r="F12" s="12" t="s">
        <v>36</v>
      </c>
      <c r="G12" s="44">
        <v>213</v>
      </c>
      <c r="H12" s="12" t="s">
        <v>24</v>
      </c>
      <c r="I12" s="12">
        <v>24</v>
      </c>
      <c r="J12" s="12">
        <v>320</v>
      </c>
      <c r="K12" s="12">
        <v>213</v>
      </c>
      <c r="L12" s="44">
        <v>213</v>
      </c>
      <c r="M12" s="136"/>
      <c r="N12" s="44"/>
      <c r="O12" s="136">
        <f t="shared" si="0"/>
        <v>213</v>
      </c>
      <c r="P12" s="136"/>
      <c r="Q12" s="134" t="s">
        <v>37</v>
      </c>
      <c r="R12" s="12" t="s">
        <v>38</v>
      </c>
      <c r="S12" s="148"/>
      <c r="T12" s="147"/>
      <c r="U12" s="147"/>
      <c r="V12" s="147"/>
    </row>
    <row r="13" spans="1:22" s="77" customFormat="1" ht="45" customHeight="1">
      <c r="A13" s="42">
        <v>6</v>
      </c>
      <c r="B13" s="16" t="s">
        <v>39</v>
      </c>
      <c r="C13" s="46" t="s">
        <v>23</v>
      </c>
      <c r="D13" s="126"/>
      <c r="E13" s="42">
        <v>24</v>
      </c>
      <c r="F13" s="12" t="s">
        <v>40</v>
      </c>
      <c r="G13" s="44">
        <v>648.1</v>
      </c>
      <c r="H13" s="12" t="s">
        <v>24</v>
      </c>
      <c r="I13" s="12">
        <v>24</v>
      </c>
      <c r="J13" s="12">
        <v>320</v>
      </c>
      <c r="K13" s="12">
        <v>572</v>
      </c>
      <c r="L13" s="44"/>
      <c r="M13" s="136"/>
      <c r="N13" s="44">
        <v>95.9</v>
      </c>
      <c r="O13" s="136">
        <f t="shared" si="0"/>
        <v>95.9</v>
      </c>
      <c r="P13" s="136"/>
      <c r="Q13" s="149" t="s">
        <v>41</v>
      </c>
      <c r="R13" s="12" t="s">
        <v>38</v>
      </c>
      <c r="S13" s="148"/>
      <c r="T13" s="147"/>
      <c r="U13" s="147"/>
      <c r="V13" s="147"/>
    </row>
    <row r="14" spans="1:22" s="77" customFormat="1" ht="45" customHeight="1">
      <c r="A14" s="188">
        <v>7</v>
      </c>
      <c r="B14" s="43" t="s">
        <v>42</v>
      </c>
      <c r="C14" s="192" t="s">
        <v>43</v>
      </c>
      <c r="D14" s="46"/>
      <c r="E14" s="188">
        <v>25</v>
      </c>
      <c r="F14" s="186">
        <v>304</v>
      </c>
      <c r="G14" s="187">
        <v>357.3</v>
      </c>
      <c r="H14" s="186" t="s">
        <v>24</v>
      </c>
      <c r="I14" s="12">
        <v>28</v>
      </c>
      <c r="J14" s="12">
        <v>4</v>
      </c>
      <c r="K14" s="12">
        <v>96</v>
      </c>
      <c r="L14" s="187">
        <v>39.3</v>
      </c>
      <c r="M14" s="184"/>
      <c r="N14" s="187"/>
      <c r="O14" s="184">
        <f t="shared" si="0"/>
        <v>39.3</v>
      </c>
      <c r="P14" s="184"/>
      <c r="Q14" s="149" t="s">
        <v>44</v>
      </c>
      <c r="R14" s="186" t="s">
        <v>38</v>
      </c>
      <c r="S14" s="145"/>
      <c r="T14" s="147"/>
      <c r="U14" s="147"/>
      <c r="V14" s="147"/>
    </row>
    <row r="15" spans="1:22" s="77" customFormat="1" ht="39.75" customHeight="1">
      <c r="A15" s="188"/>
      <c r="B15" s="43" t="s">
        <v>45</v>
      </c>
      <c r="C15" s="192"/>
      <c r="D15" s="46"/>
      <c r="E15" s="188"/>
      <c r="F15" s="186"/>
      <c r="G15" s="187"/>
      <c r="H15" s="186"/>
      <c r="I15" s="12">
        <v>89</v>
      </c>
      <c r="J15" s="12">
        <v>5</v>
      </c>
      <c r="K15" s="12">
        <v>115</v>
      </c>
      <c r="L15" s="187"/>
      <c r="M15" s="184"/>
      <c r="N15" s="187"/>
      <c r="O15" s="184"/>
      <c r="P15" s="184"/>
      <c r="Q15" s="149" t="s">
        <v>46</v>
      </c>
      <c r="R15" s="186"/>
      <c r="S15" s="145"/>
      <c r="T15" s="147"/>
      <c r="U15" s="147"/>
      <c r="V15" s="147"/>
    </row>
    <row r="16" spans="1:22" s="77" customFormat="1" ht="39.75" customHeight="1">
      <c r="A16" s="188"/>
      <c r="B16" s="43" t="s">
        <v>47</v>
      </c>
      <c r="C16" s="192"/>
      <c r="D16" s="12"/>
      <c r="E16" s="188"/>
      <c r="F16" s="186"/>
      <c r="G16" s="187"/>
      <c r="H16" s="186"/>
      <c r="I16" s="12" t="s">
        <v>48</v>
      </c>
      <c r="J16" s="12">
        <v>6</v>
      </c>
      <c r="K16" s="12">
        <v>110</v>
      </c>
      <c r="L16" s="187"/>
      <c r="M16" s="184"/>
      <c r="N16" s="187"/>
      <c r="O16" s="184"/>
      <c r="P16" s="184"/>
      <c r="Q16" s="149" t="s">
        <v>49</v>
      </c>
      <c r="R16" s="42" t="s">
        <v>38</v>
      </c>
      <c r="S16" s="150"/>
      <c r="T16" s="147"/>
      <c r="U16" s="147"/>
      <c r="V16" s="147"/>
    </row>
    <row r="17" spans="1:22" s="77" customFormat="1" ht="39.75" customHeight="1">
      <c r="A17" s="42">
        <v>8</v>
      </c>
      <c r="B17" s="50" t="s">
        <v>50</v>
      </c>
      <c r="C17" s="46" t="s">
        <v>51</v>
      </c>
      <c r="D17" s="126"/>
      <c r="E17" s="42">
        <v>25</v>
      </c>
      <c r="F17" s="12">
        <v>343</v>
      </c>
      <c r="G17" s="44">
        <v>164.9</v>
      </c>
      <c r="H17" s="12" t="s">
        <v>24</v>
      </c>
      <c r="I17" s="12">
        <v>23</v>
      </c>
      <c r="J17" s="12">
        <v>973</v>
      </c>
      <c r="K17" s="12">
        <v>202</v>
      </c>
      <c r="L17" s="44">
        <v>7.5</v>
      </c>
      <c r="M17" s="136"/>
      <c r="N17" s="44"/>
      <c r="O17" s="136">
        <f>SUM(L17:N17)</f>
        <v>7.5</v>
      </c>
      <c r="P17" s="136"/>
      <c r="Q17" s="149" t="s">
        <v>52</v>
      </c>
      <c r="R17" s="12" t="s">
        <v>38</v>
      </c>
      <c r="S17" s="148"/>
      <c r="T17" s="151"/>
      <c r="U17" s="147"/>
      <c r="V17" s="147"/>
    </row>
    <row r="18" spans="1:22" s="77" customFormat="1" ht="39.75" customHeight="1">
      <c r="A18" s="42">
        <v>9</v>
      </c>
      <c r="B18" s="50" t="s">
        <v>53</v>
      </c>
      <c r="C18" s="46" t="s">
        <v>51</v>
      </c>
      <c r="D18" s="126"/>
      <c r="E18" s="42">
        <v>25</v>
      </c>
      <c r="F18" s="12">
        <v>357</v>
      </c>
      <c r="G18" s="44">
        <v>90.7</v>
      </c>
      <c r="H18" s="12" t="s">
        <v>24</v>
      </c>
      <c r="I18" s="12">
        <v>25</v>
      </c>
      <c r="J18" s="12">
        <v>357</v>
      </c>
      <c r="K18" s="12">
        <v>90.7</v>
      </c>
      <c r="L18" s="44">
        <v>90.7</v>
      </c>
      <c r="M18" s="136"/>
      <c r="N18" s="44"/>
      <c r="O18" s="136">
        <f>SUM(L18:N18)</f>
        <v>90.7</v>
      </c>
      <c r="P18" s="136"/>
      <c r="Q18" s="149" t="s">
        <v>54</v>
      </c>
      <c r="R18" s="12" t="s">
        <v>38</v>
      </c>
      <c r="S18" s="148"/>
      <c r="T18" s="152"/>
      <c r="U18" s="147"/>
      <c r="V18" s="147"/>
    </row>
    <row r="19" spans="1:22" s="77" customFormat="1" ht="48">
      <c r="A19" s="188">
        <v>10</v>
      </c>
      <c r="B19" s="87" t="s">
        <v>55</v>
      </c>
      <c r="C19" s="192" t="s">
        <v>51</v>
      </c>
      <c r="D19" s="12"/>
      <c r="E19" s="42">
        <v>24</v>
      </c>
      <c r="F19" s="12">
        <v>313</v>
      </c>
      <c r="G19" s="44">
        <v>413.8</v>
      </c>
      <c r="H19" s="12" t="s">
        <v>24</v>
      </c>
      <c r="I19" s="12" t="s">
        <v>56</v>
      </c>
      <c r="J19" s="12">
        <v>770</v>
      </c>
      <c r="K19" s="12">
        <v>360</v>
      </c>
      <c r="L19" s="44">
        <v>238.5</v>
      </c>
      <c r="M19" s="49"/>
      <c r="N19" s="44"/>
      <c r="O19" s="49">
        <f>SUM(L19:N19)</f>
        <v>238.5</v>
      </c>
      <c r="P19" s="49"/>
      <c r="Q19" s="149" t="s">
        <v>57</v>
      </c>
      <c r="R19" s="12" t="s">
        <v>38</v>
      </c>
      <c r="S19" s="150"/>
      <c r="T19" s="146"/>
      <c r="U19" s="147"/>
      <c r="V19" s="147"/>
    </row>
    <row r="20" spans="1:22" s="77" customFormat="1" ht="48" customHeight="1">
      <c r="A20" s="191"/>
      <c r="B20" s="127" t="s">
        <v>58</v>
      </c>
      <c r="C20" s="193"/>
      <c r="D20" s="52"/>
      <c r="E20" s="51">
        <v>25</v>
      </c>
      <c r="F20" s="52">
        <v>358</v>
      </c>
      <c r="G20" s="53">
        <v>126.5</v>
      </c>
      <c r="H20" s="52" t="s">
        <v>24</v>
      </c>
      <c r="I20" s="52">
        <v>23</v>
      </c>
      <c r="J20" s="52">
        <v>1005</v>
      </c>
      <c r="K20" s="52">
        <v>120</v>
      </c>
      <c r="L20" s="53">
        <v>126.5</v>
      </c>
      <c r="M20" s="137"/>
      <c r="N20" s="53"/>
      <c r="O20" s="137">
        <f>SUM(L20:N20)</f>
        <v>126.5</v>
      </c>
      <c r="P20" s="137"/>
      <c r="Q20" s="153" t="s">
        <v>59</v>
      </c>
      <c r="R20" s="52" t="s">
        <v>38</v>
      </c>
      <c r="S20" s="154"/>
      <c r="T20" s="146"/>
      <c r="U20" s="147"/>
      <c r="V20" s="147"/>
    </row>
    <row r="21" spans="1:19" ht="27" customHeight="1">
      <c r="A21" s="189" t="s">
        <v>60</v>
      </c>
      <c r="B21" s="190"/>
      <c r="C21" s="128"/>
      <c r="D21" s="128"/>
      <c r="E21" s="7"/>
      <c r="F21" s="7"/>
      <c r="G21" s="129">
        <f>SUM(G8:G20)</f>
        <v>2731.2</v>
      </c>
      <c r="H21" s="129"/>
      <c r="I21" s="129"/>
      <c r="J21" s="129"/>
      <c r="K21" s="138">
        <f>SUM(K8:K20)</f>
        <v>2622.7</v>
      </c>
      <c r="L21" s="129">
        <f>SUM(L8:L20)</f>
        <v>1082.8</v>
      </c>
      <c r="M21" s="129">
        <f>SUM(M8:M20)</f>
        <v>349.6</v>
      </c>
      <c r="N21" s="129">
        <f>SUM(N8:N20)</f>
        <v>95.9</v>
      </c>
      <c r="O21" s="129">
        <f>SUM(O8:O20)</f>
        <v>1528.3000000000002</v>
      </c>
      <c r="P21" s="129"/>
      <c r="Q21" s="129"/>
      <c r="R21" s="7"/>
      <c r="S21" s="155"/>
    </row>
    <row r="22" spans="15:19" ht="12">
      <c r="O22" s="1"/>
      <c r="S22" s="155"/>
    </row>
    <row r="23" ht="19.5" customHeight="1">
      <c r="O23" s="139"/>
    </row>
    <row r="24" ht="19.5" customHeight="1">
      <c r="O24" s="139"/>
    </row>
    <row r="25" ht="19.5" customHeight="1">
      <c r="O25" s="139"/>
    </row>
    <row r="26" ht="19.5" customHeight="1">
      <c r="O26" s="139"/>
    </row>
    <row r="27" ht="12">
      <c r="O27" s="140"/>
    </row>
    <row r="116" ht="12">
      <c r="G116" s="116"/>
    </row>
    <row r="117" ht="12">
      <c r="G117" s="116"/>
    </row>
  </sheetData>
  <sheetProtection/>
  <mergeCells count="37">
    <mergeCell ref="A1:R1"/>
    <mergeCell ref="A2:R2"/>
    <mergeCell ref="E4:H4"/>
    <mergeCell ref="I4:K4"/>
    <mergeCell ref="L4:O4"/>
    <mergeCell ref="L5:M5"/>
    <mergeCell ref="D4:D6"/>
    <mergeCell ref="E5:E6"/>
    <mergeCell ref="I5:I6"/>
    <mergeCell ref="J5:J6"/>
    <mergeCell ref="A21:B21"/>
    <mergeCell ref="A4:A6"/>
    <mergeCell ref="A14:A16"/>
    <mergeCell ref="A19:A20"/>
    <mergeCell ref="B4:B6"/>
    <mergeCell ref="C4:C6"/>
    <mergeCell ref="C14:C16"/>
    <mergeCell ref="C19:C20"/>
    <mergeCell ref="O5:O6"/>
    <mergeCell ref="O14:O16"/>
    <mergeCell ref="E14:E16"/>
    <mergeCell ref="F5:F6"/>
    <mergeCell ref="F14:F16"/>
    <mergeCell ref="G5:G6"/>
    <mergeCell ref="G14:G16"/>
    <mergeCell ref="H5:H6"/>
    <mergeCell ref="H14:H16"/>
    <mergeCell ref="P4:P6"/>
    <mergeCell ref="P14:P16"/>
    <mergeCell ref="Q4:Q6"/>
    <mergeCell ref="R4:R6"/>
    <mergeCell ref="R14:R15"/>
    <mergeCell ref="K5:K6"/>
    <mergeCell ref="L14:L16"/>
    <mergeCell ref="M14:M16"/>
    <mergeCell ref="N5:N6"/>
    <mergeCell ref="N14:N16"/>
  </mergeCells>
  <printOptions horizontalCentered="1"/>
  <pageMargins left="0.2362204724409449" right="0.2362204724409449" top="0.5118110236220472" bottom="0.2362204724409449" header="0.31496062992125984" footer="0.1968503937007874"/>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IP37"/>
  <sheetViews>
    <sheetView zoomScaleSheetLayoutView="100" workbookViewId="0" topLeftCell="A17">
      <selection activeCell="T20" sqref="T20:T26"/>
    </sheetView>
  </sheetViews>
  <sheetFormatPr defaultColWidth="10.00390625" defaultRowHeight="12.75"/>
  <cols>
    <col min="1" max="1" width="3.140625" style="1" customWidth="1"/>
    <col min="2" max="2" width="20.8515625" style="1" customWidth="1"/>
    <col min="3" max="3" width="7.7109375" style="1" customWidth="1"/>
    <col min="4" max="5" width="4.7109375" style="1" customWidth="1"/>
    <col min="6" max="6" width="7.8515625" style="1" customWidth="1"/>
    <col min="7" max="7" width="5.28125" style="1" customWidth="1"/>
    <col min="8" max="8" width="6.7109375" style="1" customWidth="1"/>
    <col min="9" max="9" width="6.8515625" style="1" customWidth="1"/>
    <col min="10" max="10" width="6.7109375" style="1" customWidth="1"/>
    <col min="11" max="11" width="10.28125" style="1" customWidth="1"/>
    <col min="12" max="13" width="9.421875" style="1" customWidth="1"/>
    <col min="14" max="14" width="11.57421875" style="1" customWidth="1"/>
    <col min="15" max="15" width="9.57421875" style="1" customWidth="1"/>
    <col min="16" max="16" width="11.57421875" style="1" customWidth="1"/>
    <col min="17" max="17" width="10.140625" style="77" customWidth="1"/>
    <col min="18" max="18" width="10.421875" style="1" customWidth="1"/>
    <col min="19" max="19" width="3.28125" style="1" customWidth="1"/>
    <col min="20" max="20" width="16.421875" style="1" customWidth="1"/>
    <col min="21" max="249" width="10.00390625" style="1" customWidth="1"/>
    <col min="250" max="16384" width="10.00390625" style="81" customWidth="1"/>
  </cols>
  <sheetData>
    <row r="1" spans="1:18" s="75" customFormat="1" ht="35.25" customHeight="1">
      <c r="A1" s="200" t="s">
        <v>61</v>
      </c>
      <c r="B1" s="200"/>
      <c r="C1" s="200"/>
      <c r="D1" s="200"/>
      <c r="E1" s="200"/>
      <c r="F1" s="200"/>
      <c r="G1" s="200"/>
      <c r="H1" s="200"/>
      <c r="I1" s="200"/>
      <c r="J1" s="200"/>
      <c r="K1" s="200"/>
      <c r="L1" s="200"/>
      <c r="M1" s="200"/>
      <c r="N1" s="200"/>
      <c r="O1" s="200"/>
      <c r="P1" s="200"/>
      <c r="Q1" s="200"/>
      <c r="R1" s="200"/>
    </row>
    <row r="2" spans="1:18" s="75" customFormat="1" ht="22.5" customHeight="1">
      <c r="A2" s="201" t="str">
        <f>'Đề nghị TH đất'!A2:R2</f>
        <v>(Kèm theo Quyết định số            /QĐ-UBND ngày                /5/2024 của UBND huyện Tân Yên)</v>
      </c>
      <c r="B2" s="201"/>
      <c r="C2" s="201"/>
      <c r="D2" s="201"/>
      <c r="E2" s="201"/>
      <c r="F2" s="201"/>
      <c r="G2" s="201"/>
      <c r="H2" s="201"/>
      <c r="I2" s="201"/>
      <c r="J2" s="201"/>
      <c r="K2" s="201"/>
      <c r="L2" s="201"/>
      <c r="M2" s="201"/>
      <c r="N2" s="201"/>
      <c r="O2" s="201"/>
      <c r="P2" s="201"/>
      <c r="Q2" s="201"/>
      <c r="R2" s="201"/>
    </row>
    <row r="3" spans="1:250" s="1" customFormat="1" ht="7.5" customHeight="1">
      <c r="A3" s="78"/>
      <c r="B3" s="78"/>
      <c r="C3" s="78"/>
      <c r="D3" s="78"/>
      <c r="E3" s="78"/>
      <c r="F3" s="78"/>
      <c r="G3" s="78"/>
      <c r="H3" s="78"/>
      <c r="I3" s="78"/>
      <c r="J3" s="78"/>
      <c r="K3" s="78"/>
      <c r="L3" s="78"/>
      <c r="M3" s="78"/>
      <c r="N3" s="78"/>
      <c r="O3" s="78"/>
      <c r="P3" s="78"/>
      <c r="Q3" s="115"/>
      <c r="IP3" s="81"/>
    </row>
    <row r="4" spans="1:250" s="1" customFormat="1" ht="24.75" customHeight="1">
      <c r="A4" s="204" t="s">
        <v>62</v>
      </c>
      <c r="B4" s="196" t="s">
        <v>63</v>
      </c>
      <c r="C4" s="196" t="s">
        <v>64</v>
      </c>
      <c r="D4" s="196" t="s">
        <v>65</v>
      </c>
      <c r="E4" s="196"/>
      <c r="F4" s="196"/>
      <c r="G4" s="196"/>
      <c r="H4" s="196" t="s">
        <v>66</v>
      </c>
      <c r="I4" s="196"/>
      <c r="J4" s="196"/>
      <c r="K4" s="202" t="s">
        <v>67</v>
      </c>
      <c r="L4" s="202"/>
      <c r="M4" s="202"/>
      <c r="N4" s="202"/>
      <c r="O4" s="202"/>
      <c r="P4" s="202"/>
      <c r="Q4" s="196" t="s">
        <v>68</v>
      </c>
      <c r="R4" s="196" t="s">
        <v>69</v>
      </c>
      <c r="IP4" s="81"/>
    </row>
    <row r="5" spans="1:18" s="76" customFormat="1" ht="30" customHeight="1">
      <c r="A5" s="204"/>
      <c r="B5" s="196"/>
      <c r="C5" s="196"/>
      <c r="D5" s="196" t="s">
        <v>70</v>
      </c>
      <c r="E5" s="196" t="s">
        <v>71</v>
      </c>
      <c r="F5" s="196" t="s">
        <v>72</v>
      </c>
      <c r="G5" s="196" t="s">
        <v>14</v>
      </c>
      <c r="H5" s="196" t="s">
        <v>73</v>
      </c>
      <c r="I5" s="196" t="s">
        <v>74</v>
      </c>
      <c r="J5" s="196" t="s">
        <v>75</v>
      </c>
      <c r="K5" s="196" t="s">
        <v>76</v>
      </c>
      <c r="L5" s="197" t="s">
        <v>77</v>
      </c>
      <c r="M5" s="196" t="s">
        <v>78</v>
      </c>
      <c r="N5" s="196" t="s">
        <v>79</v>
      </c>
      <c r="O5" s="196" t="s">
        <v>80</v>
      </c>
      <c r="P5" s="196" t="s">
        <v>81</v>
      </c>
      <c r="Q5" s="196"/>
      <c r="R5" s="196"/>
    </row>
    <row r="6" spans="1:18" s="76" customFormat="1" ht="76.5" customHeight="1">
      <c r="A6" s="204"/>
      <c r="B6" s="196"/>
      <c r="C6" s="196"/>
      <c r="D6" s="196"/>
      <c r="E6" s="196"/>
      <c r="F6" s="196"/>
      <c r="G6" s="196"/>
      <c r="H6" s="196"/>
      <c r="I6" s="196"/>
      <c r="J6" s="196"/>
      <c r="K6" s="196"/>
      <c r="L6" s="197"/>
      <c r="M6" s="196"/>
      <c r="N6" s="196"/>
      <c r="O6" s="196"/>
      <c r="P6" s="196"/>
      <c r="Q6" s="196"/>
      <c r="R6" s="196"/>
    </row>
    <row r="7" spans="1:18" s="76" customFormat="1" ht="18" customHeight="1">
      <c r="A7" s="82">
        <v>1</v>
      </c>
      <c r="B7" s="83">
        <v>2</v>
      </c>
      <c r="C7" s="83">
        <v>3</v>
      </c>
      <c r="D7" s="83">
        <v>4</v>
      </c>
      <c r="E7" s="83">
        <v>5</v>
      </c>
      <c r="F7" s="83">
        <v>6</v>
      </c>
      <c r="G7" s="83">
        <v>7</v>
      </c>
      <c r="H7" s="83">
        <v>8</v>
      </c>
      <c r="I7" s="83">
        <v>9</v>
      </c>
      <c r="J7" s="83">
        <v>10</v>
      </c>
      <c r="K7" s="83">
        <v>11</v>
      </c>
      <c r="L7" s="83">
        <v>12</v>
      </c>
      <c r="M7" s="83">
        <v>13</v>
      </c>
      <c r="N7" s="83">
        <v>14</v>
      </c>
      <c r="O7" s="83">
        <v>15</v>
      </c>
      <c r="P7" s="83">
        <v>16</v>
      </c>
      <c r="Q7" s="8">
        <v>17</v>
      </c>
      <c r="R7" s="8">
        <v>18</v>
      </c>
    </row>
    <row r="8" spans="1:19" s="77" customFormat="1" ht="30" customHeight="1">
      <c r="A8" s="37">
        <v>1</v>
      </c>
      <c r="B8" s="38" t="s">
        <v>22</v>
      </c>
      <c r="C8" s="39" t="s">
        <v>23</v>
      </c>
      <c r="D8" s="37">
        <v>24</v>
      </c>
      <c r="E8" s="39">
        <v>318</v>
      </c>
      <c r="F8" s="40">
        <v>193.2</v>
      </c>
      <c r="G8" s="39" t="s">
        <v>24</v>
      </c>
      <c r="H8" s="40">
        <f>'Đề nghị TH đất'!L8+'Đề nghị TH đất'!M8</f>
        <v>193.2</v>
      </c>
      <c r="I8" s="40">
        <f>'Đề nghị TH đất'!N8</f>
        <v>0</v>
      </c>
      <c r="J8" s="40">
        <f aca="true" t="shared" si="0" ref="J8:J14">H8+I8</f>
        <v>193.2</v>
      </c>
      <c r="K8" s="102">
        <f aca="true" t="shared" si="1" ref="K8:K20">H8*52000</f>
        <v>10046400</v>
      </c>
      <c r="L8" s="102"/>
      <c r="M8" s="102">
        <f>J8*10000</f>
        <v>1932000</v>
      </c>
      <c r="N8" s="102">
        <f>J8*52000*3</f>
        <v>30139200</v>
      </c>
      <c r="O8" s="102">
        <f aca="true" t="shared" si="2" ref="O8:O20">I8*26000</f>
        <v>0</v>
      </c>
      <c r="P8" s="102">
        <f aca="true" t="shared" si="3" ref="P8:P20">SUM(K8:O8)</f>
        <v>42117600</v>
      </c>
      <c r="Q8" s="102">
        <f aca="true" t="shared" si="4" ref="Q8:Q20">I8*52000</f>
        <v>0</v>
      </c>
      <c r="R8" s="102">
        <f aca="true" t="shared" si="5" ref="R8:R20">SUM(P8:Q8)</f>
        <v>42117600</v>
      </c>
      <c r="S8" s="116"/>
    </row>
    <row r="9" spans="1:19" s="77" customFormat="1" ht="30" customHeight="1">
      <c r="A9" s="42">
        <v>2</v>
      </c>
      <c r="B9" s="43" t="s">
        <v>27</v>
      </c>
      <c r="C9" s="12" t="s">
        <v>23</v>
      </c>
      <c r="D9" s="42">
        <v>24</v>
      </c>
      <c r="E9" s="12">
        <v>318</v>
      </c>
      <c r="F9" s="44">
        <v>198.9</v>
      </c>
      <c r="G9" s="12" t="s">
        <v>24</v>
      </c>
      <c r="H9" s="44">
        <f>'Đề nghị TH đất'!L9+'Đề nghị TH đất'!M9</f>
        <v>198.9</v>
      </c>
      <c r="I9" s="44">
        <f>'Đề nghị TH đất'!N9</f>
        <v>0</v>
      </c>
      <c r="J9" s="44">
        <f t="shared" si="0"/>
        <v>198.9</v>
      </c>
      <c r="K9" s="19">
        <f t="shared" si="1"/>
        <v>10342800</v>
      </c>
      <c r="L9" s="19"/>
      <c r="M9" s="19">
        <f>J9*10000</f>
        <v>1989000</v>
      </c>
      <c r="N9" s="19">
        <f>J9*52000*3</f>
        <v>31028400</v>
      </c>
      <c r="O9" s="19">
        <f t="shared" si="2"/>
        <v>0</v>
      </c>
      <c r="P9" s="19">
        <f t="shared" si="3"/>
        <v>43360200</v>
      </c>
      <c r="Q9" s="19">
        <f t="shared" si="4"/>
        <v>0</v>
      </c>
      <c r="R9" s="19">
        <f t="shared" si="5"/>
        <v>43360200</v>
      </c>
      <c r="S9" s="116"/>
    </row>
    <row r="10" spans="1:19" s="77" customFormat="1" ht="30" customHeight="1">
      <c r="A10" s="42">
        <v>3</v>
      </c>
      <c r="B10" s="16" t="s">
        <v>29</v>
      </c>
      <c r="C10" s="46" t="s">
        <v>23</v>
      </c>
      <c r="D10" s="42">
        <v>24</v>
      </c>
      <c r="E10" s="12">
        <v>372</v>
      </c>
      <c r="F10" s="44">
        <v>192</v>
      </c>
      <c r="G10" s="12" t="s">
        <v>24</v>
      </c>
      <c r="H10" s="44">
        <f>'Đề nghị TH đất'!L10+'Đề nghị TH đất'!M10</f>
        <v>192</v>
      </c>
      <c r="I10" s="44">
        <f>'Đề nghị TH đất'!N10</f>
        <v>0</v>
      </c>
      <c r="J10" s="44">
        <f t="shared" si="0"/>
        <v>192</v>
      </c>
      <c r="K10" s="19">
        <f t="shared" si="1"/>
        <v>9984000</v>
      </c>
      <c r="L10" s="19"/>
      <c r="M10" s="19">
        <f>J10*10000</f>
        <v>1920000</v>
      </c>
      <c r="N10" s="19">
        <f>J10*52000*3</f>
        <v>29952000</v>
      </c>
      <c r="O10" s="19">
        <f t="shared" si="2"/>
        <v>0</v>
      </c>
      <c r="P10" s="19">
        <f t="shared" si="3"/>
        <v>41856000</v>
      </c>
      <c r="Q10" s="19">
        <f t="shared" si="4"/>
        <v>0</v>
      </c>
      <c r="R10" s="19">
        <f t="shared" si="5"/>
        <v>41856000</v>
      </c>
      <c r="S10" s="116"/>
    </row>
    <row r="11" spans="1:19" s="77" customFormat="1" ht="30" customHeight="1">
      <c r="A11" s="42">
        <v>4</v>
      </c>
      <c r="B11" s="16" t="s">
        <v>33</v>
      </c>
      <c r="C11" s="46" t="s">
        <v>23</v>
      </c>
      <c r="D11" s="42">
        <v>24</v>
      </c>
      <c r="E11" s="12">
        <v>372</v>
      </c>
      <c r="F11" s="44">
        <v>132.8</v>
      </c>
      <c r="G11" s="12" t="s">
        <v>24</v>
      </c>
      <c r="H11" s="44">
        <f>'Đề nghị TH đất'!L11+'Đề nghị TH đất'!M11</f>
        <v>132.8</v>
      </c>
      <c r="I11" s="44">
        <f>'Đề nghị TH đất'!N11</f>
        <v>0</v>
      </c>
      <c r="J11" s="44">
        <f t="shared" si="0"/>
        <v>132.8</v>
      </c>
      <c r="K11" s="19">
        <f t="shared" si="1"/>
        <v>6905600.000000001</v>
      </c>
      <c r="L11" s="19"/>
      <c r="M11" s="19">
        <f>J11*10000</f>
        <v>1328000</v>
      </c>
      <c r="N11" s="19">
        <f>J11*52000*3</f>
        <v>20716800.000000004</v>
      </c>
      <c r="O11" s="19">
        <f t="shared" si="2"/>
        <v>0</v>
      </c>
      <c r="P11" s="19">
        <f t="shared" si="3"/>
        <v>28950400.000000004</v>
      </c>
      <c r="Q11" s="19">
        <f t="shared" si="4"/>
        <v>0</v>
      </c>
      <c r="R11" s="19">
        <f t="shared" si="5"/>
        <v>28950400.000000004</v>
      </c>
      <c r="S11" s="116"/>
    </row>
    <row r="12" spans="1:19" s="76" customFormat="1" ht="180" customHeight="1">
      <c r="A12" s="42">
        <v>5</v>
      </c>
      <c r="B12" s="16" t="s">
        <v>35</v>
      </c>
      <c r="C12" s="46" t="s">
        <v>23</v>
      </c>
      <c r="D12" s="84">
        <v>24</v>
      </c>
      <c r="E12" s="85">
        <v>320</v>
      </c>
      <c r="F12" s="44">
        <v>213</v>
      </c>
      <c r="G12" s="12" t="s">
        <v>24</v>
      </c>
      <c r="H12" s="44">
        <f>'Đề nghị TH đất'!L12+'Đề nghị TH đất'!M12</f>
        <v>213</v>
      </c>
      <c r="I12" s="44">
        <f>'Đề nghị TH đất'!N12</f>
        <v>0</v>
      </c>
      <c r="J12" s="44">
        <f t="shared" si="0"/>
        <v>213</v>
      </c>
      <c r="K12" s="19">
        <f t="shared" si="1"/>
        <v>11076000</v>
      </c>
      <c r="L12" s="19">
        <f aca="true" t="shared" si="6" ref="L12:L20">(H12+I12)*9500</f>
        <v>2023500</v>
      </c>
      <c r="M12" s="19">
        <f>J12*10000</f>
        <v>2130000</v>
      </c>
      <c r="N12" s="19">
        <f>J12*52000*3</f>
        <v>33228000</v>
      </c>
      <c r="O12" s="19">
        <f t="shared" si="2"/>
        <v>0</v>
      </c>
      <c r="P12" s="19">
        <f t="shared" si="3"/>
        <v>48457500</v>
      </c>
      <c r="Q12" s="19">
        <f t="shared" si="4"/>
        <v>0</v>
      </c>
      <c r="R12" s="19">
        <f t="shared" si="5"/>
        <v>48457500</v>
      </c>
      <c r="S12" s="116"/>
    </row>
    <row r="13" spans="1:19" s="76" customFormat="1" ht="33" customHeight="1">
      <c r="A13" s="42">
        <v>6</v>
      </c>
      <c r="B13" s="16" t="s">
        <v>39</v>
      </c>
      <c r="C13" s="46" t="s">
        <v>23</v>
      </c>
      <c r="D13" s="84">
        <v>24</v>
      </c>
      <c r="E13" s="85">
        <v>320</v>
      </c>
      <c r="F13" s="44">
        <v>648.1</v>
      </c>
      <c r="G13" s="12" t="s">
        <v>24</v>
      </c>
      <c r="H13" s="44">
        <f>'Đề nghị TH đất'!L13+'Đề nghị TH đất'!M13</f>
        <v>0</v>
      </c>
      <c r="I13" s="44">
        <f>'Đề nghị TH đất'!N13</f>
        <v>95.9</v>
      </c>
      <c r="J13" s="44">
        <f t="shared" si="0"/>
        <v>95.9</v>
      </c>
      <c r="K13" s="19">
        <f t="shared" si="1"/>
        <v>0</v>
      </c>
      <c r="L13" s="19">
        <f t="shared" si="6"/>
        <v>911050</v>
      </c>
      <c r="M13" s="19"/>
      <c r="N13" s="19"/>
      <c r="O13" s="19">
        <f>I13*26000</f>
        <v>2493400</v>
      </c>
      <c r="P13" s="19">
        <f t="shared" si="3"/>
        <v>3404450</v>
      </c>
      <c r="Q13" s="19">
        <f t="shared" si="4"/>
        <v>4986800</v>
      </c>
      <c r="R13" s="19">
        <f t="shared" si="5"/>
        <v>8391250</v>
      </c>
      <c r="S13" s="116"/>
    </row>
    <row r="14" spans="1:19" s="76" customFormat="1" ht="48">
      <c r="A14" s="188">
        <v>7</v>
      </c>
      <c r="B14" s="43" t="s">
        <v>82</v>
      </c>
      <c r="C14" s="46" t="s">
        <v>43</v>
      </c>
      <c r="D14" s="84">
        <v>25</v>
      </c>
      <c r="E14" s="85">
        <v>304</v>
      </c>
      <c r="F14" s="49">
        <v>357.3</v>
      </c>
      <c r="G14" s="12" t="s">
        <v>24</v>
      </c>
      <c r="H14" s="49">
        <f>'Đề nghị TH đất'!L14+'Đề nghị TH đất'!M14</f>
        <v>39.3</v>
      </c>
      <c r="I14" s="44">
        <f>'Đề nghị TH đất'!N14</f>
        <v>0</v>
      </c>
      <c r="J14" s="44">
        <f t="shared" si="0"/>
        <v>39.3</v>
      </c>
      <c r="K14" s="19">
        <f t="shared" si="1"/>
        <v>2043599.9999999998</v>
      </c>
      <c r="L14" s="19">
        <f t="shared" si="6"/>
        <v>373350</v>
      </c>
      <c r="M14" s="19">
        <f aca="true" t="shared" si="7" ref="M14:M20">J14*10000</f>
        <v>393000</v>
      </c>
      <c r="N14" s="19">
        <f aca="true" t="shared" si="8" ref="N14:N20">J14*52000*3</f>
        <v>6130799.999999999</v>
      </c>
      <c r="O14" s="19">
        <f t="shared" si="2"/>
        <v>0</v>
      </c>
      <c r="P14" s="19">
        <f t="shared" si="3"/>
        <v>8940750</v>
      </c>
      <c r="Q14" s="19">
        <f t="shared" si="4"/>
        <v>0</v>
      </c>
      <c r="R14" s="19">
        <f t="shared" si="5"/>
        <v>8940750</v>
      </c>
      <c r="S14" s="116"/>
    </row>
    <row r="15" spans="1:19" s="76" customFormat="1" ht="27" customHeight="1" hidden="1">
      <c r="A15" s="188"/>
      <c r="B15" s="43"/>
      <c r="C15" s="48"/>
      <c r="D15" s="86"/>
      <c r="E15" s="87"/>
      <c r="F15" s="49"/>
      <c r="G15" s="43"/>
      <c r="H15" s="49"/>
      <c r="I15" s="44"/>
      <c r="J15" s="44"/>
      <c r="K15" s="19">
        <f t="shared" si="1"/>
        <v>0</v>
      </c>
      <c r="L15" s="19">
        <f t="shared" si="6"/>
        <v>0</v>
      </c>
      <c r="M15" s="19">
        <f t="shared" si="7"/>
        <v>0</v>
      </c>
      <c r="N15" s="19">
        <f t="shared" si="8"/>
        <v>0</v>
      </c>
      <c r="O15" s="19">
        <f t="shared" si="2"/>
        <v>0</v>
      </c>
      <c r="P15" s="19">
        <f t="shared" si="3"/>
        <v>0</v>
      </c>
      <c r="Q15" s="19">
        <f t="shared" si="4"/>
        <v>0</v>
      </c>
      <c r="R15" s="19">
        <f t="shared" si="5"/>
        <v>0</v>
      </c>
      <c r="S15" s="116"/>
    </row>
    <row r="16" spans="1:19" s="76" customFormat="1" ht="27" customHeight="1" hidden="1">
      <c r="A16" s="188"/>
      <c r="B16" s="43"/>
      <c r="C16" s="48"/>
      <c r="D16" s="86"/>
      <c r="E16" s="87"/>
      <c r="F16" s="49"/>
      <c r="G16" s="43"/>
      <c r="H16" s="49"/>
      <c r="I16" s="44"/>
      <c r="J16" s="44"/>
      <c r="K16" s="19">
        <f t="shared" si="1"/>
        <v>0</v>
      </c>
      <c r="L16" s="19">
        <f t="shared" si="6"/>
        <v>0</v>
      </c>
      <c r="M16" s="19">
        <f t="shared" si="7"/>
        <v>0</v>
      </c>
      <c r="N16" s="19">
        <f t="shared" si="8"/>
        <v>0</v>
      </c>
      <c r="O16" s="19">
        <f t="shared" si="2"/>
        <v>0</v>
      </c>
      <c r="P16" s="19">
        <f t="shared" si="3"/>
        <v>0</v>
      </c>
      <c r="Q16" s="19">
        <f t="shared" si="4"/>
        <v>0</v>
      </c>
      <c r="R16" s="19">
        <f t="shared" si="5"/>
        <v>0</v>
      </c>
      <c r="S16" s="116"/>
    </row>
    <row r="17" spans="1:19" s="77" customFormat="1" ht="30" customHeight="1">
      <c r="A17" s="42">
        <v>8</v>
      </c>
      <c r="B17" s="50" t="s">
        <v>50</v>
      </c>
      <c r="C17" s="46" t="s">
        <v>51</v>
      </c>
      <c r="D17" s="84">
        <v>25</v>
      </c>
      <c r="E17" s="85">
        <v>343</v>
      </c>
      <c r="F17" s="44">
        <v>164.9</v>
      </c>
      <c r="G17" s="12" t="s">
        <v>24</v>
      </c>
      <c r="H17" s="44">
        <f>'Đề nghị TH đất'!L17+'Đề nghị TH đất'!M17</f>
        <v>7.5</v>
      </c>
      <c r="I17" s="44">
        <f>'Đề nghị TH đất'!N17</f>
        <v>0</v>
      </c>
      <c r="J17" s="44">
        <f>H17+I17</f>
        <v>7.5</v>
      </c>
      <c r="K17" s="19">
        <f t="shared" si="1"/>
        <v>390000</v>
      </c>
      <c r="L17" s="19">
        <f t="shared" si="6"/>
        <v>71250</v>
      </c>
      <c r="M17" s="19">
        <f t="shared" si="7"/>
        <v>75000</v>
      </c>
      <c r="N17" s="19">
        <f t="shared" si="8"/>
        <v>1170000</v>
      </c>
      <c r="O17" s="19">
        <f t="shared" si="2"/>
        <v>0</v>
      </c>
      <c r="P17" s="19">
        <f t="shared" si="3"/>
        <v>1706250</v>
      </c>
      <c r="Q17" s="19">
        <f t="shared" si="4"/>
        <v>0</v>
      </c>
      <c r="R17" s="19">
        <f t="shared" si="5"/>
        <v>1706250</v>
      </c>
      <c r="S17" s="116"/>
    </row>
    <row r="18" spans="1:19" s="77" customFormat="1" ht="30" customHeight="1">
      <c r="A18" s="42">
        <v>9</v>
      </c>
      <c r="B18" s="50" t="s">
        <v>53</v>
      </c>
      <c r="C18" s="46" t="s">
        <v>51</v>
      </c>
      <c r="D18" s="84">
        <v>25</v>
      </c>
      <c r="E18" s="85">
        <v>357</v>
      </c>
      <c r="F18" s="44">
        <v>90.7</v>
      </c>
      <c r="G18" s="12" t="s">
        <v>24</v>
      </c>
      <c r="H18" s="44">
        <f>'Đề nghị TH đất'!L18+'Đề nghị TH đất'!M18</f>
        <v>90.7</v>
      </c>
      <c r="I18" s="44">
        <f>'Đề nghị TH đất'!N18</f>
        <v>0</v>
      </c>
      <c r="J18" s="44">
        <f>H18+I18</f>
        <v>90.7</v>
      </c>
      <c r="K18" s="19">
        <f t="shared" si="1"/>
        <v>4716400</v>
      </c>
      <c r="L18" s="19">
        <f t="shared" si="6"/>
        <v>861650</v>
      </c>
      <c r="M18" s="19">
        <f t="shared" si="7"/>
        <v>907000</v>
      </c>
      <c r="N18" s="19">
        <f t="shared" si="8"/>
        <v>14149200</v>
      </c>
      <c r="O18" s="19">
        <f t="shared" si="2"/>
        <v>0</v>
      </c>
      <c r="P18" s="19">
        <f t="shared" si="3"/>
        <v>20634250</v>
      </c>
      <c r="Q18" s="19">
        <f t="shared" si="4"/>
        <v>0</v>
      </c>
      <c r="R18" s="19">
        <f t="shared" si="5"/>
        <v>20634250</v>
      </c>
      <c r="S18" s="116"/>
    </row>
    <row r="19" spans="1:19" s="77" customFormat="1" ht="30" customHeight="1">
      <c r="A19" s="188">
        <v>10</v>
      </c>
      <c r="B19" s="198" t="s">
        <v>83</v>
      </c>
      <c r="C19" s="192" t="s">
        <v>51</v>
      </c>
      <c r="D19" s="84">
        <v>24</v>
      </c>
      <c r="E19" s="85">
        <v>313</v>
      </c>
      <c r="F19" s="44">
        <v>413.8</v>
      </c>
      <c r="G19" s="12" t="s">
        <v>24</v>
      </c>
      <c r="H19" s="44">
        <f>'Đề nghị TH đất'!L19+'Đề nghị TH đất'!M19</f>
        <v>238.5</v>
      </c>
      <c r="I19" s="44">
        <f>'Đề nghị TH đất'!N19</f>
        <v>0</v>
      </c>
      <c r="J19" s="44">
        <f>H19+I19</f>
        <v>238.5</v>
      </c>
      <c r="K19" s="19">
        <f t="shared" si="1"/>
        <v>12402000</v>
      </c>
      <c r="L19" s="19">
        <f t="shared" si="6"/>
        <v>2265750</v>
      </c>
      <c r="M19" s="19">
        <f t="shared" si="7"/>
        <v>2385000</v>
      </c>
      <c r="N19" s="19">
        <f t="shared" si="8"/>
        <v>37206000</v>
      </c>
      <c r="O19" s="19">
        <f t="shared" si="2"/>
        <v>0</v>
      </c>
      <c r="P19" s="19">
        <f t="shared" si="3"/>
        <v>54258750</v>
      </c>
      <c r="Q19" s="19">
        <f t="shared" si="4"/>
        <v>0</v>
      </c>
      <c r="R19" s="19">
        <f t="shared" si="5"/>
        <v>54258750</v>
      </c>
      <c r="S19" s="116"/>
    </row>
    <row r="20" spans="1:19" s="77" customFormat="1" ht="30" customHeight="1">
      <c r="A20" s="191"/>
      <c r="B20" s="199"/>
      <c r="C20" s="193"/>
      <c r="D20" s="88">
        <v>25</v>
      </c>
      <c r="E20" s="89">
        <v>358</v>
      </c>
      <c r="F20" s="53">
        <v>126.5</v>
      </c>
      <c r="G20" s="52" t="s">
        <v>24</v>
      </c>
      <c r="H20" s="53">
        <f>'Đề nghị TH đất'!L20+'Đề nghị TH đất'!M20</f>
        <v>126.5</v>
      </c>
      <c r="I20" s="53">
        <f>'Đề nghị TH đất'!N20</f>
        <v>0</v>
      </c>
      <c r="J20" s="53">
        <f>H20+I20</f>
        <v>126.5</v>
      </c>
      <c r="K20" s="103">
        <f t="shared" si="1"/>
        <v>6578000</v>
      </c>
      <c r="L20" s="103">
        <f t="shared" si="6"/>
        <v>1201750</v>
      </c>
      <c r="M20" s="103">
        <f t="shared" si="7"/>
        <v>1265000</v>
      </c>
      <c r="N20" s="103">
        <f t="shared" si="8"/>
        <v>19734000</v>
      </c>
      <c r="O20" s="103">
        <f t="shared" si="2"/>
        <v>0</v>
      </c>
      <c r="P20" s="103">
        <f t="shared" si="3"/>
        <v>28778750</v>
      </c>
      <c r="Q20" s="103">
        <f t="shared" si="4"/>
        <v>0</v>
      </c>
      <c r="R20" s="103">
        <f t="shared" si="5"/>
        <v>28778750</v>
      </c>
      <c r="S20" s="116"/>
    </row>
    <row r="21" spans="1:20" s="78" customFormat="1" ht="24.75" customHeight="1">
      <c r="A21" s="203" t="s">
        <v>84</v>
      </c>
      <c r="B21" s="203"/>
      <c r="C21" s="90"/>
      <c r="D21" s="91"/>
      <c r="E21" s="91"/>
      <c r="F21" s="58">
        <f aca="true" t="shared" si="9" ref="F21:K21">SUM(F8:F20)</f>
        <v>2731.2</v>
      </c>
      <c r="G21" s="58">
        <f t="shared" si="9"/>
        <v>0</v>
      </c>
      <c r="H21" s="58">
        <f t="shared" si="9"/>
        <v>1432.4</v>
      </c>
      <c r="I21" s="58">
        <f t="shared" si="9"/>
        <v>95.9</v>
      </c>
      <c r="J21" s="58">
        <f t="shared" si="9"/>
        <v>1528.3000000000002</v>
      </c>
      <c r="K21" s="104">
        <f t="shared" si="9"/>
        <v>74484800</v>
      </c>
      <c r="L21" s="104">
        <f aca="true" t="shared" si="10" ref="L21:R21">SUM(L8:L20)</f>
        <v>7708300</v>
      </c>
      <c r="M21" s="104">
        <f t="shared" si="10"/>
        <v>14324000</v>
      </c>
      <c r="N21" s="104">
        <f t="shared" si="10"/>
        <v>223454400</v>
      </c>
      <c r="O21" s="104">
        <f t="shared" si="10"/>
        <v>2493400</v>
      </c>
      <c r="P21" s="68">
        <f t="shared" si="10"/>
        <v>322464900</v>
      </c>
      <c r="Q21" s="104">
        <f t="shared" si="10"/>
        <v>4986800</v>
      </c>
      <c r="R21" s="68">
        <f t="shared" si="10"/>
        <v>327451700</v>
      </c>
      <c r="T21" s="117"/>
    </row>
    <row r="22" spans="1:17" s="76" customFormat="1" ht="18" customHeight="1">
      <c r="A22" s="92"/>
      <c r="B22" s="92"/>
      <c r="C22" s="92"/>
      <c r="D22" s="92"/>
      <c r="E22" s="92"/>
      <c r="F22" s="92"/>
      <c r="G22" s="92"/>
      <c r="H22" s="93"/>
      <c r="I22" s="93"/>
      <c r="J22" s="93"/>
      <c r="Q22" s="118"/>
    </row>
    <row r="23" spans="1:249" s="79" customFormat="1" ht="18" customHeight="1">
      <c r="A23" s="94"/>
      <c r="B23" s="94"/>
      <c r="C23" s="94"/>
      <c r="D23" s="94"/>
      <c r="E23" s="94"/>
      <c r="F23" s="94"/>
      <c r="G23" s="94"/>
      <c r="H23" s="95"/>
      <c r="I23" s="94"/>
      <c r="J23" s="94"/>
      <c r="L23" s="105"/>
      <c r="M23" s="106"/>
      <c r="N23" s="107"/>
      <c r="O23" s="107"/>
      <c r="P23" s="106"/>
      <c r="Q23" s="119"/>
      <c r="S23" s="96"/>
      <c r="T23" s="110"/>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row>
    <row r="24" spans="1:249" s="79" customFormat="1" ht="18" customHeight="1">
      <c r="A24" s="96"/>
      <c r="B24" s="96"/>
      <c r="C24" s="96"/>
      <c r="D24" s="96"/>
      <c r="E24" s="96"/>
      <c r="F24" s="96"/>
      <c r="G24" s="96"/>
      <c r="I24" s="96"/>
      <c r="J24" s="96"/>
      <c r="K24" s="108"/>
      <c r="L24" s="108"/>
      <c r="M24" s="109"/>
      <c r="N24" s="110"/>
      <c r="O24" s="110"/>
      <c r="P24" s="111"/>
      <c r="Q24" s="119"/>
      <c r="R24" s="110"/>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row>
    <row r="25" spans="2:17" s="80" customFormat="1" ht="18" customHeight="1">
      <c r="B25" s="76"/>
      <c r="C25" s="76"/>
      <c r="G25" s="76"/>
      <c r="H25" s="76"/>
      <c r="L25" s="112"/>
      <c r="M25" s="113"/>
      <c r="N25" s="113"/>
      <c r="O25" s="113"/>
      <c r="P25" s="114"/>
      <c r="Q25" s="120"/>
    </row>
    <row r="26" spans="2:250" s="1" customFormat="1" ht="18" customHeight="1">
      <c r="B26" s="97"/>
      <c r="C26" s="97"/>
      <c r="N26" s="99"/>
      <c r="O26" s="99"/>
      <c r="Q26" s="77"/>
      <c r="IP26" s="81"/>
    </row>
    <row r="27" spans="14:15" ht="18" customHeight="1">
      <c r="N27" s="99"/>
      <c r="O27" s="99"/>
    </row>
    <row r="28" spans="2:18" ht="19.5" customHeight="1">
      <c r="B28" s="98"/>
      <c r="C28" s="98"/>
      <c r="N28" s="99"/>
      <c r="O28" s="99"/>
      <c r="R28" s="99"/>
    </row>
    <row r="29" spans="2:18" ht="19.5" customHeight="1">
      <c r="B29" s="98"/>
      <c r="C29" s="98"/>
      <c r="R29" s="99"/>
    </row>
    <row r="30" spans="2:18" ht="19.5" customHeight="1">
      <c r="B30" s="98"/>
      <c r="C30" s="98"/>
      <c r="R30" s="99"/>
    </row>
    <row r="31" spans="2:3" ht="19.5" customHeight="1">
      <c r="B31" s="98"/>
      <c r="C31" s="98"/>
    </row>
    <row r="32" spans="2:3" ht="19.5" customHeight="1">
      <c r="B32" s="99"/>
      <c r="C32" s="99"/>
    </row>
    <row r="33" spans="2:3" ht="18.75">
      <c r="B33" s="100"/>
      <c r="C33" s="100"/>
    </row>
    <row r="34" spans="2:3" ht="18.75">
      <c r="B34" s="100"/>
      <c r="C34" s="100"/>
    </row>
    <row r="35" spans="2:3" ht="18.75">
      <c r="B35" s="100"/>
      <c r="C35" s="100"/>
    </row>
    <row r="36" spans="2:3" ht="18.75">
      <c r="B36" s="100"/>
      <c r="C36" s="100"/>
    </row>
    <row r="37" spans="2:3" ht="18.75">
      <c r="B37" s="101"/>
      <c r="C37" s="101"/>
    </row>
  </sheetData>
  <sheetProtection/>
  <mergeCells count="28">
    <mergeCell ref="A1:R1"/>
    <mergeCell ref="A2:R2"/>
    <mergeCell ref="D4:G4"/>
    <mergeCell ref="H4:J4"/>
    <mergeCell ref="K4:P4"/>
    <mergeCell ref="A21:B21"/>
    <mergeCell ref="A4:A6"/>
    <mergeCell ref="A14:A16"/>
    <mergeCell ref="A19:A20"/>
    <mergeCell ref="B4:B6"/>
    <mergeCell ref="B19:B20"/>
    <mergeCell ref="C4:C6"/>
    <mergeCell ref="C19:C20"/>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s>
  <printOptions horizontalCentered="1"/>
  <pageMargins left="0.15748031496062992" right="0.15748031496062992" top="0.4724409448818898" bottom="0.31496062992125984" header="0.5118110236220472" footer="0.5118110236220472"/>
  <pageSetup fitToHeight="0"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dimension ref="A1:BD41"/>
  <sheetViews>
    <sheetView workbookViewId="0" topLeftCell="A17">
      <selection activeCell="A3" sqref="A3"/>
    </sheetView>
  </sheetViews>
  <sheetFormatPr defaultColWidth="9.140625" defaultRowHeight="12.75"/>
  <cols>
    <col min="1" max="1" width="3.7109375" style="30" customWidth="1"/>
    <col min="2" max="2" width="21.8515625" style="31" customWidth="1"/>
    <col min="3" max="3" width="7.7109375" style="31" customWidth="1"/>
    <col min="4" max="4" width="4.7109375" style="31" customWidth="1"/>
    <col min="5" max="5" width="4.7109375" style="32" customWidth="1"/>
    <col min="6" max="6" width="7.7109375" style="32" customWidth="1"/>
    <col min="7" max="7" width="5.7109375" style="31" customWidth="1"/>
    <col min="8" max="9" width="7.7109375" style="32" customWidth="1"/>
    <col min="10" max="10" width="7.7109375" style="31" customWidth="1"/>
    <col min="11" max="12" width="30.7109375" style="33" customWidth="1"/>
    <col min="13" max="13" width="13.8515625" style="31" customWidth="1"/>
    <col min="14" max="14" width="16.7109375" style="31" customWidth="1"/>
    <col min="15" max="15" width="10.421875" style="31" bestFit="1" customWidth="1"/>
    <col min="16" max="16384" width="9.140625" style="31" customWidth="1"/>
  </cols>
  <sheetData>
    <row r="1" spans="1:12" ht="42" customHeight="1">
      <c r="A1" s="200" t="s">
        <v>85</v>
      </c>
      <c r="B1" s="200"/>
      <c r="C1" s="200"/>
      <c r="D1" s="200"/>
      <c r="E1" s="200"/>
      <c r="F1" s="200"/>
      <c r="G1" s="200"/>
      <c r="H1" s="200"/>
      <c r="I1" s="200"/>
      <c r="J1" s="200"/>
      <c r="K1" s="200"/>
      <c r="L1" s="200"/>
    </row>
    <row r="2" spans="1:12" ht="19.5" customHeight="1">
      <c r="A2" s="201" t="str">
        <f>'Đề nghị TH đất'!A2:R2</f>
        <v>(Kèm theo Quyết định số            /QĐ-UBND ngày                /5/2024 của UBND huyện Tân Yên)</v>
      </c>
      <c r="B2" s="201"/>
      <c r="C2" s="201"/>
      <c r="D2" s="201"/>
      <c r="E2" s="201"/>
      <c r="F2" s="201"/>
      <c r="G2" s="201"/>
      <c r="H2" s="201"/>
      <c r="I2" s="201"/>
      <c r="J2" s="201"/>
      <c r="K2" s="201"/>
      <c r="L2" s="201"/>
    </row>
    <row r="3" spans="1:12" ht="15" customHeight="1">
      <c r="A3" s="34"/>
      <c r="B3" s="34"/>
      <c r="C3" s="34"/>
      <c r="D3" s="35"/>
      <c r="E3" s="35"/>
      <c r="F3" s="35"/>
      <c r="G3" s="34"/>
      <c r="H3" s="35"/>
      <c r="I3" s="35"/>
      <c r="J3" s="35"/>
      <c r="K3" s="213"/>
      <c r="L3" s="213"/>
    </row>
    <row r="4" spans="1:13" ht="30" customHeight="1">
      <c r="A4" s="205" t="s">
        <v>1</v>
      </c>
      <c r="B4" s="205" t="s">
        <v>2</v>
      </c>
      <c r="C4" s="205" t="s">
        <v>86</v>
      </c>
      <c r="D4" s="214" t="s">
        <v>87</v>
      </c>
      <c r="E4" s="215"/>
      <c r="F4" s="216"/>
      <c r="G4" s="205" t="s">
        <v>88</v>
      </c>
      <c r="H4" s="214" t="s">
        <v>89</v>
      </c>
      <c r="I4" s="215"/>
      <c r="J4" s="216"/>
      <c r="K4" s="217" t="s">
        <v>90</v>
      </c>
      <c r="L4" s="218"/>
      <c r="M4" s="63"/>
    </row>
    <row r="5" spans="1:12" ht="30" customHeight="1">
      <c r="A5" s="205"/>
      <c r="B5" s="205"/>
      <c r="C5" s="205"/>
      <c r="D5" s="205" t="s">
        <v>11</v>
      </c>
      <c r="E5" s="205" t="s">
        <v>12</v>
      </c>
      <c r="F5" s="205" t="s">
        <v>91</v>
      </c>
      <c r="G5" s="205"/>
      <c r="H5" s="210" t="s">
        <v>92</v>
      </c>
      <c r="I5" s="205" t="s">
        <v>93</v>
      </c>
      <c r="J5" s="205" t="s">
        <v>84</v>
      </c>
      <c r="K5" s="207" t="s">
        <v>94</v>
      </c>
      <c r="L5" s="207" t="s">
        <v>95</v>
      </c>
    </row>
    <row r="6" spans="1:12" ht="30" customHeight="1">
      <c r="A6" s="205"/>
      <c r="B6" s="205"/>
      <c r="C6" s="205"/>
      <c r="D6" s="205"/>
      <c r="E6" s="205"/>
      <c r="F6" s="205"/>
      <c r="G6" s="205"/>
      <c r="H6" s="211"/>
      <c r="I6" s="205"/>
      <c r="J6" s="205"/>
      <c r="K6" s="208"/>
      <c r="L6" s="208"/>
    </row>
    <row r="7" spans="1:12" ht="19.5" customHeight="1">
      <c r="A7" s="36">
        <v>1</v>
      </c>
      <c r="B7" s="36">
        <v>2</v>
      </c>
      <c r="C7" s="36">
        <v>3</v>
      </c>
      <c r="D7" s="36">
        <v>4</v>
      </c>
      <c r="E7" s="36">
        <v>5</v>
      </c>
      <c r="F7" s="36">
        <v>6</v>
      </c>
      <c r="G7" s="36">
        <v>7</v>
      </c>
      <c r="H7" s="36">
        <v>8</v>
      </c>
      <c r="I7" s="36">
        <v>9</v>
      </c>
      <c r="J7" s="36">
        <v>10</v>
      </c>
      <c r="K7" s="36">
        <v>11</v>
      </c>
      <c r="L7" s="36">
        <v>12</v>
      </c>
    </row>
    <row r="8" spans="1:56" s="28" customFormat="1" ht="30" customHeight="1">
      <c r="A8" s="37">
        <v>1</v>
      </c>
      <c r="B8" s="38" t="s">
        <v>22</v>
      </c>
      <c r="C8" s="39" t="s">
        <v>23</v>
      </c>
      <c r="D8" s="37">
        <v>24</v>
      </c>
      <c r="E8" s="39">
        <v>318</v>
      </c>
      <c r="F8" s="40">
        <v>193.2</v>
      </c>
      <c r="G8" s="39" t="s">
        <v>24</v>
      </c>
      <c r="H8" s="41">
        <f>'PA BT,HT'!H8</f>
        <v>193.2</v>
      </c>
      <c r="I8" s="41">
        <f>'PA BT,HT'!I8</f>
        <v>0</v>
      </c>
      <c r="J8" s="41">
        <f aca="true" t="shared" si="0" ref="J8:J18">SUM(H8:I8)</f>
        <v>193.2</v>
      </c>
      <c r="K8" s="64">
        <f aca="true" t="shared" si="1" ref="K8:K18">H8*40000</f>
        <v>7728000</v>
      </c>
      <c r="L8" s="64">
        <f aca="true" t="shared" si="2" ref="L8:L18">SUM(K8)</f>
        <v>7728000</v>
      </c>
      <c r="M8" s="61"/>
      <c r="N8" s="65"/>
      <c r="O8" s="65"/>
      <c r="P8" s="61"/>
      <c r="Q8" s="74"/>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row>
    <row r="9" spans="1:56" s="28" customFormat="1" ht="30" customHeight="1">
      <c r="A9" s="42">
        <v>2</v>
      </c>
      <c r="B9" s="43" t="s">
        <v>27</v>
      </c>
      <c r="C9" s="12" t="s">
        <v>23</v>
      </c>
      <c r="D9" s="42">
        <v>24</v>
      </c>
      <c r="E9" s="12">
        <v>318</v>
      </c>
      <c r="F9" s="44">
        <v>198.9</v>
      </c>
      <c r="G9" s="12" t="s">
        <v>24</v>
      </c>
      <c r="H9" s="45">
        <f>'PA BT,HT'!H9</f>
        <v>198.9</v>
      </c>
      <c r="I9" s="45">
        <f>'PA BT,HT'!I9</f>
        <v>0</v>
      </c>
      <c r="J9" s="45">
        <f t="shared" si="0"/>
        <v>198.9</v>
      </c>
      <c r="K9" s="66">
        <f t="shared" si="1"/>
        <v>7956000</v>
      </c>
      <c r="L9" s="66">
        <f t="shared" si="2"/>
        <v>7956000</v>
      </c>
      <c r="M9" s="61"/>
      <c r="N9" s="65"/>
      <c r="O9" s="65"/>
      <c r="P9" s="61"/>
      <c r="Q9" s="74"/>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row>
    <row r="10" spans="1:56" s="28" customFormat="1" ht="30" customHeight="1">
      <c r="A10" s="42">
        <v>3</v>
      </c>
      <c r="B10" s="16" t="s">
        <v>29</v>
      </c>
      <c r="C10" s="46" t="s">
        <v>23</v>
      </c>
      <c r="D10" s="42">
        <v>24</v>
      </c>
      <c r="E10" s="12">
        <v>372</v>
      </c>
      <c r="F10" s="44">
        <v>192</v>
      </c>
      <c r="G10" s="12" t="s">
        <v>24</v>
      </c>
      <c r="H10" s="45">
        <f>'PA BT,HT'!H10</f>
        <v>192</v>
      </c>
      <c r="I10" s="45">
        <f>'PA BT,HT'!I10</f>
        <v>0</v>
      </c>
      <c r="J10" s="45">
        <f t="shared" si="0"/>
        <v>192</v>
      </c>
      <c r="K10" s="66">
        <f t="shared" si="1"/>
        <v>7680000</v>
      </c>
      <c r="L10" s="66">
        <f t="shared" si="2"/>
        <v>7680000</v>
      </c>
      <c r="M10" s="61"/>
      <c r="N10" s="65"/>
      <c r="O10" s="65"/>
      <c r="P10" s="61"/>
      <c r="Q10" s="74"/>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s="28" customFormat="1" ht="30" customHeight="1">
      <c r="A11" s="42">
        <v>4</v>
      </c>
      <c r="B11" s="16" t="s">
        <v>33</v>
      </c>
      <c r="C11" s="46" t="s">
        <v>23</v>
      </c>
      <c r="D11" s="42">
        <v>24</v>
      </c>
      <c r="E11" s="12">
        <v>372</v>
      </c>
      <c r="F11" s="44">
        <v>132.8</v>
      </c>
      <c r="G11" s="12" t="s">
        <v>24</v>
      </c>
      <c r="H11" s="45">
        <f>'PA BT,HT'!H11</f>
        <v>132.8</v>
      </c>
      <c r="I11" s="45">
        <f>'PA BT,HT'!I11</f>
        <v>0</v>
      </c>
      <c r="J11" s="45">
        <f t="shared" si="0"/>
        <v>132.8</v>
      </c>
      <c r="K11" s="66">
        <f t="shared" si="1"/>
        <v>5312000</v>
      </c>
      <c r="L11" s="66">
        <f t="shared" si="2"/>
        <v>5312000</v>
      </c>
      <c r="M11" s="61"/>
      <c r="N11" s="65"/>
      <c r="O11" s="65"/>
      <c r="P11" s="61"/>
      <c r="Q11" s="74"/>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row>
    <row r="12" spans="1:56" s="28" customFormat="1" ht="180">
      <c r="A12" s="42">
        <v>5</v>
      </c>
      <c r="B12" s="16" t="s">
        <v>35</v>
      </c>
      <c r="C12" s="46" t="s">
        <v>23</v>
      </c>
      <c r="D12" s="42">
        <v>24</v>
      </c>
      <c r="E12" s="12">
        <v>320</v>
      </c>
      <c r="F12" s="44">
        <v>213</v>
      </c>
      <c r="G12" s="12" t="s">
        <v>24</v>
      </c>
      <c r="H12" s="45">
        <f>'PA BT,HT'!H12</f>
        <v>213</v>
      </c>
      <c r="I12" s="45">
        <f>'PA BT,HT'!I12</f>
        <v>0</v>
      </c>
      <c r="J12" s="45">
        <f t="shared" si="0"/>
        <v>213</v>
      </c>
      <c r="K12" s="66">
        <f t="shared" si="1"/>
        <v>8520000</v>
      </c>
      <c r="L12" s="66">
        <f t="shared" si="2"/>
        <v>8520000</v>
      </c>
      <c r="M12" s="61"/>
      <c r="N12" s="65"/>
      <c r="O12" s="65"/>
      <c r="P12" s="61"/>
      <c r="Q12" s="74"/>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row>
    <row r="13" spans="1:56" s="28" customFormat="1" ht="30" customHeight="1">
      <c r="A13" s="42">
        <v>6</v>
      </c>
      <c r="B13" s="16" t="s">
        <v>39</v>
      </c>
      <c r="C13" s="46" t="s">
        <v>23</v>
      </c>
      <c r="D13" s="42">
        <v>24</v>
      </c>
      <c r="E13" s="12">
        <v>320</v>
      </c>
      <c r="F13" s="44">
        <v>648.1</v>
      </c>
      <c r="G13" s="12" t="s">
        <v>24</v>
      </c>
      <c r="H13" s="45">
        <f>'PA BT,HT'!H13</f>
        <v>0</v>
      </c>
      <c r="I13" s="45">
        <f>'PA BT,HT'!I13</f>
        <v>95.9</v>
      </c>
      <c r="J13" s="45">
        <f t="shared" si="0"/>
        <v>95.9</v>
      </c>
      <c r="K13" s="66">
        <f t="shared" si="1"/>
        <v>0</v>
      </c>
      <c r="L13" s="66">
        <f t="shared" si="2"/>
        <v>0</v>
      </c>
      <c r="M13" s="61"/>
      <c r="N13" s="65"/>
      <c r="O13" s="65"/>
      <c r="P13" s="61"/>
      <c r="Q13" s="74"/>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row>
    <row r="14" spans="1:56" s="28" customFormat="1" ht="48">
      <c r="A14" s="42">
        <v>7</v>
      </c>
      <c r="B14" s="43" t="s">
        <v>82</v>
      </c>
      <c r="C14" s="46" t="s">
        <v>43</v>
      </c>
      <c r="D14" s="42">
        <v>25</v>
      </c>
      <c r="E14" s="12">
        <v>304</v>
      </c>
      <c r="F14" s="44">
        <v>357.3</v>
      </c>
      <c r="G14" s="12" t="s">
        <v>24</v>
      </c>
      <c r="H14" s="45">
        <f>'PA BT,HT'!H14</f>
        <v>39.3</v>
      </c>
      <c r="I14" s="45">
        <f>'PA BT,HT'!I14</f>
        <v>0</v>
      </c>
      <c r="J14" s="45">
        <f t="shared" si="0"/>
        <v>39.3</v>
      </c>
      <c r="K14" s="66">
        <f t="shared" si="1"/>
        <v>1572000</v>
      </c>
      <c r="L14" s="66">
        <f t="shared" si="2"/>
        <v>1572000</v>
      </c>
      <c r="M14" s="61"/>
      <c r="N14" s="65"/>
      <c r="O14" s="65"/>
      <c r="P14" s="61"/>
      <c r="Q14" s="74"/>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row>
    <row r="15" spans="1:56" s="28" customFormat="1" ht="15.75" hidden="1">
      <c r="A15" s="47"/>
      <c r="B15" s="43"/>
      <c r="C15" s="48"/>
      <c r="D15" s="47"/>
      <c r="E15" s="43"/>
      <c r="F15" s="49"/>
      <c r="G15" s="43"/>
      <c r="H15" s="45">
        <f>'PA BT,HT'!H15</f>
        <v>0</v>
      </c>
      <c r="I15" s="45">
        <f>'PA BT,HT'!I15</f>
        <v>0</v>
      </c>
      <c r="J15" s="45">
        <f t="shared" si="0"/>
        <v>0</v>
      </c>
      <c r="K15" s="66">
        <f t="shared" si="1"/>
        <v>0</v>
      </c>
      <c r="L15" s="66">
        <f t="shared" si="2"/>
        <v>0</v>
      </c>
      <c r="M15" s="61"/>
      <c r="N15" s="65"/>
      <c r="O15" s="65"/>
      <c r="P15" s="61"/>
      <c r="Q15" s="74"/>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row>
    <row r="16" spans="1:56" s="28" customFormat="1" ht="25.5" customHeight="1" hidden="1">
      <c r="A16" s="47"/>
      <c r="B16" s="43"/>
      <c r="C16" s="48"/>
      <c r="D16" s="47"/>
      <c r="E16" s="43"/>
      <c r="F16" s="49"/>
      <c r="G16" s="43"/>
      <c r="H16" s="45">
        <f>'PA BT,HT'!H16</f>
        <v>0</v>
      </c>
      <c r="I16" s="45">
        <f>'PA BT,HT'!I16</f>
        <v>0</v>
      </c>
      <c r="J16" s="45">
        <f t="shared" si="0"/>
        <v>0</v>
      </c>
      <c r="K16" s="66">
        <f t="shared" si="1"/>
        <v>0</v>
      </c>
      <c r="L16" s="66">
        <f t="shared" si="2"/>
        <v>0</v>
      </c>
      <c r="M16" s="61"/>
      <c r="N16" s="65"/>
      <c r="O16" s="65"/>
      <c r="P16" s="61"/>
      <c r="Q16" s="74"/>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1:56" s="28" customFormat="1" ht="27.75" customHeight="1">
      <c r="A17" s="42">
        <v>8</v>
      </c>
      <c r="B17" s="50" t="s">
        <v>50</v>
      </c>
      <c r="C17" s="46" t="s">
        <v>51</v>
      </c>
      <c r="D17" s="42">
        <v>25</v>
      </c>
      <c r="E17" s="12">
        <v>343</v>
      </c>
      <c r="F17" s="44">
        <v>164.9</v>
      </c>
      <c r="G17" s="12" t="s">
        <v>24</v>
      </c>
      <c r="H17" s="45">
        <f>'PA BT,HT'!H17</f>
        <v>7.5</v>
      </c>
      <c r="I17" s="45">
        <f>'PA BT,HT'!I17</f>
        <v>0</v>
      </c>
      <c r="J17" s="45">
        <f t="shared" si="0"/>
        <v>7.5</v>
      </c>
      <c r="K17" s="66">
        <f t="shared" si="1"/>
        <v>300000</v>
      </c>
      <c r="L17" s="66">
        <f t="shared" si="2"/>
        <v>300000</v>
      </c>
      <c r="M17" s="61"/>
      <c r="N17" s="65"/>
      <c r="O17" s="65"/>
      <c r="P17" s="61"/>
      <c r="Q17" s="74"/>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row>
    <row r="18" spans="1:56" s="28" customFormat="1" ht="27.75" customHeight="1">
      <c r="A18" s="42">
        <v>9</v>
      </c>
      <c r="B18" s="50" t="s">
        <v>53</v>
      </c>
      <c r="C18" s="46" t="s">
        <v>51</v>
      </c>
      <c r="D18" s="42">
        <v>25</v>
      </c>
      <c r="E18" s="12">
        <v>357</v>
      </c>
      <c r="F18" s="44">
        <v>90.7</v>
      </c>
      <c r="G18" s="12" t="s">
        <v>24</v>
      </c>
      <c r="H18" s="45">
        <f>'PA BT,HT'!H18</f>
        <v>90.7</v>
      </c>
      <c r="I18" s="45">
        <f>'PA BT,HT'!I18</f>
        <v>0</v>
      </c>
      <c r="J18" s="45">
        <f t="shared" si="0"/>
        <v>90.7</v>
      </c>
      <c r="K18" s="66">
        <f t="shared" si="1"/>
        <v>3628000</v>
      </c>
      <c r="L18" s="66">
        <f t="shared" si="2"/>
        <v>3628000</v>
      </c>
      <c r="M18" s="61"/>
      <c r="N18" s="65"/>
      <c r="O18" s="65"/>
      <c r="P18" s="61"/>
      <c r="Q18" s="74"/>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1:17" ht="30" customHeight="1">
      <c r="A19" s="188">
        <v>10</v>
      </c>
      <c r="B19" s="198" t="s">
        <v>83</v>
      </c>
      <c r="C19" s="192" t="s">
        <v>51</v>
      </c>
      <c r="D19" s="42">
        <v>24</v>
      </c>
      <c r="E19" s="12">
        <v>313</v>
      </c>
      <c r="F19" s="44">
        <v>413.8</v>
      </c>
      <c r="G19" s="12" t="s">
        <v>24</v>
      </c>
      <c r="H19" s="45">
        <f>'PA BT,HT'!H19</f>
        <v>238.5</v>
      </c>
      <c r="I19" s="45">
        <f>'PA BT,HT'!I19</f>
        <v>0</v>
      </c>
      <c r="J19" s="45">
        <f>SUM(H19:I19)</f>
        <v>238.5</v>
      </c>
      <c r="K19" s="66">
        <f>H19*40000</f>
        <v>9540000</v>
      </c>
      <c r="L19" s="66">
        <f>SUM(K19)</f>
        <v>9540000</v>
      </c>
      <c r="M19" s="61"/>
      <c r="N19" s="65"/>
      <c r="O19" s="65"/>
      <c r="P19" s="61"/>
      <c r="Q19" s="74"/>
    </row>
    <row r="20" spans="1:17" ht="30" customHeight="1">
      <c r="A20" s="191"/>
      <c r="B20" s="199"/>
      <c r="C20" s="193"/>
      <c r="D20" s="51">
        <v>25</v>
      </c>
      <c r="E20" s="52">
        <v>358</v>
      </c>
      <c r="F20" s="53">
        <v>126.5</v>
      </c>
      <c r="G20" s="52" t="s">
        <v>24</v>
      </c>
      <c r="H20" s="54">
        <f>'PA BT,HT'!H20</f>
        <v>126.5</v>
      </c>
      <c r="I20" s="54">
        <f>'PA BT,HT'!I20</f>
        <v>0</v>
      </c>
      <c r="J20" s="54">
        <f>SUM(H20:I20)</f>
        <v>126.5</v>
      </c>
      <c r="K20" s="67">
        <f>H20*40000</f>
        <v>5060000</v>
      </c>
      <c r="L20" s="67">
        <f>SUM(K20)</f>
        <v>5060000</v>
      </c>
      <c r="M20" s="61"/>
      <c r="N20" s="65"/>
      <c r="O20" s="65"/>
      <c r="P20" s="61"/>
      <c r="Q20" s="74"/>
    </row>
    <row r="21" spans="1:12" ht="24.75" customHeight="1">
      <c r="A21" s="212" t="s">
        <v>84</v>
      </c>
      <c r="B21" s="212"/>
      <c r="C21" s="55"/>
      <c r="D21" s="56"/>
      <c r="E21" s="57"/>
      <c r="F21" s="58">
        <f aca="true" t="shared" si="3" ref="F21:L21">SUM(F8:F20)</f>
        <v>2731.2</v>
      </c>
      <c r="G21" s="58">
        <f t="shared" si="3"/>
        <v>0</v>
      </c>
      <c r="H21" s="58">
        <f t="shared" si="3"/>
        <v>1432.4</v>
      </c>
      <c r="I21" s="58">
        <f t="shared" si="3"/>
        <v>95.9</v>
      </c>
      <c r="J21" s="58">
        <f t="shared" si="3"/>
        <v>1528.3000000000002</v>
      </c>
      <c r="K21" s="68">
        <f t="shared" si="3"/>
        <v>57296000</v>
      </c>
      <c r="L21" s="68">
        <f t="shared" si="3"/>
        <v>57296000</v>
      </c>
    </row>
    <row r="22" spans="7:14" ht="15.75">
      <c r="G22" s="59"/>
      <c r="J22" s="69"/>
      <c r="N22" s="70"/>
    </row>
    <row r="23" spans="1:56" s="29" customFormat="1" ht="15.75">
      <c r="A23" s="60"/>
      <c r="B23" s="60"/>
      <c r="C23" s="60"/>
      <c r="D23" s="60"/>
      <c r="E23" s="60"/>
      <c r="F23" s="60"/>
      <c r="G23" s="59"/>
      <c r="H23" s="60"/>
      <c r="I23" s="71"/>
      <c r="J23" s="69"/>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2:10" ht="15.75">
      <c r="B24" s="61"/>
      <c r="C24" s="61"/>
      <c r="G24" s="59"/>
      <c r="H24" s="62"/>
      <c r="J24" s="69"/>
    </row>
    <row r="25" spans="7:13" ht="15.75">
      <c r="G25" s="59"/>
      <c r="J25" s="69"/>
      <c r="M25" s="72"/>
    </row>
    <row r="26" spans="7:13" ht="15.75">
      <c r="G26" s="59"/>
      <c r="I26" s="31"/>
      <c r="J26" s="69"/>
      <c r="K26" s="31"/>
      <c r="M26" s="73"/>
    </row>
    <row r="27" spans="7:14" ht="15.75">
      <c r="G27" s="59"/>
      <c r="J27" s="69"/>
      <c r="K27" s="31"/>
      <c r="L27" s="31"/>
      <c r="N27" s="29"/>
    </row>
    <row r="28" spans="7:10" ht="15.75">
      <c r="G28" s="59"/>
      <c r="J28" s="69"/>
    </row>
    <row r="29" spans="7:10" ht="15.75">
      <c r="G29" s="59"/>
      <c r="J29" s="69"/>
    </row>
    <row r="30" spans="7:10" ht="15.75">
      <c r="G30" s="59"/>
      <c r="J30" s="69"/>
    </row>
    <row r="31" spans="7:10" ht="15.75">
      <c r="G31" s="59"/>
      <c r="J31" s="69"/>
    </row>
    <row r="32" spans="7:10" ht="15.75">
      <c r="G32" s="59"/>
      <c r="J32" s="69"/>
    </row>
    <row r="33" spans="7:10" ht="15.75">
      <c r="G33" s="59"/>
      <c r="J33" s="69"/>
    </row>
    <row r="34" spans="7:10" ht="15.75">
      <c r="G34" s="59"/>
      <c r="J34" s="69"/>
    </row>
    <row r="35" spans="7:10" ht="15.75">
      <c r="G35" s="209"/>
      <c r="J35" s="206"/>
    </row>
    <row r="36" spans="7:10" ht="15.75">
      <c r="G36" s="209"/>
      <c r="J36" s="206"/>
    </row>
    <row r="37" spans="7:10" ht="15.75">
      <c r="G37" s="59"/>
      <c r="J37" s="69"/>
    </row>
    <row r="38" spans="7:10" ht="15.75">
      <c r="G38" s="59"/>
      <c r="J38" s="69"/>
    </row>
    <row r="39" spans="7:10" ht="15.75">
      <c r="G39" s="59"/>
      <c r="J39" s="69"/>
    </row>
    <row r="40" spans="7:10" ht="15.75">
      <c r="G40" s="59"/>
      <c r="J40" s="69"/>
    </row>
    <row r="41" spans="7:10" ht="15.75">
      <c r="G41" s="59"/>
      <c r="J41" s="69"/>
    </row>
  </sheetData>
  <sheetProtection/>
  <autoFilter ref="A7:BD21"/>
  <mergeCells count="24">
    <mergeCell ref="A1:L1"/>
    <mergeCell ref="A2:L2"/>
    <mergeCell ref="K3:L3"/>
    <mergeCell ref="D4:F4"/>
    <mergeCell ref="H4:J4"/>
    <mergeCell ref="K4:L4"/>
    <mergeCell ref="H5:H6"/>
    <mergeCell ref="A21:B21"/>
    <mergeCell ref="A4:A6"/>
    <mergeCell ref="A19:A20"/>
    <mergeCell ref="B4:B6"/>
    <mergeCell ref="B19:B20"/>
    <mergeCell ref="C4:C6"/>
    <mergeCell ref="C19:C20"/>
    <mergeCell ref="I5:I6"/>
    <mergeCell ref="J5:J6"/>
    <mergeCell ref="J35:J36"/>
    <mergeCell ref="K5:K6"/>
    <mergeCell ref="L5:L6"/>
    <mergeCell ref="D5:D6"/>
    <mergeCell ref="E5:E6"/>
    <mergeCell ref="F5:F6"/>
    <mergeCell ref="G4:G6"/>
    <mergeCell ref="G35:G36"/>
  </mergeCells>
  <printOptions horizontalCentered="1"/>
  <pageMargins left="0.31496062992125984" right="0.31496062992125984" top="0.31496062992125984" bottom="0.3149606299212598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17"/>
  <sheetViews>
    <sheetView workbookViewId="0" topLeftCell="A1">
      <selection activeCell="A3" sqref="A3"/>
    </sheetView>
  </sheetViews>
  <sheetFormatPr defaultColWidth="9.140625" defaultRowHeight="12.75"/>
  <cols>
    <col min="1" max="1" width="3.7109375" style="3" customWidth="1"/>
    <col min="2" max="2" width="17.140625" style="4" customWidth="1"/>
    <col min="3" max="3" width="9.00390625" style="4" customWidth="1"/>
    <col min="4" max="5" width="5.7109375" style="4" customWidth="1"/>
    <col min="6" max="6" width="6.7109375" style="4" customWidth="1"/>
    <col min="7" max="7" width="5.7109375" style="4" customWidth="1"/>
    <col min="8" max="8" width="3.7109375" style="4" customWidth="1"/>
    <col min="9" max="9" width="34.7109375" style="4" customWidth="1"/>
    <col min="10" max="10" width="5.7109375" style="4" customWidth="1"/>
    <col min="11" max="11" width="6.8515625" style="4" customWidth="1"/>
    <col min="12" max="12" width="9.421875" style="5" customWidth="1"/>
    <col min="13" max="13" width="9.00390625" style="5" customWidth="1"/>
    <col min="14" max="14" width="10.57421875" style="5" customWidth="1"/>
    <col min="15" max="15" width="12.7109375" style="5" customWidth="1"/>
    <col min="16" max="16" width="11.00390625" style="4" bestFit="1" customWidth="1"/>
    <col min="17" max="17" width="28.28125" style="4" customWidth="1"/>
    <col min="18" max="22" width="9.140625" style="4" customWidth="1"/>
    <col min="23" max="23" width="11.00390625" style="4" bestFit="1" customWidth="1"/>
    <col min="24" max="16384" width="9.140625" style="4" customWidth="1"/>
  </cols>
  <sheetData>
    <row r="1" spans="1:15" s="1" customFormat="1" ht="36" customHeight="1">
      <c r="A1" s="194" t="s">
        <v>96</v>
      </c>
      <c r="B1" s="220"/>
      <c r="C1" s="220"/>
      <c r="D1" s="220"/>
      <c r="E1" s="220"/>
      <c r="F1" s="220"/>
      <c r="G1" s="220"/>
      <c r="H1" s="220"/>
      <c r="I1" s="220"/>
      <c r="J1" s="220"/>
      <c r="K1" s="220"/>
      <c r="L1" s="220"/>
      <c r="M1" s="220"/>
      <c r="N1" s="220"/>
      <c r="O1" s="220"/>
    </row>
    <row r="2" spans="1:15" s="1" customFormat="1" ht="18" customHeight="1">
      <c r="A2" s="221" t="str">
        <f>'Đề nghị TH đất'!A2:R2</f>
        <v>(Kèm theo Quyết định số            /QĐ-UBND ngày                /5/2024 của UBND huyện Tân Yên)</v>
      </c>
      <c r="B2" s="221"/>
      <c r="C2" s="221"/>
      <c r="D2" s="221"/>
      <c r="E2" s="221"/>
      <c r="F2" s="221"/>
      <c r="G2" s="221"/>
      <c r="H2" s="221"/>
      <c r="I2" s="221"/>
      <c r="J2" s="221"/>
      <c r="K2" s="221"/>
      <c r="L2" s="221"/>
      <c r="M2" s="221"/>
      <c r="N2" s="221"/>
      <c r="O2" s="221"/>
    </row>
    <row r="3" spans="1:15" s="1" customFormat="1" ht="12" customHeight="1">
      <c r="A3" s="6"/>
      <c r="L3" s="15"/>
      <c r="M3" s="15"/>
      <c r="N3" s="15"/>
      <c r="O3" s="15"/>
    </row>
    <row r="4" spans="1:15" s="1" customFormat="1" ht="24.75" customHeight="1">
      <c r="A4" s="183" t="s">
        <v>97</v>
      </c>
      <c r="B4" s="183" t="s">
        <v>63</v>
      </c>
      <c r="C4" s="183" t="s">
        <v>98</v>
      </c>
      <c r="D4" s="196" t="s">
        <v>99</v>
      </c>
      <c r="E4" s="204"/>
      <c r="F4" s="204"/>
      <c r="G4" s="204"/>
      <c r="H4" s="183" t="s">
        <v>100</v>
      </c>
      <c r="I4" s="183"/>
      <c r="J4" s="183" t="s">
        <v>101</v>
      </c>
      <c r="K4" s="183" t="s">
        <v>102</v>
      </c>
      <c r="L4" s="196" t="s">
        <v>103</v>
      </c>
      <c r="M4" s="196" t="s">
        <v>104</v>
      </c>
      <c r="N4" s="196" t="s">
        <v>105</v>
      </c>
      <c r="O4" s="196" t="s">
        <v>10</v>
      </c>
    </row>
    <row r="5" spans="1:15" s="1" customFormat="1" ht="39.75" customHeight="1">
      <c r="A5" s="183"/>
      <c r="B5" s="183"/>
      <c r="C5" s="183"/>
      <c r="D5" s="8" t="s">
        <v>106</v>
      </c>
      <c r="E5" s="8" t="s">
        <v>71</v>
      </c>
      <c r="F5" s="8" t="s">
        <v>107</v>
      </c>
      <c r="G5" s="8" t="s">
        <v>14</v>
      </c>
      <c r="H5" s="183"/>
      <c r="I5" s="183"/>
      <c r="J5" s="183"/>
      <c r="K5" s="183"/>
      <c r="L5" s="196"/>
      <c r="M5" s="196"/>
      <c r="N5" s="196"/>
      <c r="O5" s="196"/>
    </row>
    <row r="6" spans="1:15" s="1" customFormat="1" ht="16.5" customHeight="1">
      <c r="A6" s="7">
        <v>1</v>
      </c>
      <c r="B6" s="7">
        <v>2</v>
      </c>
      <c r="C6" s="7">
        <v>3</v>
      </c>
      <c r="D6" s="8">
        <v>4</v>
      </c>
      <c r="E6" s="7">
        <v>5</v>
      </c>
      <c r="F6" s="8">
        <v>6</v>
      </c>
      <c r="G6" s="7">
        <v>7</v>
      </c>
      <c r="H6" s="196">
        <v>8</v>
      </c>
      <c r="I6" s="196"/>
      <c r="J6" s="7">
        <v>9</v>
      </c>
      <c r="K6" s="8">
        <v>10</v>
      </c>
      <c r="L6" s="7">
        <v>11</v>
      </c>
      <c r="M6" s="8">
        <v>12</v>
      </c>
      <c r="N6" s="7">
        <v>13</v>
      </c>
      <c r="O6" s="7">
        <v>14</v>
      </c>
    </row>
    <row r="7" spans="1:15" s="2" customFormat="1" ht="30" customHeight="1">
      <c r="A7" s="9">
        <v>1</v>
      </c>
      <c r="B7" s="10" t="s">
        <v>22</v>
      </c>
      <c r="C7" s="11" t="s">
        <v>23</v>
      </c>
      <c r="D7" s="12">
        <v>24</v>
      </c>
      <c r="E7" s="12">
        <v>318</v>
      </c>
      <c r="F7" s="12">
        <v>193.2</v>
      </c>
      <c r="G7" s="12" t="s">
        <v>24</v>
      </c>
      <c r="H7" s="11">
        <v>1</v>
      </c>
      <c r="I7" s="16" t="s">
        <v>108</v>
      </c>
      <c r="J7" s="12" t="s">
        <v>109</v>
      </c>
      <c r="K7" s="12">
        <v>538</v>
      </c>
      <c r="L7" s="17">
        <v>44800</v>
      </c>
      <c r="M7" s="18" t="s">
        <v>110</v>
      </c>
      <c r="N7" s="19">
        <f>K7*L7*M7</f>
        <v>19281920</v>
      </c>
      <c r="O7" s="20"/>
    </row>
    <row r="8" spans="1:15" s="2" customFormat="1" ht="30" customHeight="1">
      <c r="A8" s="9">
        <v>2</v>
      </c>
      <c r="B8" s="10" t="s">
        <v>27</v>
      </c>
      <c r="C8" s="11" t="s">
        <v>23</v>
      </c>
      <c r="D8" s="12">
        <v>24</v>
      </c>
      <c r="E8" s="12">
        <v>318</v>
      </c>
      <c r="F8" s="12">
        <v>198.9</v>
      </c>
      <c r="G8" s="12" t="s">
        <v>24</v>
      </c>
      <c r="H8" s="11">
        <v>1</v>
      </c>
      <c r="I8" s="16" t="s">
        <v>108</v>
      </c>
      <c r="J8" s="12" t="s">
        <v>109</v>
      </c>
      <c r="K8" s="12">
        <v>553</v>
      </c>
      <c r="L8" s="17">
        <v>44800</v>
      </c>
      <c r="M8" s="18" t="s">
        <v>110</v>
      </c>
      <c r="N8" s="19">
        <f>K8*L8*M8</f>
        <v>19819520</v>
      </c>
      <c r="O8" s="20"/>
    </row>
    <row r="9" spans="1:15" s="2" customFormat="1" ht="30" customHeight="1">
      <c r="A9" s="9">
        <v>3</v>
      </c>
      <c r="B9" s="10" t="s">
        <v>29</v>
      </c>
      <c r="C9" s="11" t="s">
        <v>23</v>
      </c>
      <c r="D9" s="12">
        <v>24</v>
      </c>
      <c r="E9" s="12">
        <v>372</v>
      </c>
      <c r="F9" s="12">
        <v>192</v>
      </c>
      <c r="G9" s="12" t="s">
        <v>24</v>
      </c>
      <c r="H9" s="11">
        <v>1</v>
      </c>
      <c r="I9" s="16" t="s">
        <v>108</v>
      </c>
      <c r="J9" s="12" t="s">
        <v>109</v>
      </c>
      <c r="K9" s="12">
        <v>534</v>
      </c>
      <c r="L9" s="17">
        <v>44800</v>
      </c>
      <c r="M9" s="18" t="s">
        <v>110</v>
      </c>
      <c r="N9" s="19">
        <f>K9*L9*M9</f>
        <v>19138560</v>
      </c>
      <c r="O9" s="20"/>
    </row>
    <row r="10" spans="1:15" s="2" customFormat="1" ht="30" customHeight="1">
      <c r="A10" s="226">
        <v>4</v>
      </c>
      <c r="B10" s="227" t="s">
        <v>33</v>
      </c>
      <c r="C10" s="219" t="s">
        <v>23</v>
      </c>
      <c r="D10" s="186">
        <v>24</v>
      </c>
      <c r="E10" s="186">
        <v>372</v>
      </c>
      <c r="F10" s="186">
        <v>132.8</v>
      </c>
      <c r="G10" s="186" t="s">
        <v>24</v>
      </c>
      <c r="H10" s="11">
        <v>1</v>
      </c>
      <c r="I10" s="16" t="s">
        <v>108</v>
      </c>
      <c r="J10" s="12" t="s">
        <v>109</v>
      </c>
      <c r="K10" s="12">
        <v>369</v>
      </c>
      <c r="L10" s="17">
        <v>44800</v>
      </c>
      <c r="M10" s="18" t="s">
        <v>110</v>
      </c>
      <c r="N10" s="19">
        <f>K10*L10*M10</f>
        <v>13224960</v>
      </c>
      <c r="O10" s="20"/>
    </row>
    <row r="11" spans="1:15" s="2" customFormat="1" ht="30" customHeight="1">
      <c r="A11" s="226"/>
      <c r="B11" s="227"/>
      <c r="C11" s="219"/>
      <c r="D11" s="186"/>
      <c r="E11" s="186"/>
      <c r="F11" s="186"/>
      <c r="G11" s="186"/>
      <c r="H11" s="11">
        <v>2</v>
      </c>
      <c r="I11" s="10" t="s">
        <v>111</v>
      </c>
      <c r="J11" s="12" t="s">
        <v>112</v>
      </c>
      <c r="K11" s="12">
        <v>45</v>
      </c>
      <c r="L11" s="17">
        <v>170000</v>
      </c>
      <c r="M11" s="18" t="s">
        <v>110</v>
      </c>
      <c r="N11" s="19">
        <f>K11*L11*M11</f>
        <v>6120000</v>
      </c>
      <c r="O11" s="20"/>
    </row>
    <row r="12" spans="1:17" s="1" customFormat="1" ht="24.75" customHeight="1">
      <c r="A12" s="222" t="s">
        <v>19</v>
      </c>
      <c r="B12" s="223"/>
      <c r="C12" s="224"/>
      <c r="D12" s="13"/>
      <c r="E12" s="13"/>
      <c r="F12" s="14"/>
      <c r="G12" s="13"/>
      <c r="H12" s="13"/>
      <c r="I12" s="21"/>
      <c r="J12" s="21"/>
      <c r="K12" s="21"/>
      <c r="L12" s="22"/>
      <c r="M12" s="23"/>
      <c r="N12" s="24">
        <f>SUM(N7:N11)</f>
        <v>77584960</v>
      </c>
      <c r="O12" s="24"/>
      <c r="Q12" s="26"/>
    </row>
    <row r="13" spans="1:17" ht="24.75" customHeight="1">
      <c r="A13" s="195" t="s">
        <v>113</v>
      </c>
      <c r="B13" s="225"/>
      <c r="C13" s="225"/>
      <c r="D13" s="225"/>
      <c r="E13" s="225"/>
      <c r="F13" s="225"/>
      <c r="G13" s="225"/>
      <c r="H13" s="225"/>
      <c r="I13" s="225"/>
      <c r="J13" s="225"/>
      <c r="K13" s="225"/>
      <c r="L13" s="225"/>
      <c r="M13" s="225"/>
      <c r="N13" s="225"/>
      <c r="O13" s="225"/>
      <c r="Q13" s="5"/>
    </row>
    <row r="14" ht="15" customHeight="1">
      <c r="Q14" s="27"/>
    </row>
    <row r="15" ht="15" customHeight="1">
      <c r="Q15" s="27"/>
    </row>
    <row r="16" spans="9:17" ht="15" customHeight="1">
      <c r="I16" s="25"/>
      <c r="Q16" s="27"/>
    </row>
    <row r="17" ht="15" customHeight="1">
      <c r="Q17" s="27"/>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23">
    <mergeCell ref="A1:O1"/>
    <mergeCell ref="A2:O2"/>
    <mergeCell ref="D4:G4"/>
    <mergeCell ref="H6:I6"/>
    <mergeCell ref="A12:C12"/>
    <mergeCell ref="A13:O13"/>
    <mergeCell ref="A4:A5"/>
    <mergeCell ref="A10:A11"/>
    <mergeCell ref="B4:B5"/>
    <mergeCell ref="B10:B11"/>
    <mergeCell ref="O4:O5"/>
    <mergeCell ref="C4:C5"/>
    <mergeCell ref="C10:C11"/>
    <mergeCell ref="D10:D11"/>
    <mergeCell ref="E10:E11"/>
    <mergeCell ref="F10:F11"/>
    <mergeCell ref="G10:G11"/>
    <mergeCell ref="H4:I5"/>
    <mergeCell ref="J4:J5"/>
    <mergeCell ref="K4:K5"/>
    <mergeCell ref="L4:L5"/>
    <mergeCell ref="M4:M5"/>
    <mergeCell ref="N4:N5"/>
  </mergeCells>
  <printOptions horizontalCentered="1"/>
  <pageMargins left="0.1968503937007874" right="0.1968503937007874" top="0.3937007874015748" bottom="0.1968503937007874" header="0.196850393700787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G7" sqref="G7"/>
    </sheetView>
  </sheetViews>
  <sheetFormatPr defaultColWidth="9.140625" defaultRowHeight="12.75"/>
  <cols>
    <col min="1" max="1" width="6.421875" style="156" customWidth="1"/>
    <col min="2" max="2" width="41.421875" style="156" customWidth="1"/>
    <col min="3" max="3" width="9.140625" style="156" customWidth="1"/>
    <col min="4" max="4" width="12.140625" style="156" customWidth="1"/>
    <col min="5" max="5" width="15.28125" style="156" customWidth="1"/>
    <col min="6" max="6" width="21.57421875" style="156" customWidth="1"/>
    <col min="7" max="7" width="16.28125" style="156" customWidth="1"/>
    <col min="8" max="8" width="9.140625" style="156" customWidth="1"/>
    <col min="9" max="9" width="12.57421875" style="156" bestFit="1" customWidth="1"/>
    <col min="10" max="16384" width="9.140625" style="156" customWidth="1"/>
  </cols>
  <sheetData>
    <row r="1" spans="1:7" ht="15.75">
      <c r="A1" s="228" t="s">
        <v>114</v>
      </c>
      <c r="B1" s="228"/>
      <c r="C1" s="228"/>
      <c r="D1" s="228"/>
      <c r="E1" s="228"/>
      <c r="F1" s="229"/>
      <c r="G1" s="228"/>
    </row>
    <row r="2" spans="1:7" ht="15.75">
      <c r="A2" s="228" t="s">
        <v>143</v>
      </c>
      <c r="B2" s="228"/>
      <c r="C2" s="228"/>
      <c r="D2" s="228"/>
      <c r="E2" s="228"/>
      <c r="F2" s="229"/>
      <c r="G2" s="228"/>
    </row>
    <row r="3" spans="1:7" ht="31.5">
      <c r="A3" s="157" t="s">
        <v>115</v>
      </c>
      <c r="B3" s="157" t="s">
        <v>116</v>
      </c>
      <c r="C3" s="157" t="s">
        <v>101</v>
      </c>
      <c r="D3" s="157" t="s">
        <v>117</v>
      </c>
      <c r="E3" s="158" t="s">
        <v>118</v>
      </c>
      <c r="F3" s="157" t="s">
        <v>119</v>
      </c>
      <c r="G3" s="157" t="s">
        <v>10</v>
      </c>
    </row>
    <row r="4" spans="1:7" ht="15.75">
      <c r="A4" s="159">
        <v>1</v>
      </c>
      <c r="B4" s="159">
        <v>2</v>
      </c>
      <c r="C4" s="159">
        <v>3</v>
      </c>
      <c r="D4" s="159">
        <v>4</v>
      </c>
      <c r="E4" s="160">
        <v>5</v>
      </c>
      <c r="F4" s="159">
        <v>6</v>
      </c>
      <c r="G4" s="159">
        <v>7</v>
      </c>
    </row>
    <row r="5" spans="1:7" s="166" customFormat="1" ht="24.75" customHeight="1">
      <c r="A5" s="161" t="s">
        <v>120</v>
      </c>
      <c r="B5" s="162" t="s">
        <v>121</v>
      </c>
      <c r="C5" s="161" t="s">
        <v>122</v>
      </c>
      <c r="D5" s="161"/>
      <c r="E5" s="163"/>
      <c r="F5" s="164">
        <f>F6</f>
        <v>74484800</v>
      </c>
      <c r="G5" s="165"/>
    </row>
    <row r="6" spans="1:7" s="166" customFormat="1" ht="24.75" customHeight="1">
      <c r="A6" s="167">
        <v>1</v>
      </c>
      <c r="B6" s="168" t="s">
        <v>139</v>
      </c>
      <c r="C6" s="167"/>
      <c r="D6" s="167">
        <v>1432.4</v>
      </c>
      <c r="E6" s="169">
        <v>52000</v>
      </c>
      <c r="F6" s="170">
        <f>D6*E6</f>
        <v>74484800</v>
      </c>
      <c r="G6" s="167"/>
    </row>
    <row r="7" spans="1:7" s="166" customFormat="1" ht="24.75" customHeight="1">
      <c r="A7" s="161" t="s">
        <v>123</v>
      </c>
      <c r="B7" s="162" t="s">
        <v>124</v>
      </c>
      <c r="C7" s="161" t="s">
        <v>122</v>
      </c>
      <c r="D7" s="161"/>
      <c r="E7" s="163"/>
      <c r="F7" s="171">
        <f>F8+F9+F10</f>
        <v>87786660</v>
      </c>
      <c r="G7" s="161"/>
    </row>
    <row r="8" spans="1:7" s="166" customFormat="1" ht="24.75" customHeight="1">
      <c r="A8" s="167">
        <v>1</v>
      </c>
      <c r="B8" s="168" t="s">
        <v>125</v>
      </c>
      <c r="C8" s="167"/>
      <c r="D8" s="172">
        <f>1528.3-193.2-198.9-192-132.8</f>
        <v>811.3999999999999</v>
      </c>
      <c r="E8" s="173">
        <v>9500</v>
      </c>
      <c r="F8" s="174">
        <f>D8*9500</f>
        <v>7708299.999999999</v>
      </c>
      <c r="G8" s="167"/>
    </row>
    <row r="9" spans="1:7" s="166" customFormat="1" ht="24.75" customHeight="1">
      <c r="A9" s="167">
        <v>2</v>
      </c>
      <c r="B9" s="168" t="s">
        <v>142</v>
      </c>
      <c r="C9" s="167"/>
      <c r="D9" s="172">
        <v>95.9</v>
      </c>
      <c r="E9" s="173">
        <v>26000</v>
      </c>
      <c r="F9" s="174">
        <f>D9*E9</f>
        <v>2493400</v>
      </c>
      <c r="G9" s="167"/>
    </row>
    <row r="10" spans="1:7" s="166" customFormat="1" ht="24.75" customHeight="1">
      <c r="A10" s="167">
        <v>3</v>
      </c>
      <c r="B10" s="168" t="s">
        <v>126</v>
      </c>
      <c r="C10" s="167"/>
      <c r="D10" s="167"/>
      <c r="E10" s="173"/>
      <c r="F10" s="175">
        <v>77584960</v>
      </c>
      <c r="G10" s="167"/>
    </row>
    <row r="11" spans="1:7" s="166" customFormat="1" ht="24.75" customHeight="1">
      <c r="A11" s="161" t="s">
        <v>127</v>
      </c>
      <c r="B11" s="162" t="s">
        <v>128</v>
      </c>
      <c r="C11" s="161"/>
      <c r="D11" s="161"/>
      <c r="E11" s="163"/>
      <c r="F11" s="176">
        <f>SUM(F12:F18)</f>
        <v>300061200</v>
      </c>
      <c r="G11" s="161"/>
    </row>
    <row r="12" spans="1:7" s="166" customFormat="1" ht="24.75" customHeight="1">
      <c r="A12" s="167">
        <v>1</v>
      </c>
      <c r="B12" s="168" t="s">
        <v>129</v>
      </c>
      <c r="C12" s="161" t="s">
        <v>122</v>
      </c>
      <c r="D12" s="167">
        <f>D6</f>
        <v>1432.4</v>
      </c>
      <c r="E12" s="173">
        <v>10000</v>
      </c>
      <c r="F12" s="170">
        <f>D12*E12</f>
        <v>14324000</v>
      </c>
      <c r="G12" s="167"/>
    </row>
    <row r="13" spans="1:7" s="166" customFormat="1" ht="34.5" customHeight="1">
      <c r="A13" s="167">
        <v>2</v>
      </c>
      <c r="B13" s="168" t="s">
        <v>130</v>
      </c>
      <c r="C13" s="161" t="s">
        <v>122</v>
      </c>
      <c r="D13" s="167">
        <f>D12</f>
        <v>1432.4</v>
      </c>
      <c r="E13" s="173">
        <v>156000</v>
      </c>
      <c r="F13" s="177">
        <f>D13*E13</f>
        <v>223454400</v>
      </c>
      <c r="G13" s="167"/>
    </row>
    <row r="14" spans="1:7" s="166" customFormat="1" ht="24.75" customHeight="1">
      <c r="A14" s="167">
        <v>3</v>
      </c>
      <c r="B14" s="168" t="s">
        <v>131</v>
      </c>
      <c r="C14" s="161" t="s">
        <v>132</v>
      </c>
      <c r="D14" s="167">
        <v>0</v>
      </c>
      <c r="E14" s="173">
        <v>3500000</v>
      </c>
      <c r="F14" s="178">
        <f>D14*E14</f>
        <v>0</v>
      </c>
      <c r="G14" s="167"/>
    </row>
    <row r="15" spans="1:7" s="166" customFormat="1" ht="24.75" customHeight="1">
      <c r="A15" s="167">
        <v>4</v>
      </c>
      <c r="B15" s="168" t="s">
        <v>140</v>
      </c>
      <c r="C15" s="161" t="s">
        <v>122</v>
      </c>
      <c r="D15" s="167">
        <v>95.9</v>
      </c>
      <c r="E15" s="173">
        <v>52000</v>
      </c>
      <c r="F15" s="178">
        <f>D15*E15</f>
        <v>4986800</v>
      </c>
      <c r="G15" s="167"/>
    </row>
    <row r="16" spans="1:7" s="166" customFormat="1" ht="24.75" customHeight="1">
      <c r="A16" s="167">
        <v>5</v>
      </c>
      <c r="B16" s="168" t="s">
        <v>133</v>
      </c>
      <c r="C16" s="161"/>
      <c r="D16" s="167">
        <v>0</v>
      </c>
      <c r="E16" s="173"/>
      <c r="F16" s="178">
        <v>0</v>
      </c>
      <c r="G16" s="167"/>
    </row>
    <row r="17" spans="1:7" s="166" customFormat="1" ht="24.75" customHeight="1">
      <c r="A17" s="230">
        <v>6</v>
      </c>
      <c r="B17" s="168" t="s">
        <v>134</v>
      </c>
      <c r="C17" s="161" t="s">
        <v>122</v>
      </c>
      <c r="D17" s="167">
        <f>D13</f>
        <v>1432.4</v>
      </c>
      <c r="E17" s="173">
        <v>40000</v>
      </c>
      <c r="F17" s="178">
        <f>D17*E17</f>
        <v>57296000</v>
      </c>
      <c r="G17" s="167"/>
    </row>
    <row r="18" spans="1:7" s="166" customFormat="1" ht="30.75" customHeight="1">
      <c r="A18" s="231"/>
      <c r="B18" s="168" t="s">
        <v>135</v>
      </c>
      <c r="C18" s="161"/>
      <c r="D18" s="167">
        <v>0</v>
      </c>
      <c r="E18" s="173">
        <v>5000000</v>
      </c>
      <c r="F18" s="178">
        <f>D18*E18</f>
        <v>0</v>
      </c>
      <c r="G18" s="167"/>
    </row>
    <row r="19" spans="1:7" s="166" customFormat="1" ht="24.75" customHeight="1">
      <c r="A19" s="161" t="s">
        <v>136</v>
      </c>
      <c r="B19" s="162" t="s">
        <v>137</v>
      </c>
      <c r="C19" s="167"/>
      <c r="D19" s="167"/>
      <c r="E19" s="179"/>
      <c r="F19" s="180">
        <f>F11+F7+F5</f>
        <v>462332660</v>
      </c>
      <c r="G19" s="181"/>
    </row>
    <row r="20" spans="1:7" s="166" customFormat="1" ht="24.75" customHeight="1">
      <c r="A20" s="161"/>
      <c r="B20" s="162" t="s">
        <v>141</v>
      </c>
      <c r="C20" s="167"/>
      <c r="D20" s="167"/>
      <c r="E20" s="179"/>
      <c r="F20" s="180">
        <v>0</v>
      </c>
      <c r="G20" s="181"/>
    </row>
    <row r="21" spans="1:9" s="166" customFormat="1" ht="24.75" customHeight="1">
      <c r="A21" s="167"/>
      <c r="B21" s="161" t="s">
        <v>138</v>
      </c>
      <c r="C21" s="167"/>
      <c r="D21" s="167"/>
      <c r="E21" s="179"/>
      <c r="F21" s="171">
        <f>F19+F20</f>
        <v>462332660</v>
      </c>
      <c r="G21" s="167"/>
      <c r="I21" s="182"/>
    </row>
  </sheetData>
  <sheetProtection/>
  <mergeCells count="3">
    <mergeCell ref="A1:G1"/>
    <mergeCell ref="A2:G2"/>
    <mergeCell ref="A17:A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MAT</cp:lastModifiedBy>
  <cp:lastPrinted>2024-04-29T01:58:17Z</cp:lastPrinted>
  <dcterms:created xsi:type="dcterms:W3CDTF">2016-11-03T04:07:23Z</dcterms:created>
  <dcterms:modified xsi:type="dcterms:W3CDTF">2024-05-03T02:48:11Z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B1317B50549F49EC8D67BD6ECE90C716</vt:lpwstr>
  </property>
  <property fmtid="{D5CDD505-2E9C-101B-9397-08002B2CF9AE}" pid="3" name="KSOProductBuildVer">
    <vt:lpwstr>1033-12.2.0.13489</vt:lpwstr>
  </property>
</Properties>
</file>