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685" activeTab="5"/>
  </bookViews>
  <sheets>
    <sheet name="Đề nghị TH đất" sheetId="1" r:id="rId1"/>
    <sheet name="PA BT,HT" sheetId="2" r:id="rId2"/>
    <sheet name="HTĐX" sheetId="3" r:id="rId3"/>
    <sheet name="40N" sheetId="4" r:id="rId4"/>
    <sheet name="TS trên đất" sheetId="5" r:id="rId5"/>
    <sheet name="TS trên đất (2)" sheetId="6" r:id="rId6"/>
  </sheets>
  <definedNames>
    <definedName name="_xlnm._FilterDatabase" localSheetId="1" hidden="1">'PA BT,HT'!$A$7:$IV$35</definedName>
    <definedName name="_xlfn.ANCHORARRAY" hidden="1">#NAME?</definedName>
    <definedName name="_xlnm.Print_Titles" localSheetId="3">'40N'!$4:$7</definedName>
    <definedName name="_xlnm.Print_Titles" localSheetId="0">'Đề nghị TH đất'!$4:$7</definedName>
    <definedName name="_xlnm.Print_Titles" localSheetId="2">'HTĐX'!$4:$6</definedName>
    <definedName name="_xlnm.Print_Titles" localSheetId="1">'PA BT,HT'!$4:$7</definedName>
    <definedName name="_xlnm.Print_Titles" localSheetId="4">'TS trên đất'!$4:$6</definedName>
    <definedName name="_xlnm.Print_Titles" localSheetId="5">'TS trên đất (2)'!$4:$6</definedName>
  </definedNames>
  <calcPr fullCalcOnLoad="1"/>
</workbook>
</file>

<file path=xl/sharedStrings.xml><?xml version="1.0" encoding="utf-8"?>
<sst xmlns="http://schemas.openxmlformats.org/spreadsheetml/2006/main" count="513" uniqueCount="184">
  <si>
    <t>BẢNG THỐNG KÊ DIỆN TÍCH, LOẠI ĐẤT, CHỦ SỬ DỤNG ĐẤT THU HỒI THỰC HIỆN DỰ ÁN:
 ĐƯỜNG HOÀNG QUỐC VIỆT (ĐOẠN TỪ BCH QUÂN SỰ HUYỆN ĐẾN ĐT295), HUYỆN TÂN YÊN - ĐỢT 10 (TẠI XÃ HỢP ĐỨC)</t>
  </si>
  <si>
    <t>STT</t>
  </si>
  <si>
    <t>Họ và tên chủ sử dụng</t>
  </si>
  <si>
    <r>
      <t>Địa chỉ 
thường trú</t>
    </r>
    <r>
      <rPr>
        <i/>
        <sz val="9"/>
        <rFont val="Times New Roman"/>
        <family val="1"/>
      </rPr>
      <t xml:space="preserve">
(Thôn)</t>
    </r>
  </si>
  <si>
    <r>
      <t xml:space="preserve">Địa chỉ thửa đất
</t>
    </r>
    <r>
      <rPr>
        <i/>
        <sz val="9"/>
        <rFont val="Times New Roman"/>
        <family val="1"/>
      </rPr>
      <t>(Xứ đồng)</t>
    </r>
  </si>
  <si>
    <t>Thông tin thửa đất theo bản đồ đo đạc năm 2012</t>
  </si>
  <si>
    <r>
      <t xml:space="preserve">Nguồn gốc đất </t>
    </r>
    <r>
      <rPr>
        <i/>
        <sz val="9"/>
        <rFont val="Times New Roman"/>
        <family val="1"/>
      </rPr>
      <t>(thông tin thửa đất theo GCN, HSĐC, giấy tờ khác...)</t>
    </r>
  </si>
  <si>
    <r>
      <t>Diện tích thu hồi</t>
    </r>
    <r>
      <rPr>
        <i/>
        <sz val="9"/>
        <rFont val="Times New Roman"/>
        <family val="1"/>
      </rPr>
      <t xml:space="preserve"> (m</t>
    </r>
    <r>
      <rPr>
        <i/>
        <vertAlign val="superscript"/>
        <sz val="9"/>
        <rFont val="Times New Roman"/>
        <family val="1"/>
      </rPr>
      <t>2</t>
    </r>
    <r>
      <rPr>
        <i/>
        <sz val="9"/>
        <rFont val="Times New Roman"/>
        <family val="1"/>
      </rPr>
      <t>)</t>
    </r>
  </si>
  <si>
    <r>
      <t>Diện tích đất đã thu hồi và BT, HT tại các QĐ khác</t>
    </r>
    <r>
      <rPr>
        <i/>
        <sz val="9"/>
        <rFont val="Times New Roman"/>
        <family val="1"/>
      </rPr>
      <t xml:space="preserve">
(m</t>
    </r>
    <r>
      <rPr>
        <i/>
        <vertAlign val="superscript"/>
        <sz val="9"/>
        <rFont val="Times New Roman"/>
        <family val="1"/>
      </rPr>
      <t>2</t>
    </r>
    <r>
      <rPr>
        <i/>
        <sz val="9"/>
        <rFont val="Times New Roman"/>
        <family val="1"/>
      </rPr>
      <t>)</t>
    </r>
  </si>
  <si>
    <r>
      <t xml:space="preserve">Giấy tờ chứng minh QSD đất </t>
    </r>
    <r>
      <rPr>
        <i/>
        <sz val="9"/>
        <rFont val="Times New Roman"/>
        <family val="1"/>
      </rPr>
      <t>(SĐC, GCNQSD đất …)</t>
    </r>
  </si>
  <si>
    <t>Ghi chú</t>
  </si>
  <si>
    <t>Số tờ 
bản đố</t>
  </si>
  <si>
    <t>Số thửa</t>
  </si>
  <si>
    <r>
      <t>Diện tích thửa đất</t>
    </r>
    <r>
      <rPr>
        <i/>
        <sz val="9"/>
        <rFont val="Times New Roman"/>
        <family val="1"/>
      </rPr>
      <t xml:space="preserve"> (m</t>
    </r>
    <r>
      <rPr>
        <i/>
        <vertAlign val="superscript"/>
        <sz val="9"/>
        <rFont val="Times New Roman"/>
        <family val="1"/>
      </rPr>
      <t>2</t>
    </r>
    <r>
      <rPr>
        <i/>
        <sz val="9"/>
        <rFont val="Times New Roman"/>
        <family val="1"/>
      </rPr>
      <t>)</t>
    </r>
  </si>
  <si>
    <t>Loại đất</t>
  </si>
  <si>
    <t xml:space="preserve">Số 
Tờ </t>
  </si>
  <si>
    <t>Số
 thửa</t>
  </si>
  <si>
    <r>
      <t xml:space="preserve">Diện tích thửa </t>
    </r>
    <r>
      <rPr>
        <i/>
        <sz val="9"/>
        <rFont val="Times New Roman"/>
        <family val="1"/>
      </rPr>
      <t>(m</t>
    </r>
    <r>
      <rPr>
        <i/>
        <vertAlign val="superscript"/>
        <sz val="9"/>
        <rFont val="Times New Roman"/>
        <family val="1"/>
      </rPr>
      <t>2</t>
    </r>
    <r>
      <rPr>
        <i/>
        <sz val="9"/>
        <rFont val="Times New Roman"/>
        <family val="1"/>
      </rPr>
      <t>)</t>
    </r>
  </si>
  <si>
    <t>Diện tích được  giao</t>
  </si>
  <si>
    <t>Đất giao hộ</t>
  </si>
  <si>
    <t>UBND  xã  quản lý</t>
  </si>
  <si>
    <t>Tổng</t>
  </si>
  <si>
    <t>BĐ  ĐC</t>
  </si>
  <si>
    <t>Trích đo</t>
  </si>
  <si>
    <t>Trong chỉ giới</t>
  </si>
  <si>
    <t>Ngoài chỉ giới</t>
  </si>
  <si>
    <t>Nguyễn Văn Huê</t>
  </si>
  <si>
    <t>Tân Hòa</t>
  </si>
  <si>
    <t>LUC</t>
  </si>
  <si>
    <t>GCNQSD đất cấp 25/6/1999</t>
  </si>
  <si>
    <t>Thông báo số 210/TB-UBND</t>
  </si>
  <si>
    <t>CLN</t>
  </si>
  <si>
    <t>GCNQSD đất cấp 24/12/2001</t>
  </si>
  <si>
    <t>Thông báo số 261/TB-UBND</t>
  </si>
  <si>
    <t>ONT</t>
  </si>
  <si>
    <t>Nguyễn Văn Cửu
Vợ: Nguyễn Thị Bẩy</t>
  </si>
  <si>
    <t xml:space="preserve">Sổ địa chính năm 1999 </t>
  </si>
  <si>
    <t>Nguyễn Thị Ánh</t>
  </si>
  <si>
    <t>Sổ địa chính  năm 1999</t>
  </si>
  <si>
    <t>Nguyễn Thị Huệ</t>
  </si>
  <si>
    <t>Nguyễn Thị Chín
Chồng: Nguyễn Văn Tước</t>
  </si>
  <si>
    <t>Dương Thị Ngọc</t>
  </si>
  <si>
    <t>Nguyễn Văn Thiêm
Vợ: Nguyễn Thị Liễu</t>
  </si>
  <si>
    <t>Nguyễn Văn Khoát</t>
  </si>
  <si>
    <t>Thông báo số 278/TB-UBND</t>
  </si>
  <si>
    <t>Nguyễn Thanh Sơn</t>
  </si>
  <si>
    <t>GCNQSD đất seri số DI234686</t>
  </si>
  <si>
    <t>Lương Hồng Thưởng
Vợ: Nguyễn Thị Phi</t>
  </si>
  <si>
    <t>Quất</t>
  </si>
  <si>
    <t>Đỗ Văn Thắng
Vợ: Nguyễn Thị Tuyên</t>
  </si>
  <si>
    <t>Đỗ Văn Long
Vợ: Trần Thị Đông</t>
  </si>
  <si>
    <t>Đỗ Văn Tuyên
Vợ: Bùi Thị Hoa</t>
  </si>
  <si>
    <t>Đỗ Văn Tuyên
Vợ: Bùi Thị Hoa
(GCN Đỗ Văn Nhận)</t>
  </si>
  <si>
    <t>UBND xã Hợp Đức</t>
  </si>
  <si>
    <t>DGT</t>
  </si>
  <si>
    <t>131,9+28,4</t>
  </si>
  <si>
    <t>DTL</t>
  </si>
  <si>
    <t>88,2+83,0</t>
  </si>
  <si>
    <t>Tổng cộng</t>
  </si>
  <si>
    <t>PHƯƠNG ÁN BỒI THƯỜNG, HỖ TRỢ THU HỒI, CHUYỂN MỤC ĐÍCH SỬ DỤNG ĐẤT THỰC HIỆN DỰ ÁN 
ĐƯỜNG HOÀNG QUỐC VIỆT (ĐOẠN TỪ BCH QUÂN SỰ HUYỆN ĐI ĐT.295), HUYỆN TÂN YÊN - ĐỢT 10 (TẠI XÃ HỢP ĐỨC)</t>
  </si>
  <si>
    <t>TT</t>
  </si>
  <si>
    <t>Họ và tên 
chủ sử dụng</t>
  </si>
  <si>
    <r>
      <t xml:space="preserve">Địa chỉ 
thường trú
</t>
    </r>
    <r>
      <rPr>
        <i/>
        <sz val="9"/>
        <rFont val="Times New Roman"/>
        <family val="1"/>
      </rPr>
      <t>(Thôn)</t>
    </r>
  </si>
  <si>
    <t>Thông tin thửa đất thu hồi theo bản đồ đo đạc năm 2012</t>
  </si>
  <si>
    <r>
      <t xml:space="preserve">Diện tích thu hồi và bồi thường, hỗ trợ </t>
    </r>
    <r>
      <rPr>
        <i/>
        <sz val="9"/>
        <rFont val="Times New Roman"/>
        <family val="1"/>
      </rPr>
      <t>(m</t>
    </r>
    <r>
      <rPr>
        <i/>
        <vertAlign val="superscript"/>
        <sz val="9"/>
        <rFont val="Times New Roman"/>
        <family val="1"/>
      </rPr>
      <t>2</t>
    </r>
    <r>
      <rPr>
        <i/>
        <sz val="9"/>
        <rFont val="Times New Roman"/>
        <family val="1"/>
      </rPr>
      <t>)</t>
    </r>
  </si>
  <si>
    <t>Bồ thường, hỗ trợ cho hộ gia đình, cá nhân</t>
  </si>
  <si>
    <r>
      <t xml:space="preserve">Hỗ trợ khi thu hồi đất UBND xã quản lý
</t>
    </r>
    <r>
      <rPr>
        <i/>
        <sz val="9"/>
        <rFont val="Times New Roman"/>
        <family val="1"/>
      </rPr>
      <t>(đồng)</t>
    </r>
  </si>
  <si>
    <r>
      <t xml:space="preserve">Tổng kinh phí bồi thường, hỗ trợ
</t>
    </r>
    <r>
      <rPr>
        <i/>
        <sz val="9"/>
        <rFont val="Times New Roman"/>
        <family val="1"/>
      </rPr>
      <t>(đồng)</t>
    </r>
  </si>
  <si>
    <t>Số 
thửa</t>
  </si>
  <si>
    <r>
      <t xml:space="preserve">Diện tích thửa đất
</t>
    </r>
    <r>
      <rPr>
        <i/>
        <sz val="9"/>
        <rFont val="Times New Roman"/>
        <family val="1"/>
      </rPr>
      <t>(m</t>
    </r>
    <r>
      <rPr>
        <i/>
        <vertAlign val="superscript"/>
        <sz val="9"/>
        <rFont val="Times New Roman"/>
        <family val="1"/>
      </rPr>
      <t>2</t>
    </r>
    <r>
      <rPr>
        <i/>
        <sz val="9"/>
        <rFont val="Times New Roman"/>
        <family val="1"/>
      </rPr>
      <t>)</t>
    </r>
  </si>
  <si>
    <t>Đất được giao của hộ gia đình</t>
  </si>
  <si>
    <t>Đất UBND xã
 quản lý</t>
  </si>
  <si>
    <r>
      <t xml:space="preserve">Tổng diện tích thu hồi
</t>
    </r>
    <r>
      <rPr>
        <i/>
        <sz val="9"/>
        <rFont val="Times New Roman"/>
        <family val="1"/>
      </rPr>
      <t>(m</t>
    </r>
    <r>
      <rPr>
        <i/>
        <vertAlign val="superscript"/>
        <sz val="9"/>
        <rFont val="Times New Roman"/>
        <family val="1"/>
      </rPr>
      <t>2</t>
    </r>
    <r>
      <rPr>
        <i/>
        <sz val="9"/>
        <rFont val="Times New Roman"/>
        <family val="1"/>
      </rPr>
      <t>)</t>
    </r>
  </si>
  <si>
    <r>
      <t xml:space="preserve">Bồi thường về đất
</t>
    </r>
    <r>
      <rPr>
        <i/>
        <sz val="9"/>
        <rFont val="Times New Roman"/>
        <family val="1"/>
      </rPr>
      <t>(LUC: 52.000 đ/m</t>
    </r>
    <r>
      <rPr>
        <i/>
        <vertAlign val="superscript"/>
        <sz val="9"/>
        <rFont val="Times New Roman"/>
        <family val="1"/>
      </rPr>
      <t>2</t>
    </r>
    <r>
      <rPr>
        <i/>
        <sz val="9"/>
        <rFont val="Times New Roman"/>
        <family val="1"/>
      </rPr>
      <t>; CLN: 4.000.000 đ/m</t>
    </r>
    <r>
      <rPr>
        <i/>
        <vertAlign val="superscript"/>
        <sz val="9"/>
        <rFont val="Times New Roman"/>
        <family val="1"/>
      </rPr>
      <t>2</t>
    </r>
    <r>
      <rPr>
        <i/>
        <sz val="9"/>
        <rFont val="Times New Roman"/>
        <family val="1"/>
      </rPr>
      <t>; ONT: 10.000.000 đ/m</t>
    </r>
    <r>
      <rPr>
        <i/>
        <vertAlign val="superscript"/>
        <sz val="9"/>
        <rFont val="Times New Roman"/>
        <family val="1"/>
      </rPr>
      <t>2</t>
    </r>
    <r>
      <rPr>
        <i/>
        <sz val="9"/>
        <rFont val="Times New Roman"/>
        <family val="1"/>
      </rPr>
      <t>)</t>
    </r>
  </si>
  <si>
    <r>
      <t xml:space="preserve">Hoa màu trên đất
</t>
    </r>
    <r>
      <rPr>
        <i/>
        <sz val="9"/>
        <rFont val="Times New Roman"/>
        <family val="1"/>
      </rPr>
      <t xml:space="preserve"> (9.500 đ/m</t>
    </r>
    <r>
      <rPr>
        <i/>
        <vertAlign val="superscript"/>
        <sz val="9"/>
        <rFont val="Times New Roman"/>
        <family val="1"/>
      </rPr>
      <t>2</t>
    </r>
    <r>
      <rPr>
        <i/>
        <sz val="9"/>
        <rFont val="Times New Roman"/>
        <family val="1"/>
      </rPr>
      <t>)</t>
    </r>
  </si>
  <si>
    <r>
      <t xml:space="preserve">Hỗ trợ ổn định đời sống và SX khi Nhà nước thu hồi đất </t>
    </r>
    <r>
      <rPr>
        <i/>
        <sz val="9"/>
        <rFont val="Times New Roman"/>
        <family val="1"/>
      </rPr>
      <t>(10.000 đ/m)</t>
    </r>
  </si>
  <si>
    <t>Hỗ trợ đào tạo chuyển đổi nghề nghiệp và tìm kiếm việc làm bằng 3 lần giá đất nông nghiệp cùng loại</t>
  </si>
  <si>
    <r>
      <t xml:space="preserve">Bồi thường chi phí đầu tư vào đất còn lại đối với đất công ích </t>
    </r>
    <r>
      <rPr>
        <i/>
        <sz val="9"/>
        <rFont val="Times New Roman"/>
        <family val="1"/>
      </rPr>
      <t>(50% giá đất NN)</t>
    </r>
  </si>
  <si>
    <r>
      <t xml:space="preserve">Tổng cộng kinh phí bồi thường hỗ trợ cho hộ
</t>
    </r>
    <r>
      <rPr>
        <i/>
        <sz val="9"/>
        <rFont val="Times New Roman"/>
        <family val="1"/>
      </rPr>
      <t>(đồng)</t>
    </r>
  </si>
  <si>
    <t>Nguyễn Thị Chín
Nguyễn Văn Tước</t>
  </si>
  <si>
    <t>Cộng</t>
  </si>
  <si>
    <t>PHƯƠNG ÁN HỖ TRỢ KHI NHÀ NƯỚC THU HỒI TRÊN 70% DIỆN TÍCH CỦA ĐỊNH XUẤT GIAO RUỘNG THỰC HIỆN DỰ ÁN ĐƯỜNG HOÀNG QUỐC VIỆT (ĐOẠN TỪ BCH QUÂN SỰ HUYỆN ĐẾN ĐT295), HUYỆN TÂN YÊN - ĐỢT 10 (TẠI XÃ HỢP ĐỨC)</t>
  </si>
  <si>
    <t>Họ và tên</t>
  </si>
  <si>
    <r>
      <t xml:space="preserve">Địa chỉ 
thường trú
</t>
    </r>
    <r>
      <rPr>
        <i/>
        <sz val="10"/>
        <rFont val="Times New Roman"/>
        <family val="1"/>
      </rPr>
      <t>(Tổ dân phố)</t>
    </r>
  </si>
  <si>
    <r>
      <t>DT một định xuất</t>
    </r>
    <r>
      <rPr>
        <i/>
        <sz val="10"/>
        <rFont val="Times New Roman"/>
        <family val="1"/>
      </rPr>
      <t xml:space="preserve"> (m</t>
    </r>
    <r>
      <rPr>
        <i/>
        <vertAlign val="superscript"/>
        <sz val="10"/>
        <rFont val="Times New Roman"/>
        <family val="1"/>
      </rPr>
      <t>2</t>
    </r>
    <r>
      <rPr>
        <i/>
        <sz val="10"/>
        <rFont val="Times New Roman"/>
        <family val="1"/>
      </rPr>
      <t>)</t>
    </r>
  </si>
  <si>
    <t>70% của một  định xuất</t>
  </si>
  <si>
    <r>
      <t>Diện tích thu hồi của hộ</t>
    </r>
    <r>
      <rPr>
        <i/>
        <sz val="10"/>
        <rFont val="Times New Roman"/>
        <family val="1"/>
      </rPr>
      <t xml:space="preserve"> (m</t>
    </r>
    <r>
      <rPr>
        <i/>
        <vertAlign val="superscript"/>
        <sz val="10"/>
        <rFont val="Times New Roman"/>
        <family val="1"/>
      </rPr>
      <t>2</t>
    </r>
    <r>
      <rPr>
        <i/>
        <sz val="10"/>
        <rFont val="Times New Roman"/>
        <family val="1"/>
      </rPr>
      <t>)</t>
    </r>
  </si>
  <si>
    <r>
      <t xml:space="preserve">Diện tích thu hồi ở dự án khác
</t>
    </r>
    <r>
      <rPr>
        <i/>
        <sz val="10"/>
        <rFont val="Times New Roman"/>
        <family val="1"/>
      </rPr>
      <t>(m</t>
    </r>
    <r>
      <rPr>
        <i/>
        <vertAlign val="superscript"/>
        <sz val="10"/>
        <rFont val="Times New Roman"/>
        <family val="1"/>
      </rPr>
      <t>2</t>
    </r>
    <r>
      <rPr>
        <i/>
        <sz val="10"/>
        <rFont val="Times New Roman"/>
        <family val="1"/>
      </rPr>
      <t>)</t>
    </r>
  </si>
  <si>
    <t>Tỷ lệ
(%)</t>
  </si>
  <si>
    <t>ĐVT: Đồng</t>
  </si>
  <si>
    <r>
      <t xml:space="preserve">Thành tiền
</t>
    </r>
    <r>
      <rPr>
        <i/>
        <sz val="10"/>
        <rFont val="Times New Roman"/>
        <family val="1"/>
      </rPr>
      <t>(đồng)</t>
    </r>
  </si>
  <si>
    <t xml:space="preserve">Số LĐ được hỗ trợ
</t>
  </si>
  <si>
    <t>Số LĐ đã được hỗ trợ</t>
  </si>
  <si>
    <t>Số LĐ  được hỗ trợ còn lại</t>
  </si>
  <si>
    <t>Mức hỗ trợ trên một lao động</t>
  </si>
  <si>
    <t>Nhận chuyển nhượng QSD đất</t>
  </si>
  <si>
    <t>DỰ TOÁN KINH PHÍ HỖ TRỢ BÀN GIAO MẶT BẰNG SỚM (KHUYỄN KHÍCH TIẾN ĐỘ) THỰC HIỆN DỰ ÁN 
ĐƯỜNG HOÀNG QUỐC VIỆT (ĐOẠN TỪ BCH QUÂN SỰ HUYỆN ĐI ĐT,295), HUYỆN TÂN YÊN - ĐỢT 10 (TẠI XÃ HỢP ĐỨC)</t>
  </si>
  <si>
    <r>
      <t>Địa chỉ 
thường trú</t>
    </r>
    <r>
      <rPr>
        <i/>
        <sz val="10"/>
        <rFont val="Times New Roman"/>
        <family val="1"/>
      </rPr>
      <t xml:space="preserve">
(Tổ dân phố)</t>
    </r>
  </si>
  <si>
    <t>Thông tin thửa đất
 theo BĐ ĐC</t>
  </si>
  <si>
    <t>Loại 
đất</t>
  </si>
  <si>
    <r>
      <t>Diện tích thu hồi</t>
    </r>
    <r>
      <rPr>
        <i/>
        <sz val="10"/>
        <rFont val="Times New Roman"/>
        <family val="1"/>
      </rPr>
      <t xml:space="preserve"> (m</t>
    </r>
    <r>
      <rPr>
        <i/>
        <vertAlign val="superscript"/>
        <sz val="10"/>
        <rFont val="Times New Roman"/>
        <family val="1"/>
      </rPr>
      <t>2</t>
    </r>
    <r>
      <rPr>
        <i/>
        <sz val="10"/>
        <rFont val="Times New Roman"/>
        <family val="1"/>
      </rPr>
      <t>)</t>
    </r>
  </si>
  <si>
    <t>Hố trợ cho hộ gia đình, cá nhân</t>
  </si>
  <si>
    <r>
      <t xml:space="preserve">Diện tích
thửa </t>
    </r>
    <r>
      <rPr>
        <i/>
        <sz val="10"/>
        <rFont val="Times New Roman"/>
        <family val="1"/>
      </rPr>
      <t>(m</t>
    </r>
    <r>
      <rPr>
        <i/>
        <vertAlign val="superscript"/>
        <sz val="10"/>
        <rFont val="Times New Roman"/>
        <family val="1"/>
      </rPr>
      <t>2</t>
    </r>
    <r>
      <rPr>
        <i/>
        <sz val="10"/>
        <rFont val="Times New Roman"/>
        <family val="1"/>
      </rPr>
      <t>)</t>
    </r>
  </si>
  <si>
    <t>Đất giao của
 hộ gia đình</t>
  </si>
  <si>
    <t>Đất UB quản lý</t>
  </si>
  <si>
    <r>
      <t xml:space="preserve">Dự toán mức hỗ trợ bàn giao mặt bằng sớm (khuyến khích tiến độ)
</t>
    </r>
    <r>
      <rPr>
        <i/>
        <sz val="10"/>
        <rFont val="Times New Roman"/>
        <family val="1"/>
      </rPr>
      <t>(40,000 đ/m</t>
    </r>
    <r>
      <rPr>
        <i/>
        <vertAlign val="superscript"/>
        <sz val="10"/>
        <rFont val="Times New Roman"/>
        <family val="1"/>
      </rPr>
      <t>2</t>
    </r>
    <r>
      <rPr>
        <i/>
        <sz val="10"/>
        <rFont val="Times New Roman"/>
        <family val="1"/>
      </rPr>
      <t>)</t>
    </r>
  </si>
  <si>
    <r>
      <t xml:space="preserve">Tổng dự toán kinh phí hỗ trợ bàn giao mặt bằng sớm (khuyến khích tiến độ) </t>
    </r>
    <r>
      <rPr>
        <i/>
        <sz val="10"/>
        <rFont val="Times New Roman"/>
        <family val="1"/>
      </rPr>
      <t>(đồng)</t>
    </r>
  </si>
  <si>
    <t>PHƯƠNG ÁN BỒI THƯỜNG, HỖ TRỢ TÀI SẢN LÀ CÔNG TRÌNH XÂY DỰNG, CÂY CỐI TRÊN ĐẤT THU HỒI THỰC HIỆN DỰ ÁN 
ĐƯỜNG HOÀNG QUỐC VIỆT (ĐOẠN TỪ BCH QUÂN SỰ HUYỆN ĐI ĐT295), HUYỆN TÂN YÊN - ĐỢT 10 (TẠI XÃ HỢP ĐỨC)</t>
  </si>
  <si>
    <t>S
TT</t>
  </si>
  <si>
    <r>
      <t xml:space="preserve">Địa chỉ
</t>
    </r>
    <r>
      <rPr>
        <i/>
        <sz val="9"/>
        <rFont val="Times New Roman"/>
        <family val="1"/>
      </rPr>
      <t>(Thôn)</t>
    </r>
  </si>
  <si>
    <t>Loại tài sản trên đất</t>
  </si>
  <si>
    <t>ĐVT</t>
  </si>
  <si>
    <t>Số lượng</t>
  </si>
  <si>
    <r>
      <t xml:space="preserve">Đơn giá
</t>
    </r>
    <r>
      <rPr>
        <i/>
        <sz val="9"/>
        <rFont val="Times New Roman"/>
        <family val="1"/>
      </rPr>
      <t xml:space="preserve"> (đồng)</t>
    </r>
  </si>
  <si>
    <r>
      <t xml:space="preserve">Tỷ lệ bồi thường, hỗ trợ
</t>
    </r>
    <r>
      <rPr>
        <i/>
        <sz val="9"/>
        <rFont val="Times New Roman"/>
        <family val="1"/>
      </rPr>
      <t>(%)</t>
    </r>
  </si>
  <si>
    <r>
      <t xml:space="preserve">Thành tiền
</t>
    </r>
    <r>
      <rPr>
        <i/>
        <sz val="9"/>
        <rFont val="Times New Roman"/>
        <family val="1"/>
      </rPr>
      <t>(đồng)</t>
    </r>
  </si>
  <si>
    <t>Tờ 
BĐ
số</t>
  </si>
  <si>
    <r>
      <t>DT
thu hồi
(m</t>
    </r>
    <r>
      <rPr>
        <b/>
        <vertAlign val="superscript"/>
        <sz val="9"/>
        <rFont val="Times New Roman"/>
        <family val="1"/>
      </rPr>
      <t>2</t>
    </r>
    <r>
      <rPr>
        <b/>
        <sz val="9"/>
        <rFont val="Times New Roman"/>
        <family val="1"/>
      </rPr>
      <t>)</t>
    </r>
  </si>
  <si>
    <t>Chuối trồng từ 6 tháng đến khi có quả (khóm có từ 2 cây trở lên)</t>
  </si>
  <si>
    <t>khóm</t>
  </si>
  <si>
    <t>80%</t>
  </si>
  <si>
    <r>
      <rPr>
        <b/>
        <sz val="9"/>
        <rFont val="Times New Roman"/>
        <family val="1"/>
      </rPr>
      <t>Ổi</t>
    </r>
    <r>
      <rPr>
        <sz val="9"/>
        <rFont val="Times New Roman"/>
        <family val="1"/>
      </rPr>
      <t xml:space="preserve"> ĐK gốc 5 cm ≤ Ф &lt; 7 cm</t>
    </r>
  </si>
  <si>
    <t>cây</t>
  </si>
  <si>
    <r>
      <t xml:space="preserve">Bơ </t>
    </r>
    <r>
      <rPr>
        <sz val="9"/>
        <rFont val="Times New Roman"/>
        <family val="1"/>
      </rPr>
      <t>ĐK gốc 5 cm ≤ Ф &lt; 10 cm</t>
    </r>
  </si>
  <si>
    <r>
      <rPr>
        <b/>
        <sz val="9"/>
        <rFont val="Times New Roman"/>
        <family val="1"/>
      </rPr>
      <t xml:space="preserve">Bưởi </t>
    </r>
    <r>
      <rPr>
        <sz val="9"/>
        <rFont val="Times New Roman"/>
        <family val="1"/>
      </rPr>
      <t>ĐK gốc 5 cm ≤ Ф &lt; 7 cm</t>
    </r>
  </si>
  <si>
    <r>
      <t xml:space="preserve">Tường rào xây gạch chỉ dày 110 mm, bổ trụ </t>
    </r>
    <r>
      <rPr>
        <sz val="9"/>
        <rFont val="Times New Roman"/>
        <family val="1"/>
      </rPr>
      <t>(KT: dài 26,2 m; cao 1,42 m)</t>
    </r>
  </si>
  <si>
    <r>
      <t>m</t>
    </r>
    <r>
      <rPr>
        <vertAlign val="superscript"/>
        <sz val="9"/>
        <rFont val="Times New Roman"/>
        <family val="1"/>
      </rPr>
      <t>2</t>
    </r>
  </si>
  <si>
    <r>
      <t xml:space="preserve">Tường rào xây gạch chỉ dày 220 mm </t>
    </r>
    <r>
      <rPr>
        <sz val="9"/>
        <rFont val="Times New Roman"/>
        <family val="1"/>
      </rPr>
      <t>(KT: dài 26,2 m; cao 1,50 m)</t>
    </r>
  </si>
  <si>
    <r>
      <t xml:space="preserve">Tường rào xây gạch chỉ dày 110 mm, bổ trụ </t>
    </r>
    <r>
      <rPr>
        <sz val="9"/>
        <rFont val="Times New Roman"/>
        <family val="1"/>
      </rPr>
      <t>(KT: dài 58,8 m; cao 1,42 m)</t>
    </r>
  </si>
  <si>
    <r>
      <t xml:space="preserve">Tường rào xây gạch chỉ dày 220 mm </t>
    </r>
    <r>
      <rPr>
        <sz val="9"/>
        <rFont val="Times New Roman"/>
        <family val="1"/>
      </rPr>
      <t>(KT: dài 58,8 m; cao 1,50 m)</t>
    </r>
  </si>
  <si>
    <r>
      <rPr>
        <b/>
        <sz val="9"/>
        <rFont val="Times New Roman"/>
        <family val="1"/>
      </rPr>
      <t xml:space="preserve">Bưởi </t>
    </r>
    <r>
      <rPr>
        <sz val="9"/>
        <rFont val="Times New Roman"/>
        <family val="1"/>
      </rPr>
      <t>ĐK gốc 7 cm ≤ Ф &lt; 9 cm</t>
    </r>
  </si>
  <si>
    <r>
      <t>Hồng xiêm</t>
    </r>
    <r>
      <rPr>
        <sz val="9"/>
        <rFont val="Times New Roman"/>
        <family val="1"/>
      </rPr>
      <t xml:space="preserve"> ĐK gốc 5 cm ≤ Ф &lt; 7 cm</t>
    </r>
  </si>
  <si>
    <r>
      <t>Sưa</t>
    </r>
    <r>
      <rPr>
        <sz val="9"/>
        <rFont val="Times New Roman"/>
        <family val="1"/>
      </rPr>
      <t xml:space="preserve"> loại D</t>
    </r>
    <r>
      <rPr>
        <vertAlign val="subscript"/>
        <sz val="9"/>
        <rFont val="Times New Roman"/>
        <family val="1"/>
      </rPr>
      <t>1,3</t>
    </r>
    <r>
      <rPr>
        <sz val="9"/>
        <rFont val="Times New Roman"/>
        <family val="1"/>
      </rPr>
      <t xml:space="preserve"> từ 6 cm - &lt; 10 cm</t>
    </r>
  </si>
  <si>
    <r>
      <t>Sưa</t>
    </r>
    <r>
      <rPr>
        <sz val="9"/>
        <rFont val="Times New Roman"/>
        <family val="1"/>
      </rPr>
      <t xml:space="preserve"> loại D</t>
    </r>
    <r>
      <rPr>
        <vertAlign val="subscript"/>
        <sz val="9"/>
        <rFont val="Times New Roman"/>
        <family val="1"/>
      </rPr>
      <t>1,3</t>
    </r>
    <r>
      <rPr>
        <sz val="9"/>
        <rFont val="Times New Roman"/>
        <family val="1"/>
      </rPr>
      <t xml:space="preserve"> từ 13 cm - &lt; 20 cm</t>
    </r>
  </si>
  <si>
    <r>
      <t xml:space="preserve">Bưởi </t>
    </r>
    <r>
      <rPr>
        <sz val="9"/>
        <rFont val="Times New Roman"/>
        <family val="1"/>
      </rPr>
      <t>ĐK gốc 12 cm ≤ Ф &lt; 15 cm</t>
    </r>
  </si>
  <si>
    <r>
      <t xml:space="preserve">Tường rào xây cay bê tông (gạch papanh) dày 130 mm, bổ trụ </t>
    </r>
    <r>
      <rPr>
        <sz val="9"/>
        <rFont val="Times New Roman"/>
        <family val="1"/>
      </rPr>
      <t>(KT: dài 33,2 m; cao 1,96 m)</t>
    </r>
  </si>
  <si>
    <t>(Đối với tài sản trên đất là cây trồng, vật nuôi áp dụng theo công văn số 1350/SNN-KHTC ngày 29/6/2023 của Sở Nông nghiệp và PTNT. 
Đối với tài sản là công  công trình kiến trúc gắn liền với đất áp dụng theo Công văn số 1767/SXD-KT&amp;VLXD ngày 30/6/2023 của Sở Xây dựng)</t>
  </si>
  <si>
    <t>PHƯƠNG ÁN BỒI THƯỜNG, HỖ TRỢ TÀI SẢN LÀ CÔNG TRÌNH XÂY DỰNG, CÂY CỐI TRÊN ĐẤT THU HỒI THỰC HIỆN DỰ ÁN 
ĐƯỜNG HOÀNG QUỐC VIỆT (ĐOẠN TỪ BCH QUÂN SỰ HUYỆN ĐI ĐT295), HUYỆN TÂN YÊN - ĐỢT 10(TẠI XÃ HỢP ĐỨC)</t>
  </si>
  <si>
    <t>Thông tin thửa đất theo bản đồ đo đạc năm 2019</t>
  </si>
  <si>
    <r>
      <t xml:space="preserve">Tường rào xây gạch chỉ dày 220 mm </t>
    </r>
    <r>
      <rPr>
        <sz val="9"/>
        <rFont val="Times New Roman"/>
        <family val="1"/>
      </rPr>
      <t>(KT: dài 3,1 m; cao 0,8 m)</t>
    </r>
  </si>
  <si>
    <t>100%</t>
  </si>
  <si>
    <r>
      <t xml:space="preserve">Khối xây gạch chỉ dày </t>
    </r>
    <r>
      <rPr>
        <b/>
        <sz val="9"/>
        <rFont val="Arial"/>
        <family val="2"/>
      </rPr>
      <t>≥</t>
    </r>
    <r>
      <rPr>
        <b/>
        <sz val="9"/>
        <rFont val="Times New Roman"/>
        <family val="1"/>
      </rPr>
      <t xml:space="preserve"> 330 mm </t>
    </r>
    <r>
      <rPr>
        <sz val="9"/>
        <rFont val="Times New Roman"/>
        <family val="1"/>
      </rPr>
      <t xml:space="preserve"> (Kích cỡ 0,46 m x 0,46 m x 2,0 m)</t>
    </r>
  </si>
  <si>
    <r>
      <t>m</t>
    </r>
    <r>
      <rPr>
        <vertAlign val="superscript"/>
        <sz val="9"/>
        <rFont val="Times New Roman"/>
        <family val="1"/>
      </rPr>
      <t>3</t>
    </r>
  </si>
  <si>
    <r>
      <t xml:space="preserve">Tường rào xây gạch chỉ dày 110 mm bổ trụ </t>
    </r>
    <r>
      <rPr>
        <sz val="9"/>
        <rFont val="Times New Roman"/>
        <family val="1"/>
      </rPr>
      <t>(KT: dài 2,0 m; cao 1,0 m)</t>
    </r>
  </si>
  <si>
    <r>
      <t xml:space="preserve">Tường rào xây gạch chỉ dày 110 mm, bổ trụ </t>
    </r>
    <r>
      <rPr>
        <sz val="9"/>
        <rFont val="Times New Roman"/>
        <family val="1"/>
      </rPr>
      <t>(KT: dài 1,5 m; cao 2,7 m)</t>
    </r>
  </si>
  <si>
    <r>
      <t xml:space="preserve">Tường rào xây gạch chỉ dày 110 mm, bổ trụ </t>
    </r>
    <r>
      <rPr>
        <sz val="9"/>
        <rFont val="Times New Roman"/>
        <family val="1"/>
      </rPr>
      <t>(KT: dài 5,1 m; cao 1,7 m)</t>
    </r>
  </si>
  <si>
    <r>
      <t xml:space="preserve">Tường rào xây gạch chỉ dày 110 mm, bổ trụ </t>
    </r>
    <r>
      <rPr>
        <sz val="9"/>
        <rFont val="Times New Roman"/>
        <family val="1"/>
      </rPr>
      <t>(KT: dài 6,4 m; cao 0,3 m)</t>
    </r>
  </si>
  <si>
    <r>
      <t xml:space="preserve">Tường rào xây cay bê tông (gạch papanh) dày 130 mm, bổ trụ </t>
    </r>
    <r>
      <rPr>
        <sz val="9"/>
        <rFont val="Times New Roman"/>
        <family val="1"/>
      </rPr>
      <t>(KT: dài 10,9 m; cao 2,7 m)</t>
    </r>
  </si>
  <si>
    <r>
      <t xml:space="preserve">Khung lưới sắt B40 làm rào chắn </t>
    </r>
    <r>
      <rPr>
        <sz val="9"/>
        <rFont val="Times New Roman"/>
        <family val="1"/>
      </rPr>
      <t>(KT: dài 5,1 m; cao 1,0 m)</t>
    </r>
  </si>
  <si>
    <r>
      <t xml:space="preserve">Dây thép gai </t>
    </r>
    <r>
      <rPr>
        <sz val="9"/>
        <rFont val="Times New Roman"/>
        <family val="1"/>
      </rPr>
      <t>(dài 13,5 m; 3 dây)</t>
    </r>
  </si>
  <si>
    <t>m</t>
  </si>
  <si>
    <r>
      <t xml:space="preserve">Cổng sắt: khung làm bằng sắt hộp, chấn song bằng sắt hình, bịt tôn </t>
    </r>
    <r>
      <rPr>
        <sz val="9"/>
        <rFont val="Times New Roman"/>
        <family val="1"/>
      </rPr>
      <t>(KT: dài 2,5 m; rộng 1,3 m; 2 cánh)</t>
    </r>
  </si>
  <si>
    <r>
      <t xml:space="preserve">Cây Đào tán </t>
    </r>
    <r>
      <rPr>
        <sz val="9"/>
        <rFont val="Times New Roman"/>
        <family val="1"/>
      </rPr>
      <t>(Chiều cao &gt; 200 cm, mật độ BQ 0,5 cây/m</t>
    </r>
    <r>
      <rPr>
        <vertAlign val="superscript"/>
        <sz val="9"/>
        <rFont val="Times New Roman"/>
        <family val="1"/>
      </rPr>
      <t>2</t>
    </r>
    <r>
      <rPr>
        <sz val="9"/>
        <rFont val="Times New Roman"/>
        <family val="1"/>
      </rPr>
      <t>)</t>
    </r>
  </si>
  <si>
    <r>
      <t xml:space="preserve">Vú sữa ĐK gốc 1 cm </t>
    </r>
    <r>
      <rPr>
        <b/>
        <sz val="9"/>
        <rFont val="Arial"/>
        <family val="2"/>
      </rPr>
      <t>≤</t>
    </r>
    <r>
      <rPr>
        <b/>
        <sz val="9"/>
        <rFont val="Times New Roman"/>
        <family val="1"/>
      </rPr>
      <t xml:space="preserve"> Ф &lt; 3 cm</t>
    </r>
  </si>
  <si>
    <r>
      <t xml:space="preserve">Chanh ĐK gốc 2 cm </t>
    </r>
    <r>
      <rPr>
        <b/>
        <sz val="9"/>
        <rFont val="Arial"/>
        <family val="2"/>
      </rPr>
      <t>≤</t>
    </r>
    <r>
      <rPr>
        <b/>
        <sz val="9"/>
        <rFont val="Times New Roman"/>
        <family val="1"/>
      </rPr>
      <t xml:space="preserve"> Ф &lt; 5 cm</t>
    </r>
  </si>
  <si>
    <r>
      <t xml:space="preserve">Chuồng nuôi gà, vịt xây gạch, mái pro xi măng, cao </t>
    </r>
    <r>
      <rPr>
        <b/>
        <sz val="9"/>
        <rFont val="Arial"/>
        <family val="2"/>
      </rPr>
      <t>≥</t>
    </r>
    <r>
      <rPr>
        <b/>
        <sz val="9"/>
        <rFont val="Times New Roman"/>
        <family val="1"/>
      </rPr>
      <t xml:space="preserve"> 1,5 m </t>
    </r>
    <r>
      <rPr>
        <sz val="9"/>
        <rFont val="Times New Roman"/>
        <family val="1"/>
      </rPr>
      <t>(KT: dài trung bình 2,9 m; rộng trung bình 2,7 m)</t>
    </r>
  </si>
  <si>
    <t>Khối bê tông mác 200</t>
  </si>
  <si>
    <t>Sân bê tông</t>
  </si>
  <si>
    <r>
      <t xml:space="preserve">Khu chăn nuôi loại B </t>
    </r>
    <r>
      <rPr>
        <sz val="9"/>
        <rFont val="Times New Roman"/>
        <family val="1"/>
      </rPr>
      <t>(KT: dài 3,2 m; rộng 6,1 m, cao 2,4 m)</t>
    </r>
  </si>
  <si>
    <r>
      <t xml:space="preserve">Nhà vệ sinh loại A </t>
    </r>
    <r>
      <rPr>
        <sz val="9"/>
        <rFont val="Times New Roman"/>
        <family val="1"/>
      </rPr>
      <t>(KT: dài 1,8 m; rộng 1,4 m)</t>
    </r>
  </si>
  <si>
    <r>
      <t xml:space="preserve">Vú sữa </t>
    </r>
    <r>
      <rPr>
        <sz val="9"/>
        <rFont val="Times New Roman"/>
        <family val="1"/>
      </rPr>
      <t>ĐK gốc 20 cm ≤ Ф &lt; 25 cm</t>
    </r>
  </si>
  <si>
    <r>
      <t xml:space="preserve">Bể nước kkông có tấm đan bê tông </t>
    </r>
    <r>
      <rPr>
        <sz val="9"/>
        <rFont val="Times New Roman"/>
        <family val="1"/>
      </rPr>
      <t>(Bể bioga</t>
    </r>
    <r>
      <rPr>
        <b/>
        <sz val="9"/>
        <rFont val="Times New Roman"/>
        <family val="1"/>
      </rPr>
      <t xml:space="preserve"> </t>
    </r>
    <r>
      <rPr>
        <sz val="9"/>
        <rFont val="Times New Roman"/>
        <family val="1"/>
      </rPr>
      <t>xây gạch chỉ dày 110 mm, trát xi măng 2 mặt, đường kính 3,5 m).</t>
    </r>
  </si>
  <si>
    <r>
      <t xml:space="preserve">Bể nước kkông có tấm đan bê tông </t>
    </r>
    <r>
      <rPr>
        <sz val="9"/>
        <rFont val="Times New Roman"/>
        <family val="1"/>
      </rPr>
      <t>thành 110 mm, trát vữa xi măng 1 mặt (KT: dài 2,2 m; rộng 1,5 m, sâu 0,5 m)</t>
    </r>
  </si>
  <si>
    <r>
      <t xml:space="preserve">Nhà tạm loại A </t>
    </r>
    <r>
      <rPr>
        <sz val="9"/>
        <rFont val="Times New Roman"/>
        <family val="1"/>
      </rPr>
      <t>(KT: dài 11,5 m; rộng trung bình 5,5 m)</t>
    </r>
  </si>
  <si>
    <r>
      <t>Vải thiều</t>
    </r>
    <r>
      <rPr>
        <sz val="9"/>
        <rFont val="Times New Roman"/>
        <family val="1"/>
      </rPr>
      <t xml:space="preserve"> ĐK tán lá F </t>
    </r>
    <r>
      <rPr>
        <sz val="9"/>
        <rFont val="Arial"/>
        <family val="2"/>
      </rPr>
      <t>≥</t>
    </r>
    <r>
      <rPr>
        <sz val="9"/>
        <rFont val="Times New Roman"/>
        <family val="1"/>
      </rPr>
      <t xml:space="preserve"> 7,5 m</t>
    </r>
  </si>
  <si>
    <r>
      <t xml:space="preserve">Khối bê tông mác 200 </t>
    </r>
    <r>
      <rPr>
        <sz val="9"/>
        <rFont val="Times New Roman"/>
        <family val="1"/>
      </rPr>
      <t>(sân BT gốc cây vải dày 0,1 m)</t>
    </r>
  </si>
  <si>
    <r>
      <t xml:space="preserve">Khối bê tông mác 200 </t>
    </r>
    <r>
      <rPr>
        <sz val="9"/>
        <rFont val="Times New Roman"/>
        <family val="1"/>
      </rPr>
      <t>(sân BT từ cổng vào dày 0,1 m)</t>
    </r>
  </si>
  <si>
    <r>
      <t xml:space="preserve">Tường rào xây gạch chỉ dày 220 mm </t>
    </r>
    <r>
      <rPr>
        <sz val="9"/>
        <rFont val="Times New Roman"/>
        <family val="1"/>
      </rPr>
      <t>(KT: dài 16,2 m; cao 0,3 m)</t>
    </r>
  </si>
  <si>
    <r>
      <t xml:space="preserve">Sân lát gạch lá nem </t>
    </r>
    <r>
      <rPr>
        <sz val="9"/>
        <rFont val="Times New Roman"/>
        <family val="1"/>
      </rPr>
      <t>(KT: dài 3,1 m; rộng 3,0 m)</t>
    </r>
  </si>
  <si>
    <r>
      <t xml:space="preserve">Na </t>
    </r>
    <r>
      <rPr>
        <sz val="9"/>
        <rFont val="Times New Roman"/>
        <family val="1"/>
      </rPr>
      <t>ĐK gốc Ф &gt; 15 cm</t>
    </r>
  </si>
  <si>
    <r>
      <t xml:space="preserve">Mít </t>
    </r>
    <r>
      <rPr>
        <sz val="9"/>
        <rFont val="Times New Roman"/>
        <family val="1"/>
      </rPr>
      <t>ĐK gốc 7 cm ≤ Ф &lt; 9 cm</t>
    </r>
  </si>
  <si>
    <r>
      <t xml:space="preserve">Mít </t>
    </r>
    <r>
      <rPr>
        <sz val="9"/>
        <rFont val="Times New Roman"/>
        <family val="1"/>
      </rPr>
      <t>ĐK gốc 9 cm ≤ Ф &lt; 12 cm</t>
    </r>
  </si>
  <si>
    <r>
      <t xml:space="preserve">Bưởi </t>
    </r>
    <r>
      <rPr>
        <sz val="9"/>
        <rFont val="Times New Roman"/>
        <family val="1"/>
      </rPr>
      <t>ĐK gốc 9 cm ≤ Ф &lt; 12 cm</t>
    </r>
  </si>
  <si>
    <r>
      <t xml:space="preserve">Cau </t>
    </r>
    <r>
      <rPr>
        <sz val="9"/>
        <rFont val="Times New Roman"/>
        <family val="1"/>
      </rPr>
      <t>ĐK gốc 12 cm ≤ Ф &lt; 15 cm</t>
    </r>
  </si>
  <si>
    <r>
      <t>Đu đủ</t>
    </r>
    <r>
      <rPr>
        <sz val="9"/>
        <rFont val="Times New Roman"/>
        <family val="1"/>
      </rPr>
      <t xml:space="preserve"> (cây từ 9 tháng trở lên)</t>
    </r>
  </si>
  <si>
    <r>
      <t>Cây Đào tán</t>
    </r>
    <r>
      <rPr>
        <sz val="9"/>
        <rFont val="Times New Roman"/>
        <family val="1"/>
      </rPr>
      <t xml:space="preserve"> (150 cm </t>
    </r>
    <r>
      <rPr>
        <sz val="9"/>
        <rFont val="Arial"/>
        <family val="2"/>
      </rPr>
      <t>≤</t>
    </r>
    <r>
      <rPr>
        <sz val="9"/>
        <rFont val="Times New Roman"/>
        <family val="1"/>
      </rPr>
      <t xml:space="preserve"> chiều cao &lt; 200 cm, mật độ BQ 0,5 cây/m</t>
    </r>
    <r>
      <rPr>
        <vertAlign val="superscript"/>
        <sz val="9"/>
        <rFont val="Times New Roman"/>
        <family val="1"/>
      </rPr>
      <t>2</t>
    </r>
    <r>
      <rPr>
        <sz val="9"/>
        <rFont val="Times New Roman"/>
        <family val="1"/>
      </rPr>
      <t>)</t>
    </r>
  </si>
  <si>
    <r>
      <t>Đinh lăng</t>
    </r>
    <r>
      <rPr>
        <sz val="9"/>
        <rFont val="Times New Roman"/>
        <family val="1"/>
      </rPr>
      <t xml:space="preserve"> (cây trồng từ 3 đến 5 năm tuổi)</t>
    </r>
  </si>
  <si>
    <r>
      <t xml:space="preserve">Khối xây gạch chỉ dày </t>
    </r>
    <r>
      <rPr>
        <b/>
        <sz val="9"/>
        <rFont val="Arial"/>
        <family val="2"/>
      </rPr>
      <t>≥</t>
    </r>
    <r>
      <rPr>
        <b/>
        <sz val="9"/>
        <rFont val="Times New Roman"/>
        <family val="1"/>
      </rPr>
      <t xml:space="preserve"> 330 mm </t>
    </r>
    <r>
      <rPr>
        <sz val="9"/>
        <rFont val="Times New Roman"/>
        <family val="1"/>
      </rPr>
      <t xml:space="preserve"> (Kích cỡ 0,46 m x 0,46 m x 2,9 m; 2 khối)</t>
    </r>
  </si>
  <si>
    <r>
      <t xml:space="preserve">Cổng sắt: khung làm bằng sắt hộp, sắt tròn </t>
    </r>
    <r>
      <rPr>
        <sz val="9"/>
        <rFont val="Times New Roman"/>
        <family val="1"/>
      </rPr>
      <t>(KT: dài 2,9 m; rộng 1,65 m; 2 cánh)</t>
    </r>
  </si>
  <si>
    <r>
      <t xml:space="preserve">Hàng rào làm bằng sắt hình các loại, sắt tròn (từ Φ10 -:-Φ14) có điểm hoa sắt, sơn chống gỉ </t>
    </r>
    <r>
      <rPr>
        <sz val="9"/>
        <rFont val="Times New Roman"/>
        <family val="1"/>
      </rPr>
      <t>(KT: dài 2,2 m; cao 1,1 m)</t>
    </r>
  </si>
  <si>
    <r>
      <t xml:space="preserve">Tường rào xây gạch chỉ dày 110 mm bổ trụ </t>
    </r>
    <r>
      <rPr>
        <sz val="9"/>
        <rFont val="Times New Roman"/>
        <family val="1"/>
      </rPr>
      <t>(KT: dài 2,1 m; cao 1,8 m)</t>
    </r>
  </si>
  <si>
    <r>
      <t xml:space="preserve">Tường rào xây gạch chỉ dày 110 mm bổ trụ </t>
    </r>
    <r>
      <rPr>
        <sz val="9"/>
        <rFont val="Times New Roman"/>
        <family val="1"/>
      </rPr>
      <t>(KT: dài 28,0 m; cao 2,5 m)</t>
    </r>
  </si>
  <si>
    <r>
      <t xml:space="preserve">Giếng khoan thủ công có ống vách lọc, hút nước sâu </t>
    </r>
    <r>
      <rPr>
        <b/>
        <sz val="9"/>
        <rFont val="Arial"/>
        <family val="2"/>
      </rPr>
      <t>≤</t>
    </r>
    <r>
      <rPr>
        <b/>
        <sz val="9"/>
        <rFont val="Times New Roman"/>
        <family val="1"/>
      </rPr>
      <t xml:space="preserve"> 50 m</t>
    </r>
  </si>
  <si>
    <t>(Kèm theo Quyết định số          /QĐ-UBND  ngày       /5/2024 của UBND huyện Tân Yên)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</si>
</sst>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0.0"/>
    <numFmt numFmtId="169" formatCode="#,##0.0"/>
    <numFmt numFmtId="170" formatCode="_(* #,##0_);_(* \(#,##0\);_(* &quot;-&quot;??_);_(@_)"/>
    <numFmt numFmtId="171" formatCode="0.0_ "/>
    <numFmt numFmtId="172" formatCode="_(* #,##0.0_);_(* \(#,##0.0\);_(* &quot;-&quot;?_);_(@_)"/>
    <numFmt numFmtId="173" formatCode="_(* #,##0.0_);_(* \(#,##0.0\);_(* &quot;-&quot;??_);_(@_)"/>
    <numFmt numFmtId="174" formatCode="_(* #,##0.0_);_(* \(#,##0.0\);_(* &quot;-&quot;??.0_);_(@_)"/>
    <numFmt numFmtId="175" formatCode="_(* #,##0_);_(* \(#,##0\);_(* &quot;-&quot;?_);_(@_)"/>
  </numFmts>
  <fonts count="67">
    <font>
      <sz val="10"/>
      <name val="Arial"/>
      <family val="2"/>
    </font>
    <font>
      <sz val="11"/>
      <name val="Calibri"/>
      <family val="2"/>
    </font>
    <font>
      <sz val="9"/>
      <name val="Times New Roman"/>
      <family val="1"/>
    </font>
    <font>
      <sz val="9"/>
      <name val="Arial"/>
      <family val="2"/>
    </font>
    <font>
      <b/>
      <sz val="11"/>
      <name val="Times New Roman"/>
      <family val="1"/>
    </font>
    <font>
      <i/>
      <sz val="11"/>
      <name val="Times New Roman"/>
      <family val="1"/>
    </font>
    <font>
      <b/>
      <sz val="9"/>
      <name val="Times New Roman"/>
      <family val="1"/>
    </font>
    <font>
      <sz val="10"/>
      <name val="Times New Roman"/>
      <family val="1"/>
    </font>
    <font>
      <i/>
      <sz val="10"/>
      <name val="Times New Roman"/>
      <family val="1"/>
    </font>
    <font>
      <sz val="12"/>
      <name val="Times New Roman"/>
      <family val="1"/>
    </font>
    <font>
      <b/>
      <sz val="12"/>
      <name val="Times New Roman"/>
      <family val="1"/>
    </font>
    <font>
      <i/>
      <sz val="12"/>
      <name val="Times New Roman"/>
      <family val="1"/>
    </font>
    <font>
      <b/>
      <sz val="10"/>
      <name val="Times New Roman"/>
      <family val="1"/>
    </font>
    <font>
      <sz val="11"/>
      <name val="Times New Roman"/>
      <family val="1"/>
    </font>
    <font>
      <sz val="8"/>
      <name val="Times New Roman"/>
      <family val="1"/>
    </font>
    <font>
      <b/>
      <i/>
      <sz val="10"/>
      <name val=".VnArial Narrow"/>
      <family val="2"/>
    </font>
    <font>
      <b/>
      <sz val="8"/>
      <name val="Times New Roman"/>
      <family val="1"/>
    </font>
    <font>
      <sz val="14"/>
      <name val="Times New Roman"/>
      <family val="1"/>
    </font>
    <font>
      <i/>
      <sz val="9"/>
      <name val="Times New Roman"/>
      <family val="1"/>
    </font>
    <font>
      <u val="single"/>
      <sz val="10"/>
      <color indexed="12"/>
      <name val="Arial"/>
      <family val="2"/>
    </font>
    <font>
      <u val="single"/>
      <sz val="10"/>
      <color indexed="36"/>
      <name val="Arial"/>
      <family val="2"/>
    </font>
    <font>
      <sz val="12"/>
      <name val=".VnArial"/>
      <family val="2"/>
    </font>
    <font>
      <b/>
      <vertAlign val="superscript"/>
      <sz val="9"/>
      <name val="Times New Roman"/>
      <family val="1"/>
    </font>
    <font>
      <vertAlign val="superscript"/>
      <sz val="9"/>
      <name val="Times New Roman"/>
      <family val="1"/>
    </font>
    <font>
      <b/>
      <sz val="9"/>
      <name val="Arial"/>
      <family val="2"/>
    </font>
    <font>
      <vertAlign val="subscript"/>
      <sz val="9"/>
      <name val="Times New Roman"/>
      <family val="1"/>
    </font>
    <font>
      <i/>
      <vertAlign val="superscript"/>
      <sz val="10"/>
      <name val="Times New Roman"/>
      <family val="1"/>
    </font>
    <font>
      <i/>
      <vertAlign val="superscript"/>
      <sz val="9"/>
      <name val="Times New Roman"/>
      <family val="1"/>
    </font>
    <font>
      <sz val="11"/>
      <color indexed="10"/>
      <name val="Calibri"/>
      <family val="2"/>
    </font>
    <font>
      <b/>
      <sz val="18"/>
      <color indexed="56"/>
      <name val="Cambria"/>
      <family val="1"/>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11"/>
      <color indexed="8"/>
      <name val="Calibri"/>
      <family val="2"/>
    </font>
    <font>
      <sz val="10"/>
      <color indexed="8"/>
      <name val="Times New Roman"/>
      <family val="1"/>
    </font>
    <font>
      <sz val="12"/>
      <color indexed="9"/>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0"/>
      <color theme="1"/>
      <name val="Times New Roman"/>
      <family val="1"/>
    </font>
    <font>
      <sz val="12"/>
      <color rgb="FFFFFFFF"/>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tted"/>
    </border>
    <border>
      <left style="thin"/>
      <right style="thin"/>
      <top style="dotted"/>
      <bottom style="dotted"/>
    </border>
    <border>
      <left/>
      <right style="thin"/>
      <top style="dotted"/>
      <bottom style="dotted"/>
    </border>
    <border>
      <left style="thin"/>
      <right style="thin"/>
      <top>
        <color indexed="63"/>
      </top>
      <bottom style="dotted"/>
    </border>
    <border>
      <left/>
      <right style="thin"/>
      <top style="dotted"/>
      <bottom style="thin"/>
    </border>
    <border>
      <left style="thin"/>
      <right style="thin"/>
      <top style="dotted"/>
      <bottom style="thin"/>
    </border>
    <border>
      <left style="thin"/>
      <right style="thin"/>
      <top style="hair"/>
      <bottom style="hair"/>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dotted"/>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20"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9"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00">
    <xf numFmtId="0" fontId="0" fillId="0" borderId="0" xfId="0" applyAlignment="1">
      <alignment/>
    </xf>
    <xf numFmtId="0" fontId="2" fillId="0" borderId="0" xfId="0" applyFont="1" applyFill="1" applyAlignment="1">
      <alignment/>
    </xf>
    <xf numFmtId="0" fontId="3" fillId="0" borderId="0" xfId="0" applyFont="1" applyFill="1" applyAlignment="1">
      <alignment horizontal="left" vertical="center"/>
    </xf>
    <xf numFmtId="0" fontId="3" fillId="0" borderId="0" xfId="0" applyFont="1" applyFill="1" applyAlignment="1">
      <alignment/>
    </xf>
    <xf numFmtId="3" fontId="3" fillId="0" borderId="0" xfId="0" applyNumberFormat="1" applyFont="1" applyFill="1" applyAlignment="1">
      <alignment/>
    </xf>
    <xf numFmtId="0" fontId="2" fillId="0" borderId="0" xfId="0" applyFont="1" applyFill="1" applyAlignment="1">
      <alignment horizontal="left" vertical="center"/>
    </xf>
    <xf numFmtId="0" fontId="6" fillId="0" borderId="10" xfId="0"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3" fontId="2" fillId="0" borderId="12" xfId="0" applyNumberFormat="1" applyFont="1" applyFill="1" applyBorder="1" applyAlignment="1">
      <alignment horizontal="center" vertical="center"/>
    </xf>
    <xf numFmtId="0" fontId="7" fillId="0" borderId="12" xfId="0" applyFont="1" applyFill="1" applyBorder="1" applyAlignment="1">
      <alignment horizontal="left" vertical="center" wrapText="1"/>
    </xf>
    <xf numFmtId="0" fontId="2" fillId="0" borderId="12" xfId="0" applyFont="1" applyFill="1" applyBorder="1" applyAlignment="1">
      <alignment horizontal="center" vertical="center" wrapText="1"/>
    </xf>
    <xf numFmtId="3" fontId="2" fillId="0" borderId="12" xfId="0" applyNumberFormat="1"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3" fontId="2" fillId="0" borderId="13" xfId="0" applyNumberFormat="1" applyFont="1" applyFill="1" applyBorder="1" applyAlignment="1">
      <alignment horizontal="center" vertical="center"/>
    </xf>
    <xf numFmtId="0" fontId="2" fillId="0" borderId="14" xfId="0" applyFont="1" applyFill="1" applyBorder="1" applyAlignment="1">
      <alignment horizontal="center" vertical="center" wrapText="1"/>
    </xf>
    <xf numFmtId="3" fontId="2" fillId="0" borderId="15" xfId="0" applyNumberFormat="1" applyFont="1" applyFill="1" applyBorder="1" applyAlignment="1">
      <alignment horizontal="center" vertical="center"/>
    </xf>
    <xf numFmtId="0" fontId="6" fillId="0" borderId="10" xfId="0" applyFont="1" applyFill="1" applyBorder="1" applyAlignment="1">
      <alignment horizontal="center"/>
    </xf>
    <xf numFmtId="0" fontId="6" fillId="0" borderId="10" xfId="0" applyFont="1" applyFill="1" applyBorder="1" applyAlignment="1">
      <alignment horizontal="right"/>
    </xf>
    <xf numFmtId="3" fontId="2" fillId="0" borderId="0" xfId="0" applyNumberFormat="1" applyFont="1" applyFill="1" applyAlignment="1">
      <alignment/>
    </xf>
    <xf numFmtId="0" fontId="6" fillId="0" borderId="11" xfId="0" applyFont="1" applyFill="1" applyBorder="1" applyAlignment="1">
      <alignment horizontal="left" vertical="center" wrapText="1"/>
    </xf>
    <xf numFmtId="0" fontId="2" fillId="0" borderId="11" xfId="0" applyNumberFormat="1" applyFont="1" applyFill="1" applyBorder="1" applyAlignment="1">
      <alignment horizontal="center" vertical="center" wrapText="1"/>
    </xf>
    <xf numFmtId="3" fontId="2" fillId="0" borderId="11" xfId="0" applyNumberFormat="1" applyFont="1" applyFill="1" applyBorder="1" applyAlignment="1">
      <alignment horizontal="right" vertical="center" wrapText="1"/>
    </xf>
    <xf numFmtId="49" fontId="2" fillId="0" borderId="11" xfId="0" applyNumberFormat="1" applyFont="1" applyFill="1" applyBorder="1" applyAlignment="1">
      <alignment horizontal="center" vertical="center" wrapText="1"/>
    </xf>
    <xf numFmtId="0" fontId="6" fillId="0" borderId="12" xfId="0" applyFont="1" applyFill="1" applyBorder="1" applyAlignment="1">
      <alignment horizontal="left" vertical="center" wrapText="1"/>
    </xf>
    <xf numFmtId="0" fontId="2" fillId="0" borderId="12" xfId="0" applyNumberFormat="1" applyFont="1" applyFill="1" applyBorder="1" applyAlignment="1">
      <alignment horizontal="center" vertical="center" wrapText="1"/>
    </xf>
    <xf numFmtId="3" fontId="2" fillId="0" borderId="12" xfId="0" applyNumberFormat="1" applyFont="1" applyFill="1" applyBorder="1" applyAlignment="1">
      <alignment horizontal="right" vertical="center" wrapText="1"/>
    </xf>
    <xf numFmtId="49" fontId="2" fillId="0" borderId="12" xfId="0" applyNumberFormat="1" applyFont="1" applyFill="1" applyBorder="1" applyAlignment="1">
      <alignment horizontal="center" vertical="center" wrapText="1"/>
    </xf>
    <xf numFmtId="170" fontId="2" fillId="0" borderId="12" xfId="42" applyNumberFormat="1" applyFont="1" applyFill="1" applyBorder="1" applyAlignment="1">
      <alignment horizontal="right" vertical="center" wrapText="1"/>
    </xf>
    <xf numFmtId="170" fontId="2" fillId="0" borderId="12" xfId="42" applyNumberFormat="1" applyFont="1" applyFill="1" applyBorder="1" applyAlignment="1">
      <alignment horizontal="right" wrapText="1"/>
    </xf>
    <xf numFmtId="171" fontId="2" fillId="0" borderId="12" xfId="0" applyNumberFormat="1" applyFont="1" applyFill="1" applyBorder="1" applyAlignment="1">
      <alignment horizontal="center" vertical="center" wrapText="1"/>
    </xf>
    <xf numFmtId="170" fontId="2" fillId="0" borderId="12" xfId="42" applyNumberFormat="1" applyFont="1" applyFill="1" applyBorder="1" applyAlignment="1">
      <alignment horizontal="center" vertical="center" wrapText="1"/>
    </xf>
    <xf numFmtId="0" fontId="6" fillId="0" borderId="16" xfId="0" applyFont="1" applyFill="1" applyBorder="1" applyAlignment="1">
      <alignment horizontal="left" vertical="center" wrapText="1"/>
    </xf>
    <xf numFmtId="0" fontId="2" fillId="0" borderId="16" xfId="0" applyFont="1" applyFill="1" applyBorder="1" applyAlignment="1">
      <alignment horizontal="center" vertical="center" wrapText="1"/>
    </xf>
    <xf numFmtId="171" fontId="2" fillId="0" borderId="16" xfId="0" applyNumberFormat="1" applyFont="1" applyFill="1" applyBorder="1" applyAlignment="1">
      <alignment horizontal="center" vertical="center" wrapText="1"/>
    </xf>
    <xf numFmtId="3" fontId="2" fillId="0" borderId="16" xfId="0" applyNumberFormat="1" applyFont="1" applyFill="1" applyBorder="1" applyAlignment="1">
      <alignment horizontal="right" vertical="center" wrapText="1"/>
    </xf>
    <xf numFmtId="49" fontId="2" fillId="0" borderId="16" xfId="0" applyNumberFormat="1" applyFont="1" applyFill="1" applyBorder="1" applyAlignment="1">
      <alignment horizontal="center" vertical="center" wrapText="1"/>
    </xf>
    <xf numFmtId="170" fontId="2" fillId="0" borderId="16" xfId="42" applyNumberFormat="1" applyFont="1" applyFill="1" applyBorder="1" applyAlignment="1">
      <alignment horizontal="right" vertical="center" wrapText="1"/>
    </xf>
    <xf numFmtId="170" fontId="2" fillId="0" borderId="16" xfId="42" applyNumberFormat="1" applyFont="1" applyFill="1" applyBorder="1" applyAlignment="1">
      <alignment horizontal="center" vertical="center" wrapText="1"/>
    </xf>
    <xf numFmtId="0" fontId="2" fillId="0" borderId="10" xfId="0" applyFont="1" applyFill="1" applyBorder="1" applyAlignment="1">
      <alignment/>
    </xf>
    <xf numFmtId="170" fontId="2" fillId="0" borderId="10" xfId="0" applyNumberFormat="1" applyFont="1" applyFill="1" applyBorder="1" applyAlignment="1">
      <alignment/>
    </xf>
    <xf numFmtId="170" fontId="6" fillId="0" borderId="10" xfId="0" applyNumberFormat="1" applyFont="1" applyFill="1" applyBorder="1" applyAlignment="1">
      <alignment vertical="center" wrapText="1"/>
    </xf>
    <xf numFmtId="170" fontId="6" fillId="0" borderId="10" xfId="0" applyNumberFormat="1" applyFont="1" applyFill="1" applyBorder="1" applyAlignment="1">
      <alignment horizontal="right" vertical="center" wrapText="1"/>
    </xf>
    <xf numFmtId="172" fontId="3" fillId="0" borderId="0" xfId="0" applyNumberFormat="1" applyFont="1" applyFill="1" applyAlignment="1">
      <alignment/>
    </xf>
    <xf numFmtId="9" fontId="2" fillId="0" borderId="0" xfId="0" applyNumberFormat="1" applyFont="1" applyFill="1" applyAlignment="1">
      <alignment/>
    </xf>
    <xf numFmtId="171" fontId="2" fillId="0" borderId="0" xfId="0" applyNumberFormat="1" applyFont="1" applyFill="1" applyAlignment="1">
      <alignment/>
    </xf>
    <xf numFmtId="3" fontId="2" fillId="0" borderId="0" xfId="0" applyNumberFormat="1" applyFont="1" applyFill="1" applyAlignment="1">
      <alignment horizontal="right"/>
    </xf>
    <xf numFmtId="170" fontId="2" fillId="0" borderId="0" xfId="0" applyNumberFormat="1" applyFont="1" applyFill="1" applyAlignment="1">
      <alignment/>
    </xf>
    <xf numFmtId="3" fontId="2" fillId="0" borderId="0" xfId="0" applyNumberFormat="1" applyFont="1" applyFill="1" applyAlignment="1">
      <alignment horizontal="justify"/>
    </xf>
    <xf numFmtId="3" fontId="2" fillId="0" borderId="14" xfId="0" applyNumberFormat="1" applyFont="1" applyFill="1" applyBorder="1" applyAlignment="1">
      <alignment horizontal="center" vertical="center" wrapText="1"/>
    </xf>
    <xf numFmtId="0" fontId="6" fillId="0" borderId="14" xfId="0" applyFont="1" applyFill="1" applyBorder="1" applyAlignment="1">
      <alignment horizontal="left" vertical="center" wrapText="1"/>
    </xf>
    <xf numFmtId="0" fontId="2" fillId="0" borderId="14" xfId="0" applyNumberFormat="1" applyFont="1" applyFill="1" applyBorder="1" applyAlignment="1">
      <alignment horizontal="center" vertical="center" wrapText="1"/>
    </xf>
    <xf numFmtId="3" fontId="2" fillId="0" borderId="14" xfId="0" applyNumberFormat="1" applyFont="1" applyFill="1" applyBorder="1" applyAlignment="1">
      <alignment horizontal="right" vertical="center" wrapText="1"/>
    </xf>
    <xf numFmtId="49" fontId="2" fillId="0" borderId="14" xfId="0"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0" fontId="9" fillId="0" borderId="17" xfId="0" applyFont="1" applyFill="1" applyBorder="1" applyAlignment="1">
      <alignment/>
    </xf>
    <xf numFmtId="0" fontId="10" fillId="0" borderId="0" xfId="0" applyFont="1" applyFill="1" applyAlignment="1">
      <alignment/>
    </xf>
    <xf numFmtId="0" fontId="9" fillId="0" borderId="0" xfId="0" applyFont="1" applyFill="1" applyAlignment="1">
      <alignment horizontal="center" vertical="center"/>
    </xf>
    <xf numFmtId="0" fontId="9" fillId="0" borderId="0" xfId="0" applyFont="1" applyFill="1" applyAlignment="1">
      <alignment/>
    </xf>
    <xf numFmtId="0" fontId="9" fillId="0" borderId="0" xfId="0" applyFont="1" applyFill="1" applyAlignment="1">
      <alignment horizontal="center"/>
    </xf>
    <xf numFmtId="3" fontId="9" fillId="0" borderId="0" xfId="0" applyNumberFormat="1" applyFont="1" applyFill="1" applyAlignment="1">
      <alignment horizontal="center"/>
    </xf>
    <xf numFmtId="0" fontId="11" fillId="0" borderId="0" xfId="0" applyFont="1" applyFill="1" applyAlignment="1">
      <alignment vertical="center" wrapText="1"/>
    </xf>
    <xf numFmtId="0" fontId="11" fillId="0" borderId="18" xfId="0" applyFont="1" applyFill="1" applyBorder="1" applyAlignment="1">
      <alignment vertical="center" wrapText="1"/>
    </xf>
    <xf numFmtId="0" fontId="12" fillId="0" borderId="10" xfId="0" applyFont="1" applyFill="1" applyBorder="1" applyAlignment="1">
      <alignment horizontal="center" vertical="center" wrapText="1"/>
    </xf>
    <xf numFmtId="0" fontId="6" fillId="0" borderId="19" xfId="0"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173" fontId="7" fillId="0" borderId="11" xfId="42" applyNumberFormat="1" applyFont="1" applyFill="1" applyBorder="1" applyAlignment="1">
      <alignment horizontal="right" vertical="center" wrapText="1"/>
    </xf>
    <xf numFmtId="173" fontId="7" fillId="0" borderId="14" xfId="42" applyNumberFormat="1" applyFont="1" applyFill="1" applyBorder="1" applyAlignment="1">
      <alignment horizontal="center" vertical="center" wrapText="1"/>
    </xf>
    <xf numFmtId="3" fontId="7" fillId="0" borderId="14" xfId="0" applyNumberFormat="1" applyFont="1" applyFill="1" applyBorder="1" applyAlignment="1">
      <alignment horizontal="center" vertical="center" wrapText="1"/>
    </xf>
    <xf numFmtId="0" fontId="7" fillId="0" borderId="14" xfId="0" applyFont="1" applyFill="1" applyBorder="1" applyAlignment="1">
      <alignment horizontal="center" vertical="center"/>
    </xf>
    <xf numFmtId="3" fontId="7" fillId="0" borderId="12" xfId="0" applyNumberFormat="1" applyFont="1" applyFill="1" applyBorder="1" applyAlignment="1">
      <alignment horizontal="center" vertical="center" wrapText="1"/>
    </xf>
    <xf numFmtId="3" fontId="7" fillId="0" borderId="12" xfId="0" applyNumberFormat="1" applyFont="1" applyFill="1" applyBorder="1" applyAlignment="1">
      <alignment horizontal="left" vertical="center" wrapText="1"/>
    </xf>
    <xf numFmtId="0" fontId="7" fillId="0" borderId="12" xfId="0" applyFont="1" applyFill="1" applyBorder="1" applyAlignment="1">
      <alignment horizontal="center" vertical="center"/>
    </xf>
    <xf numFmtId="0" fontId="7" fillId="0" borderId="12" xfId="0" applyFont="1" applyFill="1" applyBorder="1" applyAlignment="1">
      <alignment horizontal="center" vertical="center" wrapText="1"/>
    </xf>
    <xf numFmtId="173" fontId="7" fillId="0" borderId="12" xfId="42" applyNumberFormat="1" applyFont="1" applyFill="1" applyBorder="1" applyAlignment="1">
      <alignment horizontal="right" vertical="center" wrapText="1"/>
    </xf>
    <xf numFmtId="0" fontId="7" fillId="0" borderId="12" xfId="0" applyFont="1" applyFill="1" applyBorder="1" applyAlignment="1">
      <alignment vertical="center" wrapText="1"/>
    </xf>
    <xf numFmtId="173" fontId="2" fillId="0" borderId="12" xfId="42" applyNumberFormat="1" applyFont="1" applyFill="1" applyBorder="1" applyAlignment="1">
      <alignment horizontal="right" vertical="center" wrapText="1"/>
    </xf>
    <xf numFmtId="173" fontId="2" fillId="0" borderId="12" xfId="42" applyNumberFormat="1" applyFont="1" applyFill="1" applyBorder="1" applyAlignment="1">
      <alignment vertical="center" wrapText="1"/>
    </xf>
    <xf numFmtId="173" fontId="2" fillId="0" borderId="12" xfId="42"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xf>
    <xf numFmtId="173" fontId="6" fillId="0" borderId="10" xfId="42" applyNumberFormat="1" applyFont="1" applyFill="1" applyBorder="1" applyAlignment="1">
      <alignment horizontal="right" vertical="center" wrapText="1"/>
    </xf>
    <xf numFmtId="0" fontId="13" fillId="0" borderId="0" xfId="0" applyFont="1" applyFill="1" applyAlignment="1">
      <alignment horizontal="center" vertical="center" wrapText="1"/>
    </xf>
    <xf numFmtId="0" fontId="10" fillId="0" borderId="0" xfId="0" applyFont="1" applyFill="1" applyAlignment="1">
      <alignment vertical="center"/>
    </xf>
    <xf numFmtId="173" fontId="9" fillId="0" borderId="0" xfId="0" applyNumberFormat="1" applyFont="1" applyFill="1" applyAlignment="1">
      <alignment/>
    </xf>
    <xf numFmtId="0" fontId="9" fillId="0" borderId="0" xfId="0" applyFont="1" applyFill="1" applyAlignment="1">
      <alignment wrapText="1"/>
    </xf>
    <xf numFmtId="0" fontId="12" fillId="0" borderId="20" xfId="0" applyFont="1" applyFill="1" applyBorder="1" applyAlignment="1">
      <alignment horizontal="center" vertical="center" wrapText="1"/>
    </xf>
    <xf numFmtId="170" fontId="65" fillId="0" borderId="11" xfId="42" applyNumberFormat="1" applyFont="1" applyFill="1" applyBorder="1" applyAlignment="1">
      <alignment horizontal="right" vertical="center" wrapText="1"/>
    </xf>
    <xf numFmtId="173" fontId="9" fillId="0" borderId="0" xfId="42" applyNumberFormat="1" applyFont="1" applyFill="1" applyAlignment="1">
      <alignment/>
    </xf>
    <xf numFmtId="170" fontId="65" fillId="0" borderId="12" xfId="42" applyNumberFormat="1" applyFont="1" applyFill="1" applyBorder="1" applyAlignment="1">
      <alignment horizontal="right" vertical="center" wrapText="1"/>
    </xf>
    <xf numFmtId="170" fontId="65" fillId="0" borderId="12" xfId="42" applyNumberFormat="1" applyFont="1" applyFill="1" applyBorder="1" applyAlignment="1">
      <alignment vertical="center" wrapText="1"/>
    </xf>
    <xf numFmtId="173" fontId="66" fillId="0" borderId="0" xfId="0" applyNumberFormat="1" applyFont="1" applyFill="1" applyAlignment="1">
      <alignment/>
    </xf>
    <xf numFmtId="170" fontId="6" fillId="0" borderId="10" xfId="42" applyNumberFormat="1" applyFont="1" applyFill="1" applyBorder="1" applyAlignment="1">
      <alignment horizontal="right" vertical="center" wrapText="1"/>
    </xf>
    <xf numFmtId="170" fontId="9" fillId="0" borderId="0" xfId="0" applyNumberFormat="1" applyFont="1" applyFill="1" applyAlignment="1">
      <alignment/>
    </xf>
    <xf numFmtId="173" fontId="13" fillId="0" borderId="0" xfId="42" applyNumberFormat="1" applyFont="1" applyFill="1" applyBorder="1" applyAlignment="1">
      <alignment horizontal="right" vertical="center" wrapText="1"/>
    </xf>
    <xf numFmtId="3" fontId="9" fillId="0" borderId="0" xfId="0" applyNumberFormat="1" applyFont="1" applyFill="1" applyAlignment="1">
      <alignment/>
    </xf>
    <xf numFmtId="169" fontId="10" fillId="0" borderId="0" xfId="0" applyNumberFormat="1" applyFont="1" applyFill="1" applyAlignment="1">
      <alignment/>
    </xf>
    <xf numFmtId="172" fontId="9" fillId="0" borderId="0" xfId="0" applyNumberFormat="1" applyFont="1" applyFill="1" applyAlignment="1">
      <alignment horizontal="center"/>
    </xf>
    <xf numFmtId="169" fontId="9" fillId="0" borderId="0" xfId="0" applyNumberFormat="1" applyFont="1" applyFill="1" applyAlignment="1">
      <alignment horizontal="center"/>
    </xf>
    <xf numFmtId="169" fontId="9" fillId="0" borderId="0" xfId="0" applyNumberFormat="1" applyFont="1" applyFill="1" applyAlignment="1">
      <alignment/>
    </xf>
    <xf numFmtId="172" fontId="9" fillId="0" borderId="0" xfId="0" applyNumberFormat="1" applyFont="1" applyFill="1" applyAlignment="1">
      <alignment/>
    </xf>
    <xf numFmtId="0" fontId="9" fillId="0" borderId="0" xfId="0" applyFont="1" applyFill="1" applyAlignment="1">
      <alignment horizontal="left"/>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3" fontId="7" fillId="0" borderId="11" xfId="0" applyNumberFormat="1" applyFont="1" applyFill="1" applyBorder="1" applyAlignment="1">
      <alignment horizontal="left" vertical="center" wrapText="1"/>
    </xf>
    <xf numFmtId="0" fontId="7" fillId="0" borderId="11" xfId="0" applyFont="1" applyFill="1" applyBorder="1" applyAlignment="1">
      <alignment horizontal="center" vertical="center"/>
    </xf>
    <xf numFmtId="173" fontId="2" fillId="0" borderId="11" xfId="42" applyNumberFormat="1" applyFont="1" applyFill="1" applyBorder="1" applyAlignment="1">
      <alignment vertical="center" wrapText="1"/>
    </xf>
    <xf numFmtId="0" fontId="2" fillId="0" borderId="10" xfId="0" applyFont="1" applyFill="1" applyBorder="1" applyAlignment="1">
      <alignment vertical="center"/>
    </xf>
    <xf numFmtId="174" fontId="6" fillId="0" borderId="10" xfId="44" applyNumberFormat="1" applyFont="1" applyFill="1" applyBorder="1" applyAlignment="1">
      <alignment horizontal="right" vertical="center" wrapText="1"/>
    </xf>
    <xf numFmtId="0" fontId="2" fillId="0" borderId="0" xfId="59" applyFont="1" applyFill="1" applyBorder="1" applyAlignment="1">
      <alignment horizontal="center" vertical="center"/>
      <protection/>
    </xf>
    <xf numFmtId="0" fontId="14" fillId="0" borderId="0" xfId="59" applyFont="1" applyFill="1" applyBorder="1" applyAlignment="1">
      <alignment horizontal="left" vertical="center" wrapText="1"/>
      <protection/>
    </xf>
    <xf numFmtId="0" fontId="14" fillId="0" borderId="0" xfId="59" applyFont="1" applyFill="1" applyAlignment="1">
      <alignment horizontal="left" vertical="center" wrapText="1"/>
      <protection/>
    </xf>
    <xf numFmtId="174" fontId="9" fillId="0" borderId="0" xfId="0" applyNumberFormat="1" applyFont="1" applyFill="1" applyAlignment="1">
      <alignment/>
    </xf>
    <xf numFmtId="172" fontId="2" fillId="0" borderId="0" xfId="0" applyNumberFormat="1" applyFont="1" applyFill="1" applyAlignment="1">
      <alignment/>
    </xf>
    <xf numFmtId="43" fontId="2" fillId="0" borderId="11" xfId="42" applyFont="1" applyFill="1" applyBorder="1" applyAlignment="1">
      <alignment vertical="center" wrapText="1"/>
    </xf>
    <xf numFmtId="170" fontId="2" fillId="0" borderId="11" xfId="42" applyNumberFormat="1" applyFont="1" applyFill="1" applyBorder="1" applyAlignment="1">
      <alignment vertical="center" wrapText="1"/>
    </xf>
    <xf numFmtId="43" fontId="2" fillId="0" borderId="12" xfId="42" applyFont="1" applyFill="1" applyBorder="1" applyAlignment="1">
      <alignment vertical="center" wrapText="1"/>
    </xf>
    <xf numFmtId="170" fontId="2" fillId="0" borderId="12" xfId="42" applyNumberFormat="1" applyFont="1" applyFill="1" applyBorder="1" applyAlignment="1">
      <alignment vertical="center" wrapText="1"/>
    </xf>
    <xf numFmtId="170" fontId="2" fillId="0" borderId="12" xfId="44" applyNumberFormat="1" applyFont="1" applyFill="1" applyBorder="1" applyAlignment="1">
      <alignment vertical="center" wrapText="1"/>
    </xf>
    <xf numFmtId="3" fontId="2" fillId="0" borderId="12" xfId="0" applyNumberFormat="1" applyFont="1" applyFill="1" applyBorder="1" applyAlignment="1">
      <alignment vertical="center" wrapText="1"/>
    </xf>
    <xf numFmtId="43" fontId="13" fillId="0" borderId="0" xfId="42" applyNumberFormat="1" applyFont="1" applyFill="1" applyAlignment="1">
      <alignment vertical="center" wrapText="1"/>
    </xf>
    <xf numFmtId="170" fontId="6" fillId="0" borderId="10" xfId="44" applyNumberFormat="1" applyFont="1" applyFill="1" applyBorder="1" applyAlignment="1">
      <alignment horizontal="right" vertical="center" wrapText="1"/>
    </xf>
    <xf numFmtId="0" fontId="9" fillId="0" borderId="0" xfId="0" applyFont="1" applyFill="1" applyAlignment="1">
      <alignment/>
    </xf>
    <xf numFmtId="3" fontId="6" fillId="0" borderId="0" xfId="0" applyNumberFormat="1" applyFont="1" applyFill="1" applyAlignment="1">
      <alignment/>
    </xf>
    <xf numFmtId="0" fontId="2" fillId="0" borderId="0" xfId="0" applyFont="1" applyFill="1" applyAlignment="1">
      <alignment vertical="center"/>
    </xf>
    <xf numFmtId="0" fontId="6" fillId="0" borderId="0" xfId="0" applyFont="1" applyFill="1" applyAlignment="1">
      <alignment/>
    </xf>
    <xf numFmtId="3" fontId="15" fillId="0" borderId="0" xfId="0" applyNumberFormat="1" applyFont="1" applyFill="1" applyAlignment="1">
      <alignment/>
    </xf>
    <xf numFmtId="3" fontId="16" fillId="0" borderId="0" xfId="0" applyNumberFormat="1" applyFont="1" applyFill="1" applyAlignment="1">
      <alignment/>
    </xf>
    <xf numFmtId="0" fontId="0" fillId="0" borderId="0" xfId="0" applyFont="1" applyFill="1" applyAlignment="1">
      <alignment/>
    </xf>
    <xf numFmtId="3" fontId="16" fillId="0" borderId="10" xfId="0" applyNumberFormat="1" applyFont="1" applyFill="1" applyBorder="1" applyAlignment="1">
      <alignment horizontal="center" vertical="center"/>
    </xf>
    <xf numFmtId="3" fontId="16" fillId="0" borderId="10" xfId="0" applyNumberFormat="1" applyFont="1" applyFill="1" applyBorder="1" applyAlignment="1">
      <alignment horizontal="center" vertical="center" wrapText="1"/>
    </xf>
    <xf numFmtId="0" fontId="2" fillId="0" borderId="12" xfId="0" applyFont="1" applyFill="1" applyBorder="1" applyAlignment="1">
      <alignment vertical="center" wrapText="1"/>
    </xf>
    <xf numFmtId="3" fontId="2" fillId="0" borderId="14" xfId="0" applyNumberFormat="1" applyFont="1" applyFill="1" applyBorder="1" applyAlignment="1">
      <alignment vertical="center" wrapText="1"/>
    </xf>
    <xf numFmtId="0" fontId="7" fillId="0" borderId="14" xfId="0" applyFont="1" applyFill="1" applyBorder="1" applyAlignment="1">
      <alignment vertical="center" wrapText="1"/>
    </xf>
    <xf numFmtId="0" fontId="2" fillId="0" borderId="14" xfId="0" applyFont="1" applyFill="1" applyBorder="1" applyAlignment="1">
      <alignment vertical="center" wrapText="1"/>
    </xf>
    <xf numFmtId="173" fontId="2" fillId="0" borderId="14" xfId="42" applyNumberFormat="1" applyFont="1" applyFill="1" applyBorder="1" applyAlignment="1">
      <alignment vertical="center" wrapText="1"/>
    </xf>
    <xf numFmtId="0" fontId="16" fillId="0" borderId="10" xfId="0" applyFont="1" applyFill="1" applyBorder="1" applyAlignment="1">
      <alignment horizontal="center" vertical="center"/>
    </xf>
    <xf numFmtId="173" fontId="16" fillId="0" borderId="10" xfId="42" applyNumberFormat="1" applyFont="1" applyFill="1" applyBorder="1" applyAlignment="1">
      <alignment horizontal="right" vertical="center" wrapText="1"/>
    </xf>
    <xf numFmtId="168" fontId="16" fillId="0" borderId="10" xfId="0" applyNumberFormat="1" applyFont="1" applyFill="1" applyBorder="1" applyAlignment="1">
      <alignment horizontal="right" vertical="center" wrapText="1"/>
    </xf>
    <xf numFmtId="3" fontId="6" fillId="0" borderId="0" xfId="0" applyNumberFormat="1" applyFont="1" applyFill="1" applyAlignment="1">
      <alignment horizontal="center"/>
    </xf>
    <xf numFmtId="0" fontId="7" fillId="0" borderId="0" xfId="0" applyFont="1" applyFill="1" applyAlignment="1">
      <alignment wrapText="1"/>
    </xf>
    <xf numFmtId="0" fontId="7" fillId="0" borderId="0" xfId="0" applyFont="1" applyFill="1" applyAlignment="1">
      <alignment/>
    </xf>
    <xf numFmtId="43" fontId="2" fillId="0" borderId="0" xfId="42" applyNumberFormat="1" applyFont="1" applyFill="1" applyAlignment="1">
      <alignment/>
    </xf>
    <xf numFmtId="170" fontId="9" fillId="0" borderId="0" xfId="42" applyNumberFormat="1" applyFont="1" applyFill="1" applyAlignment="1">
      <alignment horizontal="right"/>
    </xf>
    <xf numFmtId="0" fontId="17" fillId="0" borderId="0" xfId="0" applyFont="1" applyFill="1" applyAlignment="1">
      <alignment horizontal="justify"/>
    </xf>
    <xf numFmtId="170" fontId="17" fillId="0" borderId="0" xfId="0" applyNumberFormat="1" applyFont="1" applyFill="1" applyAlignment="1">
      <alignment horizontal="justify"/>
    </xf>
    <xf numFmtId="173" fontId="2" fillId="0" borderId="11" xfId="42" applyNumberFormat="1" applyFont="1" applyFill="1" applyBorder="1" applyAlignment="1">
      <alignment horizontal="right" vertical="center" wrapText="1"/>
    </xf>
    <xf numFmtId="170" fontId="2" fillId="0" borderId="11" xfId="42" applyNumberFormat="1" applyFont="1" applyFill="1" applyBorder="1" applyAlignment="1">
      <alignment horizontal="right" vertical="center" wrapText="1"/>
    </xf>
    <xf numFmtId="173" fontId="2" fillId="0" borderId="14" xfId="42" applyNumberFormat="1" applyFont="1" applyFill="1" applyBorder="1" applyAlignment="1">
      <alignment horizontal="right" vertical="center" wrapText="1"/>
    </xf>
    <xf numFmtId="170" fontId="2" fillId="0" borderId="14" xfId="42" applyNumberFormat="1" applyFont="1" applyFill="1" applyBorder="1" applyAlignment="1">
      <alignment horizontal="right" vertical="center" wrapText="1"/>
    </xf>
    <xf numFmtId="170" fontId="16" fillId="0" borderId="10" xfId="42" applyNumberFormat="1" applyFont="1" applyFill="1" applyBorder="1" applyAlignment="1">
      <alignment horizontal="right" vertical="center" wrapText="1"/>
    </xf>
    <xf numFmtId="169" fontId="6" fillId="0" borderId="0" xfId="0" applyNumberFormat="1" applyFont="1" applyFill="1" applyAlignment="1">
      <alignment/>
    </xf>
    <xf numFmtId="173" fontId="7" fillId="0" borderId="0" xfId="0" applyNumberFormat="1" applyFont="1" applyFill="1" applyAlignment="1">
      <alignment wrapText="1"/>
    </xf>
    <xf numFmtId="170" fontId="16" fillId="0" borderId="0" xfId="42" applyNumberFormat="1" applyFont="1" applyFill="1" applyAlignment="1">
      <alignment horizontal="right" wrapText="1"/>
    </xf>
    <xf numFmtId="168" fontId="12" fillId="0" borderId="0" xfId="0" applyNumberFormat="1" applyFont="1" applyFill="1" applyAlignment="1">
      <alignment wrapText="1"/>
    </xf>
    <xf numFmtId="1" fontId="12" fillId="0" borderId="0" xfId="0" applyNumberFormat="1" applyFont="1" applyFill="1" applyAlignment="1">
      <alignment wrapText="1"/>
    </xf>
    <xf numFmtId="172" fontId="7" fillId="0" borderId="0" xfId="0" applyNumberFormat="1" applyFont="1" applyFill="1" applyAlignment="1">
      <alignment wrapText="1"/>
    </xf>
    <xf numFmtId="173" fontId="7" fillId="0" borderId="0" xfId="0" applyNumberFormat="1" applyFont="1" applyFill="1" applyAlignment="1">
      <alignment/>
    </xf>
    <xf numFmtId="170" fontId="7" fillId="0" borderId="0" xfId="0" applyNumberFormat="1" applyFont="1" applyFill="1" applyAlignment="1">
      <alignment/>
    </xf>
    <xf numFmtId="3" fontId="14" fillId="0" borderId="0" xfId="0" applyNumberFormat="1" applyFont="1" applyFill="1" applyAlignment="1">
      <alignment/>
    </xf>
    <xf numFmtId="3" fontId="6" fillId="0" borderId="0" xfId="0" applyNumberFormat="1" applyFont="1" applyFill="1" applyAlignment="1">
      <alignment/>
    </xf>
    <xf numFmtId="0" fontId="6" fillId="0" borderId="0" xfId="0" applyFont="1" applyFill="1" applyAlignment="1">
      <alignment vertical="center"/>
    </xf>
    <xf numFmtId="175" fontId="2" fillId="0" borderId="0" xfId="0" applyNumberFormat="1" applyFont="1" applyFill="1" applyAlignment="1">
      <alignment/>
    </xf>
    <xf numFmtId="169" fontId="2" fillId="0" borderId="0" xfId="0" applyNumberFormat="1" applyFont="1" applyFill="1" applyAlignment="1">
      <alignment/>
    </xf>
    <xf numFmtId="170" fontId="2" fillId="0" borderId="0" xfId="42" applyNumberFormat="1" applyFont="1" applyFill="1" applyAlignment="1">
      <alignment/>
    </xf>
    <xf numFmtId="170" fontId="6" fillId="33" borderId="0" xfId="42" applyNumberFormat="1" applyFont="1" applyFill="1" applyAlignment="1">
      <alignment/>
    </xf>
    <xf numFmtId="170" fontId="6" fillId="0" borderId="0" xfId="0" applyNumberFormat="1" applyFont="1" applyFill="1" applyAlignment="1">
      <alignment/>
    </xf>
    <xf numFmtId="3" fontId="6" fillId="0" borderId="0" xfId="0" applyNumberFormat="1" applyFont="1" applyFill="1" applyAlignment="1">
      <alignment vertical="center"/>
    </xf>
    <xf numFmtId="0" fontId="7" fillId="0" borderId="0" xfId="0" applyFont="1" applyFill="1" applyAlignment="1">
      <alignment vertical="center"/>
    </xf>
    <xf numFmtId="43" fontId="2" fillId="0" borderId="0" xfId="0" applyNumberFormat="1" applyFont="1" applyFill="1" applyAlignment="1">
      <alignment/>
    </xf>
    <xf numFmtId="170" fontId="7" fillId="33" borderId="0" xfId="42" applyNumberFormat="1" applyFont="1" applyFill="1" applyAlignment="1">
      <alignment/>
    </xf>
    <xf numFmtId="169" fontId="6" fillId="0" borderId="0" xfId="0" applyNumberFormat="1" applyFont="1" applyFill="1" applyAlignment="1">
      <alignment/>
    </xf>
    <xf numFmtId="169" fontId="6" fillId="0" borderId="0" xfId="0" applyNumberFormat="1" applyFont="1" applyFill="1" applyAlignment="1">
      <alignment vertical="center"/>
    </xf>
    <xf numFmtId="170" fontId="16" fillId="33" borderId="0" xfId="42" applyNumberFormat="1" applyFont="1" applyFill="1" applyAlignment="1">
      <alignment/>
    </xf>
    <xf numFmtId="170" fontId="2" fillId="33" borderId="0" xfId="42" applyNumberFormat="1" applyFont="1" applyFill="1" applyAlignment="1">
      <alignment/>
    </xf>
    <xf numFmtId="0" fontId="2" fillId="0" borderId="0" xfId="0" applyFont="1" applyFill="1" applyAlignment="1">
      <alignment horizontal="center" vertical="center" wrapText="1"/>
    </xf>
    <xf numFmtId="0" fontId="2" fillId="0" borderId="0" xfId="0" applyFont="1" applyFill="1" applyAlignment="1">
      <alignment horizontal="center"/>
    </xf>
    <xf numFmtId="0" fontId="18" fillId="0" borderId="0" xfId="0" applyFont="1" applyFill="1" applyAlignment="1">
      <alignment horizontal="center" vertical="center" wrapText="1"/>
    </xf>
    <xf numFmtId="0" fontId="2" fillId="0" borderId="12" xfId="0" applyFont="1" applyFill="1" applyBorder="1" applyAlignment="1">
      <alignment horizontal="center" vertical="center"/>
    </xf>
    <xf numFmtId="0" fontId="2" fillId="0" borderId="12" xfId="0" applyFont="1" applyFill="1" applyBorder="1" applyAlignment="1">
      <alignment vertical="center"/>
    </xf>
    <xf numFmtId="3" fontId="7" fillId="0" borderId="16"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169" fontId="7" fillId="0" borderId="11" xfId="0" applyNumberFormat="1" applyFont="1" applyFill="1" applyBorder="1" applyAlignment="1">
      <alignment horizontal="right" vertical="center" wrapText="1"/>
    </xf>
    <xf numFmtId="173" fontId="7" fillId="0" borderId="11" xfId="42" applyNumberFormat="1" applyFont="1" applyFill="1" applyBorder="1" applyAlignment="1">
      <alignment horizontal="center" vertical="center" wrapText="1"/>
    </xf>
    <xf numFmtId="169" fontId="7" fillId="0" borderId="14" xfId="0" applyNumberFormat="1" applyFont="1" applyFill="1" applyBorder="1" applyAlignment="1">
      <alignment horizontal="right" vertical="center" wrapText="1"/>
    </xf>
    <xf numFmtId="173" fontId="7" fillId="0" borderId="14" xfId="42" applyNumberFormat="1" applyFont="1" applyFill="1" applyBorder="1" applyAlignment="1">
      <alignment horizontal="right" vertical="center" wrapText="1"/>
    </xf>
    <xf numFmtId="169" fontId="7" fillId="0" borderId="12" xfId="0" applyNumberFormat="1" applyFont="1" applyFill="1" applyBorder="1" applyAlignment="1">
      <alignment horizontal="right" vertical="center" wrapText="1"/>
    </xf>
    <xf numFmtId="173" fontId="7" fillId="0" borderId="12" xfId="42"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172" fontId="7" fillId="0" borderId="12" xfId="0" applyNumberFormat="1" applyFont="1" applyFill="1" applyBorder="1" applyAlignment="1">
      <alignment horizontal="right" vertical="center" wrapText="1"/>
    </xf>
    <xf numFmtId="0" fontId="6" fillId="0" borderId="12" xfId="0" applyFont="1" applyFill="1" applyBorder="1" applyAlignment="1">
      <alignment vertical="center" wrapText="1"/>
    </xf>
    <xf numFmtId="174" fontId="6" fillId="0" borderId="10" xfId="42" applyNumberFormat="1" applyFont="1" applyFill="1" applyBorder="1" applyAlignment="1">
      <alignment horizontal="right" vertical="center" wrapText="1"/>
    </xf>
    <xf numFmtId="173" fontId="2" fillId="0" borderId="0" xfId="0" applyNumberFormat="1" applyFont="1" applyFill="1" applyAlignment="1">
      <alignment horizontal="center"/>
    </xf>
    <xf numFmtId="172" fontId="2" fillId="0" borderId="0" xfId="0" applyNumberFormat="1" applyFont="1" applyFill="1" applyAlignment="1">
      <alignment horizontal="center"/>
    </xf>
    <xf numFmtId="0" fontId="4" fillId="0" borderId="0" xfId="0" applyFont="1" applyFill="1" applyAlignment="1">
      <alignment/>
    </xf>
    <xf numFmtId="0" fontId="6" fillId="0" borderId="0" xfId="0" applyFont="1" applyFill="1" applyAlignment="1">
      <alignment horizontal="center" vertical="center"/>
    </xf>
    <xf numFmtId="0" fontId="3" fillId="0" borderId="0" xfId="0" applyFont="1" applyFill="1" applyAlignment="1">
      <alignment horizontal="center"/>
    </xf>
    <xf numFmtId="173" fontId="2" fillId="0" borderId="11" xfId="42" applyNumberFormat="1" applyFont="1" applyFill="1" applyBorder="1" applyAlignment="1">
      <alignment horizontal="center" vertical="center" wrapText="1"/>
    </xf>
    <xf numFmtId="173" fontId="2" fillId="0" borderId="0" xfId="42" applyNumberFormat="1" applyFont="1" applyFill="1" applyAlignment="1">
      <alignment horizontal="center" vertical="center" wrapText="1"/>
    </xf>
    <xf numFmtId="0" fontId="2" fillId="0" borderId="0" xfId="0" applyFont="1" applyFill="1" applyAlignment="1">
      <alignment horizontal="center" vertical="center"/>
    </xf>
    <xf numFmtId="173" fontId="2" fillId="0" borderId="14" xfId="42" applyNumberFormat="1" applyFont="1" applyFill="1" applyBorder="1" applyAlignment="1">
      <alignment horizontal="center" vertical="center" wrapText="1"/>
    </xf>
    <xf numFmtId="173" fontId="7" fillId="0" borderId="12" xfId="42" applyNumberFormat="1" applyFont="1" applyFill="1" applyBorder="1" applyAlignment="1">
      <alignment vertical="center" wrapText="1"/>
    </xf>
    <xf numFmtId="173" fontId="2" fillId="0" borderId="0" xfId="42" applyNumberFormat="1" applyFont="1" applyFill="1" applyAlignment="1">
      <alignment horizontal="center" vertical="center"/>
    </xf>
    <xf numFmtId="172" fontId="2" fillId="0" borderId="0" xfId="0" applyNumberFormat="1" applyFont="1" applyFill="1" applyAlignment="1">
      <alignment horizontal="center" vertical="center"/>
    </xf>
    <xf numFmtId="172" fontId="7" fillId="0" borderId="12" xfId="0" applyNumberFormat="1" applyFont="1" applyFill="1" applyBorder="1" applyAlignment="1">
      <alignment horizontal="center" vertical="center" wrapText="1"/>
    </xf>
    <xf numFmtId="173" fontId="2" fillId="0" borderId="0" xfId="0" applyNumberFormat="1" applyFont="1" applyFill="1" applyAlignment="1">
      <alignment/>
    </xf>
    <xf numFmtId="43" fontId="2" fillId="0" borderId="0" xfId="42" applyFont="1" applyFill="1" applyAlignment="1">
      <alignment horizontal="center"/>
    </xf>
    <xf numFmtId="0" fontId="6"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173" fontId="2" fillId="0" borderId="12" xfId="42"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4" xfId="0" applyFont="1" applyFill="1" applyBorder="1" applyAlignment="1">
      <alignment horizontal="center" vertical="center" wrapText="1"/>
    </xf>
    <xf numFmtId="173" fontId="7" fillId="0" borderId="14" xfId="42" applyNumberFormat="1" applyFont="1" applyFill="1" applyBorder="1" applyAlignment="1">
      <alignment horizontal="center" vertical="center" wrapText="1"/>
    </xf>
    <xf numFmtId="3" fontId="7" fillId="0" borderId="23" xfId="0" applyNumberFormat="1" applyFont="1" applyFill="1" applyBorder="1" applyAlignment="1">
      <alignment horizontal="center" vertical="center" wrapText="1"/>
    </xf>
    <xf numFmtId="3" fontId="7" fillId="0" borderId="14" xfId="0" applyNumberFormat="1" applyFont="1" applyFill="1" applyBorder="1" applyAlignment="1">
      <alignment horizontal="center" vertical="center" wrapText="1"/>
    </xf>
    <xf numFmtId="3" fontId="2" fillId="0" borderId="22"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3" fontId="2" fillId="0" borderId="12" xfId="0" applyNumberFormat="1" applyFont="1" applyFill="1" applyBorder="1" applyAlignment="1">
      <alignment horizontal="center" vertical="center" wrapText="1"/>
    </xf>
    <xf numFmtId="0" fontId="7" fillId="0" borderId="12"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2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2"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19" xfId="0" applyFont="1" applyFill="1" applyBorder="1" applyAlignment="1">
      <alignment horizontal="center" vertical="center" wrapText="1"/>
    </xf>
    <xf numFmtId="3" fontId="7" fillId="0" borderId="20" xfId="0" applyNumberFormat="1" applyFont="1" applyFill="1" applyBorder="1" applyAlignment="1">
      <alignment horizontal="center" vertical="center" wrapText="1"/>
    </xf>
    <xf numFmtId="3" fontId="7" fillId="0" borderId="22" xfId="0" applyNumberFormat="1" applyFont="1" applyFill="1" applyBorder="1" applyAlignment="1">
      <alignment horizontal="center" vertical="center" wrapText="1"/>
    </xf>
    <xf numFmtId="3" fontId="7" fillId="0" borderId="12" xfId="0" applyNumberFormat="1" applyFont="1" applyFill="1" applyBorder="1" applyAlignment="1">
      <alignment horizontal="center" vertical="center" wrapText="1"/>
    </xf>
    <xf numFmtId="3" fontId="7" fillId="0" borderId="20" xfId="0" applyNumberFormat="1" applyFont="1" applyFill="1" applyBorder="1" applyAlignment="1">
      <alignment horizontal="left" vertical="center" wrapText="1"/>
    </xf>
    <xf numFmtId="3" fontId="7" fillId="0" borderId="23" xfId="0" applyNumberFormat="1" applyFont="1" applyFill="1" applyBorder="1" applyAlignment="1">
      <alignment horizontal="left" vertical="center" wrapText="1"/>
    </xf>
    <xf numFmtId="3" fontId="7" fillId="0" borderId="14" xfId="0" applyNumberFormat="1" applyFont="1" applyFill="1" applyBorder="1" applyAlignment="1">
      <alignment horizontal="left" vertical="center" wrapText="1"/>
    </xf>
    <xf numFmtId="0" fontId="4" fillId="0" borderId="0" xfId="0" applyFont="1" applyFill="1" applyAlignment="1">
      <alignment horizontal="center" wrapText="1"/>
    </xf>
    <xf numFmtId="0" fontId="5" fillId="0" borderId="0" xfId="0" applyFont="1" applyFill="1" applyAlignment="1">
      <alignment horizontal="center" vertical="center" wrapText="1"/>
    </xf>
    <xf numFmtId="3" fontId="6" fillId="0" borderId="10" xfId="0" applyNumberFormat="1" applyFont="1" applyFill="1" applyBorder="1" applyAlignment="1">
      <alignment horizontal="center" vertical="center" wrapText="1"/>
    </xf>
    <xf numFmtId="43" fontId="6" fillId="0" borderId="10" xfId="42" applyNumberFormat="1" applyFont="1" applyFill="1" applyBorder="1" applyAlignment="1">
      <alignment horizontal="center" vertical="center" wrapText="1"/>
    </xf>
    <xf numFmtId="0" fontId="16" fillId="0" borderId="24" xfId="0" applyFont="1" applyFill="1" applyBorder="1" applyAlignment="1">
      <alignment horizontal="center" vertical="center"/>
    </xf>
    <xf numFmtId="0" fontId="16" fillId="0" borderId="19" xfId="0" applyFont="1" applyFill="1" applyBorder="1" applyAlignment="1">
      <alignment horizontal="center" vertical="center"/>
    </xf>
    <xf numFmtId="3" fontId="6" fillId="0" borderId="10" xfId="0" applyNumberFormat="1" applyFont="1" applyFill="1" applyBorder="1" applyAlignment="1">
      <alignment horizontal="center" vertical="center"/>
    </xf>
    <xf numFmtId="3" fontId="2" fillId="0" borderId="20" xfId="0" applyNumberFormat="1" applyFont="1" applyFill="1" applyBorder="1" applyAlignment="1">
      <alignment horizontal="center" vertical="center" wrapText="1"/>
    </xf>
    <xf numFmtId="3" fontId="2" fillId="0" borderId="23" xfId="0" applyNumberFormat="1" applyFont="1" applyFill="1" applyBorder="1" applyAlignment="1">
      <alignment horizontal="center" vertical="center" wrapText="1"/>
    </xf>
    <xf numFmtId="0" fontId="10" fillId="0" borderId="0" xfId="0" applyFont="1" applyFill="1" applyAlignment="1">
      <alignment horizontal="center" wrapText="1"/>
    </xf>
    <xf numFmtId="0" fontId="6"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19" xfId="0" applyFont="1" applyFill="1" applyBorder="1" applyAlignment="1">
      <alignment horizontal="center" vertical="center" wrapText="1"/>
    </xf>
    <xf numFmtId="3" fontId="6" fillId="0" borderId="24" xfId="0" applyNumberFormat="1" applyFont="1" applyFill="1" applyBorder="1" applyAlignment="1">
      <alignment horizontal="center" vertical="center" wrapText="1"/>
    </xf>
    <xf numFmtId="3" fontId="6" fillId="0" borderId="19" xfId="0" applyNumberFormat="1" applyFont="1" applyFill="1" applyBorder="1" applyAlignment="1">
      <alignment horizontal="center" vertical="center" wrapText="1"/>
    </xf>
    <xf numFmtId="0" fontId="13" fillId="0" borderId="0" xfId="0" applyFont="1" applyFill="1" applyAlignment="1">
      <alignment horizontal="center" vertical="center" wrapText="1"/>
    </xf>
    <xf numFmtId="173" fontId="13" fillId="0" borderId="0" xfId="42" applyNumberFormat="1" applyFont="1" applyFill="1" applyBorder="1" applyAlignment="1">
      <alignment horizontal="right" vertical="center" wrapText="1"/>
    </xf>
    <xf numFmtId="3" fontId="12" fillId="0" borderId="20" xfId="0" applyNumberFormat="1" applyFont="1" applyFill="1" applyBorder="1" applyAlignment="1">
      <alignment horizontal="center" vertical="center" wrapText="1"/>
    </xf>
    <xf numFmtId="3" fontId="12" fillId="0" borderId="21" xfId="0" applyNumberFormat="1" applyFont="1" applyFill="1" applyBorder="1" applyAlignment="1">
      <alignment horizontal="center" vertical="center" wrapText="1"/>
    </xf>
    <xf numFmtId="173" fontId="2" fillId="0" borderId="12" xfId="42" applyNumberFormat="1" applyFont="1" applyFill="1" applyBorder="1" applyAlignment="1">
      <alignment horizontal="right" vertical="center" wrapText="1"/>
    </xf>
    <xf numFmtId="0" fontId="7" fillId="0" borderId="22" xfId="0" applyFont="1" applyFill="1" applyBorder="1" applyAlignment="1">
      <alignment horizontal="center" vertical="center" wrapText="1"/>
    </xf>
    <xf numFmtId="0" fontId="11" fillId="0" borderId="0" xfId="0" applyFont="1" applyFill="1" applyAlignment="1">
      <alignment horizontal="center" vertical="center" wrapText="1"/>
    </xf>
    <xf numFmtId="0" fontId="8" fillId="0" borderId="18" xfId="0" applyFont="1" applyFill="1" applyBorder="1" applyAlignment="1">
      <alignment horizontal="center" vertical="center" wrapText="1"/>
    </xf>
    <xf numFmtId="3" fontId="12" fillId="0" borderId="24" xfId="0" applyNumberFormat="1" applyFont="1" applyFill="1" applyBorder="1" applyAlignment="1">
      <alignment horizontal="center" vertical="center" wrapText="1"/>
    </xf>
    <xf numFmtId="3" fontId="12" fillId="0" borderId="19" xfId="0" applyNumberFormat="1" applyFont="1" applyFill="1" applyBorder="1" applyAlignment="1">
      <alignment horizontal="center" vertical="center" wrapText="1"/>
    </xf>
    <xf numFmtId="168" fontId="2" fillId="0" borderId="23" xfId="0" applyNumberFormat="1" applyFont="1" applyFill="1" applyBorder="1" applyAlignment="1">
      <alignment horizontal="center" vertical="center" wrapText="1"/>
    </xf>
    <xf numFmtId="168" fontId="2" fillId="0" borderId="14" xfId="0" applyNumberFormat="1" applyFont="1" applyFill="1" applyBorder="1" applyAlignment="1">
      <alignment horizontal="center" vertical="center" wrapText="1"/>
    </xf>
    <xf numFmtId="168" fontId="2" fillId="0" borderId="22"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3" fontId="2" fillId="0" borderId="23"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0" fontId="4" fillId="0" borderId="0" xfId="0" applyFont="1" applyFill="1" applyAlignment="1">
      <alignment horizontal="center"/>
    </xf>
    <xf numFmtId="0" fontId="5" fillId="0" borderId="0" xfId="0" applyFont="1" applyFill="1" applyAlignment="1">
      <alignment horizont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9" xfId="0" applyFont="1" applyFill="1" applyBorder="1" applyAlignment="1">
      <alignment horizontal="center" vertical="center"/>
    </xf>
    <xf numFmtId="0" fontId="8" fillId="0" borderId="0" xfId="0" applyFont="1" applyFill="1" applyAlignment="1">
      <alignment horizontal="center" vertical="center" wrapText="1"/>
    </xf>
    <xf numFmtId="0" fontId="7" fillId="0" borderId="0" xfId="0" applyFont="1" applyFill="1" applyAlignment="1">
      <alignment horizontal="center" vertical="center" wrapText="1"/>
    </xf>
    <xf numFmtId="3" fontId="2" fillId="0" borderId="22" xfId="0" applyNumberFormat="1"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21" xfId="0" applyFont="1" applyFill="1" applyBorder="1" applyAlignment="1">
      <alignment horizontal="center" vertical="center" wrapText="1"/>
    </xf>
    <xf numFmtId="168" fontId="2" fillId="0" borderId="11" xfId="0" applyNumberFormat="1" applyFont="1" applyFill="1" applyBorder="1" applyAlignment="1">
      <alignment horizontal="right" vertical="center" wrapText="1"/>
    </xf>
    <xf numFmtId="168" fontId="2" fillId="0" borderId="12" xfId="0" applyNumberFormat="1" applyFont="1" applyFill="1" applyBorder="1" applyAlignment="1">
      <alignment horizontal="right" vertical="center" wrapText="1"/>
    </xf>
    <xf numFmtId="169" fontId="2" fillId="0" borderId="22" xfId="0" applyNumberFormat="1" applyFont="1" applyFill="1" applyBorder="1" applyAlignment="1">
      <alignment horizontal="right" vertical="center"/>
    </xf>
    <xf numFmtId="169" fontId="2" fillId="0" borderId="23" xfId="0" applyNumberFormat="1" applyFont="1" applyFill="1" applyBorder="1" applyAlignment="1">
      <alignment horizontal="right" vertical="center"/>
    </xf>
    <xf numFmtId="169" fontId="2" fillId="0" borderId="14" xfId="0" applyNumberFormat="1" applyFont="1" applyFill="1" applyBorder="1" applyAlignment="1">
      <alignment horizontal="right" vertical="center"/>
    </xf>
    <xf numFmtId="169" fontId="2" fillId="0" borderId="21" xfId="0" applyNumberFormat="1" applyFont="1" applyFill="1" applyBorder="1" applyAlignment="1">
      <alignment horizontal="right" vertical="center"/>
    </xf>
    <xf numFmtId="3" fontId="2" fillId="0" borderId="21" xfId="0" applyNumberFormat="1" applyFont="1" applyFill="1" applyBorder="1" applyAlignment="1">
      <alignment horizontal="center" vertical="center"/>
    </xf>
    <xf numFmtId="0" fontId="7" fillId="0" borderId="11" xfId="0" applyFont="1" applyFill="1" applyBorder="1" applyAlignment="1">
      <alignment horizontal="left" vertical="center" wrapText="1"/>
    </xf>
    <xf numFmtId="3" fontId="2" fillId="0" borderId="22" xfId="0" applyNumberFormat="1" applyFont="1" applyFill="1" applyBorder="1" applyAlignment="1">
      <alignment horizontal="left" vertical="center"/>
    </xf>
    <xf numFmtId="3" fontId="2" fillId="0" borderId="23" xfId="0" applyNumberFormat="1" applyFont="1" applyFill="1" applyBorder="1" applyAlignment="1">
      <alignment horizontal="left" vertical="center"/>
    </xf>
    <xf numFmtId="3" fontId="2" fillId="0" borderId="14" xfId="0" applyNumberFormat="1" applyFont="1" applyFill="1" applyBorder="1" applyAlignment="1">
      <alignment horizontal="left" vertical="center"/>
    </xf>
    <xf numFmtId="0" fontId="7" fillId="0" borderId="21" xfId="0" applyFont="1" applyFill="1" applyBorder="1" applyAlignment="1">
      <alignment horizontal="left" vertical="center" wrapText="1"/>
    </xf>
    <xf numFmtId="3" fontId="2" fillId="0" borderId="11"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4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L126"/>
  <sheetViews>
    <sheetView workbookViewId="0" topLeftCell="A1">
      <selection activeCell="A2" sqref="A2:T2"/>
    </sheetView>
  </sheetViews>
  <sheetFormatPr defaultColWidth="9.140625" defaultRowHeight="12.75"/>
  <cols>
    <col min="1" max="1" width="3.57421875" style="178" customWidth="1"/>
    <col min="2" max="2" width="20.7109375" style="1" customWidth="1"/>
    <col min="3" max="3" width="8.7109375" style="1" customWidth="1"/>
    <col min="4" max="4" width="10.7109375" style="1" hidden="1" customWidth="1"/>
    <col min="5" max="5" width="4.57421875" style="1" customWidth="1"/>
    <col min="6" max="6" width="4.8515625" style="1" customWidth="1"/>
    <col min="7" max="7" width="4.57421875" style="178" customWidth="1"/>
    <col min="8" max="8" width="8.57421875" style="1" customWidth="1"/>
    <col min="9" max="10" width="6.00390625" style="178" customWidth="1"/>
    <col min="11" max="12" width="6.28125" style="178" customWidth="1"/>
    <col min="13" max="13" width="7.28125" style="178" customWidth="1"/>
    <col min="14" max="14" width="7.7109375" style="178" customWidth="1"/>
    <col min="15" max="16" width="6.7109375" style="178" customWidth="1"/>
    <col min="17" max="17" width="7.7109375" style="178" customWidth="1"/>
    <col min="18" max="18" width="6.28125" style="178" customWidth="1"/>
    <col min="19" max="19" width="10.7109375" style="178" customWidth="1"/>
    <col min="20" max="20" width="12.7109375" style="1" customWidth="1"/>
    <col min="21" max="21" width="18.8515625" style="1" bestFit="1" customWidth="1"/>
    <col min="22" max="22" width="16.00390625" style="178" customWidth="1"/>
    <col min="23" max="23" width="15.140625" style="1" customWidth="1"/>
    <col min="24" max="24" width="20.00390625" style="178" bestFit="1" customWidth="1"/>
    <col min="25" max="168" width="9.140625" style="1" customWidth="1"/>
    <col min="169" max="16384" width="9.140625" style="3" customWidth="1"/>
  </cols>
  <sheetData>
    <row r="1" spans="1:20" ht="33.75" customHeight="1">
      <c r="A1" s="241" t="s">
        <v>0</v>
      </c>
      <c r="B1" s="241"/>
      <c r="C1" s="241"/>
      <c r="D1" s="241"/>
      <c r="E1" s="241"/>
      <c r="F1" s="241"/>
      <c r="G1" s="241"/>
      <c r="H1" s="241"/>
      <c r="I1" s="241"/>
      <c r="J1" s="241"/>
      <c r="K1" s="241"/>
      <c r="L1" s="241"/>
      <c r="M1" s="241"/>
      <c r="N1" s="241"/>
      <c r="O1" s="241"/>
      <c r="P1" s="241"/>
      <c r="Q1" s="241"/>
      <c r="R1" s="241"/>
      <c r="S1" s="241"/>
      <c r="T1" s="241"/>
    </row>
    <row r="2" spans="1:20" ht="19.5" customHeight="1">
      <c r="A2" s="242" t="s">
        <v>183</v>
      </c>
      <c r="B2" s="242"/>
      <c r="C2" s="242"/>
      <c r="D2" s="242"/>
      <c r="E2" s="242"/>
      <c r="F2" s="242"/>
      <c r="G2" s="242"/>
      <c r="H2" s="242"/>
      <c r="I2" s="242"/>
      <c r="J2" s="242"/>
      <c r="K2" s="242"/>
      <c r="L2" s="242"/>
      <c r="M2" s="242"/>
      <c r="N2" s="242"/>
      <c r="O2" s="242"/>
      <c r="P2" s="242"/>
      <c r="Q2" s="242"/>
      <c r="R2" s="242"/>
      <c r="S2" s="242"/>
      <c r="T2" s="242"/>
    </row>
    <row r="3" spans="1:20" ht="6" customHeight="1">
      <c r="A3" s="179"/>
      <c r="B3" s="179"/>
      <c r="C3" s="179"/>
      <c r="D3" s="179"/>
      <c r="E3" s="179"/>
      <c r="F3" s="179"/>
      <c r="G3" s="179"/>
      <c r="H3" s="179"/>
      <c r="I3" s="179"/>
      <c r="J3" s="179"/>
      <c r="K3" s="179"/>
      <c r="L3" s="179"/>
      <c r="M3" s="179"/>
      <c r="N3" s="179"/>
      <c r="O3" s="179"/>
      <c r="P3" s="179"/>
      <c r="Q3" s="179"/>
      <c r="R3" s="179"/>
      <c r="S3" s="179"/>
      <c r="T3" s="179"/>
    </row>
    <row r="4" spans="1:22" ht="36" customHeight="1">
      <c r="A4" s="209" t="s">
        <v>1</v>
      </c>
      <c r="B4" s="209" t="s">
        <v>61</v>
      </c>
      <c r="C4" s="209" t="s">
        <v>3</v>
      </c>
      <c r="D4" s="209" t="s">
        <v>4</v>
      </c>
      <c r="E4" s="209" t="s">
        <v>5</v>
      </c>
      <c r="F4" s="209"/>
      <c r="G4" s="209"/>
      <c r="H4" s="209"/>
      <c r="I4" s="209"/>
      <c r="J4" s="209" t="s">
        <v>6</v>
      </c>
      <c r="K4" s="209"/>
      <c r="L4" s="209"/>
      <c r="M4" s="209"/>
      <c r="N4" s="209" t="s">
        <v>7</v>
      </c>
      <c r="O4" s="209"/>
      <c r="P4" s="209"/>
      <c r="Q4" s="209"/>
      <c r="R4" s="209" t="s">
        <v>8</v>
      </c>
      <c r="S4" s="212" t="s">
        <v>9</v>
      </c>
      <c r="T4" s="209" t="s">
        <v>10</v>
      </c>
      <c r="V4" s="196"/>
    </row>
    <row r="5" spans="1:22" ht="36" customHeight="1">
      <c r="A5" s="209"/>
      <c r="B5" s="209"/>
      <c r="C5" s="209"/>
      <c r="D5" s="209"/>
      <c r="E5" s="233" t="s">
        <v>11</v>
      </c>
      <c r="F5" s="234"/>
      <c r="G5" s="209" t="s">
        <v>12</v>
      </c>
      <c r="H5" s="209" t="s">
        <v>13</v>
      </c>
      <c r="I5" s="209" t="s">
        <v>14</v>
      </c>
      <c r="J5" s="209" t="s">
        <v>15</v>
      </c>
      <c r="K5" s="209" t="s">
        <v>16</v>
      </c>
      <c r="L5" s="212" t="s">
        <v>17</v>
      </c>
      <c r="M5" s="212" t="s">
        <v>18</v>
      </c>
      <c r="N5" s="209" t="s">
        <v>19</v>
      </c>
      <c r="O5" s="209"/>
      <c r="P5" s="209" t="s">
        <v>20</v>
      </c>
      <c r="Q5" s="209" t="s">
        <v>21</v>
      </c>
      <c r="R5" s="209"/>
      <c r="S5" s="212"/>
      <c r="T5" s="209"/>
      <c r="V5" s="196"/>
    </row>
    <row r="6" spans="1:168" ht="36" customHeight="1">
      <c r="A6" s="209"/>
      <c r="B6" s="209"/>
      <c r="C6" s="209"/>
      <c r="D6" s="209"/>
      <c r="E6" s="6" t="s">
        <v>22</v>
      </c>
      <c r="F6" s="6" t="s">
        <v>23</v>
      </c>
      <c r="G6" s="209"/>
      <c r="H6" s="209"/>
      <c r="I6" s="209"/>
      <c r="J6" s="209"/>
      <c r="K6" s="209"/>
      <c r="L6" s="213"/>
      <c r="M6" s="212"/>
      <c r="N6" s="6" t="s">
        <v>24</v>
      </c>
      <c r="O6" s="6" t="s">
        <v>25</v>
      </c>
      <c r="P6" s="209"/>
      <c r="Q6" s="209"/>
      <c r="R6" s="209"/>
      <c r="S6" s="212"/>
      <c r="T6" s="209"/>
      <c r="U6" s="197"/>
      <c r="V6" s="196"/>
      <c r="W6" s="3"/>
      <c r="X6" s="198"/>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row>
    <row r="7" spans="1:20" s="177" customFormat="1" ht="19.5" customHeight="1">
      <c r="A7" s="6">
        <v>1</v>
      </c>
      <c r="B7" s="6">
        <v>2</v>
      </c>
      <c r="C7" s="6">
        <v>3</v>
      </c>
      <c r="D7" s="6">
        <v>4</v>
      </c>
      <c r="E7" s="6">
        <v>4</v>
      </c>
      <c r="F7" s="6">
        <v>5</v>
      </c>
      <c r="G7" s="6">
        <v>6</v>
      </c>
      <c r="H7" s="6">
        <v>7</v>
      </c>
      <c r="I7" s="6">
        <v>8</v>
      </c>
      <c r="J7" s="6">
        <v>9</v>
      </c>
      <c r="K7" s="6">
        <v>10</v>
      </c>
      <c r="L7" s="6">
        <v>11</v>
      </c>
      <c r="M7" s="6">
        <v>12</v>
      </c>
      <c r="N7" s="6">
        <v>13</v>
      </c>
      <c r="O7" s="6">
        <v>14</v>
      </c>
      <c r="P7" s="6">
        <v>15</v>
      </c>
      <c r="Q7" s="6">
        <v>16</v>
      </c>
      <c r="R7" s="6">
        <v>17</v>
      </c>
      <c r="S7" s="6">
        <v>18</v>
      </c>
      <c r="T7" s="6">
        <v>19</v>
      </c>
    </row>
    <row r="8" spans="1:24" s="126" customFormat="1" ht="36">
      <c r="A8" s="235">
        <v>1</v>
      </c>
      <c r="B8" s="238" t="s">
        <v>26</v>
      </c>
      <c r="C8" s="228" t="s">
        <v>27</v>
      </c>
      <c r="D8" s="107"/>
      <c r="E8" s="66"/>
      <c r="F8" s="66">
        <v>5</v>
      </c>
      <c r="G8" s="67">
        <v>63</v>
      </c>
      <c r="H8" s="68">
        <v>226</v>
      </c>
      <c r="I8" s="66" t="s">
        <v>28</v>
      </c>
      <c r="J8" s="66"/>
      <c r="K8" s="66">
        <v>404</v>
      </c>
      <c r="L8" s="66"/>
      <c r="M8" s="66">
        <v>192</v>
      </c>
      <c r="N8" s="184">
        <v>190.6</v>
      </c>
      <c r="O8" s="68"/>
      <c r="P8" s="185"/>
      <c r="Q8" s="68">
        <f>SUM(N8:P8)</f>
        <v>190.6</v>
      </c>
      <c r="R8" s="68">
        <v>35.4</v>
      </c>
      <c r="S8" s="199" t="s">
        <v>29</v>
      </c>
      <c r="T8" s="8" t="s">
        <v>30</v>
      </c>
      <c r="U8" s="200"/>
      <c r="V8" s="201"/>
      <c r="W8" s="201"/>
      <c r="X8" s="201"/>
    </row>
    <row r="9" spans="1:24" s="126" customFormat="1" ht="36">
      <c r="A9" s="219"/>
      <c r="B9" s="239"/>
      <c r="C9" s="229"/>
      <c r="D9" s="71"/>
      <c r="E9" s="219">
        <v>130</v>
      </c>
      <c r="F9" s="219"/>
      <c r="G9" s="216">
        <v>43</v>
      </c>
      <c r="H9" s="218">
        <v>445.4</v>
      </c>
      <c r="I9" s="70" t="s">
        <v>31</v>
      </c>
      <c r="J9" s="70"/>
      <c r="K9" s="70"/>
      <c r="L9" s="70"/>
      <c r="M9" s="70">
        <v>100</v>
      </c>
      <c r="N9" s="186">
        <v>60</v>
      </c>
      <c r="O9" s="187"/>
      <c r="P9" s="69"/>
      <c r="Q9" s="76">
        <f>SUM(N9:P9)</f>
        <v>60</v>
      </c>
      <c r="R9" s="187"/>
      <c r="S9" s="202" t="s">
        <v>32</v>
      </c>
      <c r="T9" s="12" t="s">
        <v>33</v>
      </c>
      <c r="U9" s="200"/>
      <c r="V9" s="201"/>
      <c r="W9" s="201"/>
      <c r="X9" s="201"/>
    </row>
    <row r="10" spans="1:24" s="126" customFormat="1" ht="36">
      <c r="A10" s="220"/>
      <c r="B10" s="240"/>
      <c r="C10" s="230"/>
      <c r="D10" s="71"/>
      <c r="E10" s="220"/>
      <c r="F10" s="220"/>
      <c r="G10" s="217"/>
      <c r="H10" s="218"/>
      <c r="I10" s="70" t="s">
        <v>34</v>
      </c>
      <c r="J10" s="70"/>
      <c r="K10" s="70"/>
      <c r="L10" s="70"/>
      <c r="M10" s="70">
        <v>200</v>
      </c>
      <c r="N10" s="186">
        <v>20</v>
      </c>
      <c r="O10" s="187"/>
      <c r="P10" s="69"/>
      <c r="Q10" s="76">
        <f>SUM(N10:P10)</f>
        <v>20</v>
      </c>
      <c r="R10" s="187"/>
      <c r="S10" s="202" t="s">
        <v>32</v>
      </c>
      <c r="T10" s="12" t="s">
        <v>33</v>
      </c>
      <c r="U10" s="200"/>
      <c r="V10" s="201"/>
      <c r="W10" s="201"/>
      <c r="X10" s="201"/>
    </row>
    <row r="11" spans="1:24" s="126" customFormat="1" ht="27.75" customHeight="1">
      <c r="A11" s="72">
        <f>A8+1</f>
        <v>2</v>
      </c>
      <c r="B11" s="73" t="s">
        <v>35</v>
      </c>
      <c r="C11" s="74" t="s">
        <v>27</v>
      </c>
      <c r="D11" s="74"/>
      <c r="E11" s="72"/>
      <c r="F11" s="72">
        <v>5</v>
      </c>
      <c r="G11" s="75">
        <v>66</v>
      </c>
      <c r="H11" s="76">
        <v>136.7</v>
      </c>
      <c r="I11" s="72" t="s">
        <v>28</v>
      </c>
      <c r="J11" s="72"/>
      <c r="K11" s="72">
        <v>24</v>
      </c>
      <c r="L11" s="72"/>
      <c r="M11" s="72">
        <v>96</v>
      </c>
      <c r="N11" s="188">
        <v>117.1</v>
      </c>
      <c r="O11" s="76"/>
      <c r="P11" s="189"/>
      <c r="Q11" s="76">
        <f aca="true" t="shared" si="0" ref="Q11:Q18">SUM(N11:P11)</f>
        <v>117.1</v>
      </c>
      <c r="R11" s="203">
        <v>19.6</v>
      </c>
      <c r="S11" s="12" t="s">
        <v>36</v>
      </c>
      <c r="T11" s="12" t="s">
        <v>30</v>
      </c>
      <c r="U11" s="200"/>
      <c r="V11" s="201"/>
      <c r="W11" s="201"/>
      <c r="X11" s="201"/>
    </row>
    <row r="12" spans="1:24" s="126" customFormat="1" ht="27.75" customHeight="1">
      <c r="A12" s="72">
        <f>A11+1</f>
        <v>3</v>
      </c>
      <c r="B12" s="77" t="s">
        <v>37</v>
      </c>
      <c r="C12" s="74" t="s">
        <v>27</v>
      </c>
      <c r="D12" s="12"/>
      <c r="E12" s="13"/>
      <c r="F12" s="13">
        <v>5</v>
      </c>
      <c r="G12" s="12">
        <v>34</v>
      </c>
      <c r="H12" s="76">
        <v>83</v>
      </c>
      <c r="I12" s="12" t="s">
        <v>28</v>
      </c>
      <c r="J12" s="133"/>
      <c r="K12" s="12">
        <v>36</v>
      </c>
      <c r="L12" s="190"/>
      <c r="M12" s="12">
        <v>77</v>
      </c>
      <c r="N12" s="191">
        <v>72</v>
      </c>
      <c r="O12" s="78"/>
      <c r="P12" s="78"/>
      <c r="Q12" s="78">
        <f t="shared" si="0"/>
        <v>72</v>
      </c>
      <c r="R12" s="79">
        <f>H12-N12</f>
        <v>11</v>
      </c>
      <c r="S12" s="12" t="s">
        <v>38</v>
      </c>
      <c r="T12" s="12" t="s">
        <v>30</v>
      </c>
      <c r="U12" s="204"/>
      <c r="V12" s="201"/>
      <c r="W12" s="201"/>
      <c r="X12" s="201"/>
    </row>
    <row r="13" spans="1:24" s="126" customFormat="1" ht="27.75" customHeight="1">
      <c r="A13" s="72">
        <f>A12+1</f>
        <v>4</v>
      </c>
      <c r="B13" s="77" t="s">
        <v>39</v>
      </c>
      <c r="C13" s="74" t="s">
        <v>27</v>
      </c>
      <c r="D13" s="13"/>
      <c r="E13" s="13"/>
      <c r="F13" s="13">
        <v>5</v>
      </c>
      <c r="G13" s="12">
        <v>35</v>
      </c>
      <c r="H13" s="76">
        <v>130.3</v>
      </c>
      <c r="I13" s="12" t="s">
        <v>28</v>
      </c>
      <c r="J13" s="133"/>
      <c r="K13" s="12">
        <v>60</v>
      </c>
      <c r="L13" s="192"/>
      <c r="M13" s="12">
        <v>108</v>
      </c>
      <c r="N13" s="191">
        <v>111.4</v>
      </c>
      <c r="O13" s="78"/>
      <c r="P13" s="78"/>
      <c r="Q13" s="78">
        <f t="shared" si="0"/>
        <v>111.4</v>
      </c>
      <c r="R13" s="79">
        <f>H13-Q13</f>
        <v>18.900000000000006</v>
      </c>
      <c r="S13" s="12" t="s">
        <v>38</v>
      </c>
      <c r="T13" s="12" t="s">
        <v>30</v>
      </c>
      <c r="U13" s="204"/>
      <c r="V13" s="204"/>
      <c r="W13" s="201"/>
      <c r="X13" s="201"/>
    </row>
    <row r="14" spans="1:24" s="126" customFormat="1" ht="27.75" customHeight="1">
      <c r="A14" s="72">
        <f>A13+1</f>
        <v>5</v>
      </c>
      <c r="B14" s="77" t="s">
        <v>40</v>
      </c>
      <c r="C14" s="74" t="s">
        <v>27</v>
      </c>
      <c r="D14" s="13"/>
      <c r="E14" s="13"/>
      <c r="F14" s="13">
        <v>5</v>
      </c>
      <c r="G14" s="12">
        <v>37</v>
      </c>
      <c r="H14" s="76">
        <v>196.7</v>
      </c>
      <c r="I14" s="12" t="s">
        <v>28</v>
      </c>
      <c r="J14" s="133"/>
      <c r="K14" s="12">
        <v>60</v>
      </c>
      <c r="L14" s="192"/>
      <c r="M14" s="12">
        <v>192</v>
      </c>
      <c r="N14" s="191">
        <v>182.3</v>
      </c>
      <c r="O14" s="78"/>
      <c r="P14" s="78"/>
      <c r="Q14" s="78">
        <f t="shared" si="0"/>
        <v>182.3</v>
      </c>
      <c r="R14" s="79">
        <f>H14-Q14</f>
        <v>14.399999999999977</v>
      </c>
      <c r="S14" s="12" t="s">
        <v>38</v>
      </c>
      <c r="T14" s="12" t="s">
        <v>30</v>
      </c>
      <c r="U14" s="204"/>
      <c r="V14" s="204"/>
      <c r="W14" s="201"/>
      <c r="X14" s="201"/>
    </row>
    <row r="15" spans="1:24" s="126" customFormat="1" ht="27.75" customHeight="1">
      <c r="A15" s="72">
        <f>A14+1</f>
        <v>6</v>
      </c>
      <c r="B15" s="77" t="s">
        <v>41</v>
      </c>
      <c r="C15" s="74" t="s">
        <v>27</v>
      </c>
      <c r="D15" s="180"/>
      <c r="E15" s="12"/>
      <c r="F15" s="13">
        <v>5</v>
      </c>
      <c r="G15" s="12">
        <v>38</v>
      </c>
      <c r="H15" s="78">
        <v>134.5</v>
      </c>
      <c r="I15" s="12" t="s">
        <v>28</v>
      </c>
      <c r="J15" s="12"/>
      <c r="K15" s="12"/>
      <c r="L15" s="12"/>
      <c r="M15" s="12">
        <v>105.2</v>
      </c>
      <c r="N15" s="78">
        <v>127.6</v>
      </c>
      <c r="O15" s="78"/>
      <c r="P15" s="80"/>
      <c r="Q15" s="78">
        <f t="shared" si="0"/>
        <v>127.6</v>
      </c>
      <c r="R15" s="79">
        <f>H15-Q15</f>
        <v>6.900000000000006</v>
      </c>
      <c r="S15" s="12" t="s">
        <v>38</v>
      </c>
      <c r="T15" s="12" t="s">
        <v>30</v>
      </c>
      <c r="U15" s="204"/>
      <c r="V15" s="204"/>
      <c r="W15" s="201"/>
      <c r="X15" s="201"/>
    </row>
    <row r="16" spans="1:24" s="126" customFormat="1" ht="27.75" customHeight="1">
      <c r="A16" s="72">
        <f>A15+1</f>
        <v>7</v>
      </c>
      <c r="B16" s="77" t="s">
        <v>42</v>
      </c>
      <c r="C16" s="74" t="s">
        <v>27</v>
      </c>
      <c r="D16" s="12"/>
      <c r="E16" s="13"/>
      <c r="F16" s="13">
        <v>5</v>
      </c>
      <c r="G16" s="12">
        <v>39</v>
      </c>
      <c r="H16" s="78">
        <v>297.5</v>
      </c>
      <c r="I16" s="12" t="s">
        <v>28</v>
      </c>
      <c r="J16" s="133"/>
      <c r="K16" s="133"/>
      <c r="L16" s="133"/>
      <c r="M16" s="12">
        <v>257</v>
      </c>
      <c r="N16" s="78">
        <v>191.5</v>
      </c>
      <c r="O16" s="78">
        <v>84.9</v>
      </c>
      <c r="P16" s="78"/>
      <c r="Q16" s="78">
        <f t="shared" si="0"/>
        <v>276.4</v>
      </c>
      <c r="R16" s="79">
        <f>H16-Q16</f>
        <v>21.100000000000023</v>
      </c>
      <c r="S16" s="12" t="s">
        <v>38</v>
      </c>
      <c r="T16" s="12" t="s">
        <v>30</v>
      </c>
      <c r="U16" s="204"/>
      <c r="V16" s="204"/>
      <c r="W16" s="201"/>
      <c r="X16" s="201"/>
    </row>
    <row r="17" spans="1:24" s="126" customFormat="1" ht="27.75" customHeight="1">
      <c r="A17" s="72">
        <v>8</v>
      </c>
      <c r="B17" s="11" t="s">
        <v>43</v>
      </c>
      <c r="C17" s="75" t="s">
        <v>27</v>
      </c>
      <c r="D17" s="12"/>
      <c r="E17" s="13"/>
      <c r="F17" s="13">
        <v>5</v>
      </c>
      <c r="G17" s="12">
        <v>36</v>
      </c>
      <c r="H17" s="78">
        <v>124.5</v>
      </c>
      <c r="I17" s="12" t="s">
        <v>28</v>
      </c>
      <c r="J17" s="12"/>
      <c r="K17" s="12">
        <v>36</v>
      </c>
      <c r="L17" s="133"/>
      <c r="M17" s="12">
        <v>154</v>
      </c>
      <c r="N17" s="78">
        <v>110.2</v>
      </c>
      <c r="O17" s="78"/>
      <c r="P17" s="80"/>
      <c r="Q17" s="78">
        <f t="shared" si="0"/>
        <v>110.2</v>
      </c>
      <c r="R17" s="79">
        <f>H17-Q17</f>
        <v>14.299999999999997</v>
      </c>
      <c r="S17" s="12" t="s">
        <v>38</v>
      </c>
      <c r="T17" s="12" t="s">
        <v>44</v>
      </c>
      <c r="U17" s="204"/>
      <c r="V17" s="204"/>
      <c r="W17" s="201"/>
      <c r="X17" s="201"/>
    </row>
    <row r="18" spans="1:24" s="126" customFormat="1" ht="36">
      <c r="A18" s="236">
        <v>9</v>
      </c>
      <c r="B18" s="225" t="s">
        <v>45</v>
      </c>
      <c r="C18" s="231" t="s">
        <v>27</v>
      </c>
      <c r="D18" s="133"/>
      <c r="E18" s="221">
        <v>130</v>
      </c>
      <c r="F18" s="221"/>
      <c r="G18" s="214">
        <v>61</v>
      </c>
      <c r="H18" s="211">
        <v>905</v>
      </c>
      <c r="I18" s="12" t="s">
        <v>31</v>
      </c>
      <c r="J18" s="214">
        <v>130</v>
      </c>
      <c r="K18" s="214">
        <v>61</v>
      </c>
      <c r="L18" s="214">
        <v>905</v>
      </c>
      <c r="M18" s="12">
        <v>705</v>
      </c>
      <c r="N18" s="79">
        <v>199</v>
      </c>
      <c r="O18" s="79"/>
      <c r="P18" s="79"/>
      <c r="Q18" s="79">
        <f t="shared" si="0"/>
        <v>199</v>
      </c>
      <c r="R18" s="79"/>
      <c r="S18" s="202" t="s">
        <v>46</v>
      </c>
      <c r="T18" s="12" t="s">
        <v>33</v>
      </c>
      <c r="U18" s="200"/>
      <c r="V18" s="201"/>
      <c r="W18" s="201"/>
      <c r="X18" s="201"/>
    </row>
    <row r="19" spans="1:24" s="126" customFormat="1" ht="27.75" customHeight="1" hidden="1">
      <c r="A19" s="220"/>
      <c r="B19" s="227"/>
      <c r="C19" s="230"/>
      <c r="D19" s="133"/>
      <c r="E19" s="222"/>
      <c r="F19" s="222"/>
      <c r="G19" s="215"/>
      <c r="H19" s="211"/>
      <c r="I19" s="12" t="s">
        <v>34</v>
      </c>
      <c r="J19" s="215"/>
      <c r="K19" s="215"/>
      <c r="L19" s="215"/>
      <c r="M19" s="12">
        <v>200</v>
      </c>
      <c r="N19" s="79"/>
      <c r="O19" s="79"/>
      <c r="P19" s="79"/>
      <c r="Q19" s="79"/>
      <c r="R19" s="79"/>
      <c r="S19" s="12"/>
      <c r="T19" s="12"/>
      <c r="U19" s="200"/>
      <c r="V19" s="201"/>
      <c r="W19" s="201"/>
      <c r="X19" s="201"/>
    </row>
    <row r="20" spans="1:24" s="126" customFormat="1" ht="27.75" customHeight="1">
      <c r="A20" s="72">
        <v>10</v>
      </c>
      <c r="B20" s="77" t="s">
        <v>47</v>
      </c>
      <c r="C20" s="74" t="s">
        <v>48</v>
      </c>
      <c r="D20" s="133"/>
      <c r="E20" s="13">
        <v>44</v>
      </c>
      <c r="F20" s="13"/>
      <c r="G20" s="12">
        <v>158</v>
      </c>
      <c r="H20" s="79">
        <v>392.6</v>
      </c>
      <c r="I20" s="12" t="s">
        <v>28</v>
      </c>
      <c r="J20" s="133"/>
      <c r="K20" s="12">
        <v>257</v>
      </c>
      <c r="L20" s="133"/>
      <c r="M20" s="12">
        <v>408</v>
      </c>
      <c r="N20" s="79">
        <v>392.6</v>
      </c>
      <c r="O20" s="79"/>
      <c r="P20" s="79"/>
      <c r="Q20" s="79">
        <f>SUM(N20:P20)</f>
        <v>392.6</v>
      </c>
      <c r="R20" s="79"/>
      <c r="S20" s="12" t="s">
        <v>38</v>
      </c>
      <c r="T20" s="12" t="s">
        <v>44</v>
      </c>
      <c r="U20" s="200"/>
      <c r="V20" s="201"/>
      <c r="W20" s="201"/>
      <c r="X20" s="201"/>
    </row>
    <row r="21" spans="1:24" s="126" customFormat="1" ht="27.75" customHeight="1">
      <c r="A21" s="72">
        <v>11</v>
      </c>
      <c r="B21" s="77" t="s">
        <v>49</v>
      </c>
      <c r="C21" s="74" t="s">
        <v>48</v>
      </c>
      <c r="D21" s="13"/>
      <c r="E21" s="13">
        <v>44</v>
      </c>
      <c r="F21" s="13"/>
      <c r="G21" s="12">
        <v>157</v>
      </c>
      <c r="H21" s="78">
        <v>387.3</v>
      </c>
      <c r="I21" s="12" t="s">
        <v>28</v>
      </c>
      <c r="J21" s="133"/>
      <c r="K21" s="12">
        <v>272</v>
      </c>
      <c r="L21" s="133"/>
      <c r="M21" s="12">
        <v>360</v>
      </c>
      <c r="N21" s="78">
        <v>387.3</v>
      </c>
      <c r="O21" s="79"/>
      <c r="P21" s="78"/>
      <c r="Q21" s="78">
        <f>SUM(N21:P21)</f>
        <v>387.3</v>
      </c>
      <c r="R21" s="79"/>
      <c r="S21" s="12" t="s">
        <v>38</v>
      </c>
      <c r="T21" s="12" t="s">
        <v>30</v>
      </c>
      <c r="U21" s="204"/>
      <c r="V21" s="201"/>
      <c r="W21" s="201"/>
      <c r="X21" s="201"/>
    </row>
    <row r="22" spans="1:24" s="126" customFormat="1" ht="27.75" customHeight="1">
      <c r="A22" s="237">
        <v>12</v>
      </c>
      <c r="B22" s="224" t="s">
        <v>50</v>
      </c>
      <c r="C22" s="232" t="s">
        <v>48</v>
      </c>
      <c r="D22" s="133"/>
      <c r="E22" s="223">
        <v>44</v>
      </c>
      <c r="F22" s="223"/>
      <c r="G22" s="210">
        <v>159</v>
      </c>
      <c r="H22" s="211">
        <v>429.1</v>
      </c>
      <c r="I22" s="210" t="s">
        <v>28</v>
      </c>
      <c r="J22" s="133"/>
      <c r="K22" s="12"/>
      <c r="L22" s="133"/>
      <c r="M22" s="12">
        <v>192</v>
      </c>
      <c r="N22" s="211">
        <v>423.3</v>
      </c>
      <c r="O22" s="211">
        <v>5.8</v>
      </c>
      <c r="P22" s="211"/>
      <c r="Q22" s="211">
        <f>SUM(N22:P22)</f>
        <v>429.1</v>
      </c>
      <c r="R22" s="211"/>
      <c r="S22" s="210" t="s">
        <v>38</v>
      </c>
      <c r="T22" s="210" t="s">
        <v>30</v>
      </c>
      <c r="U22" s="200"/>
      <c r="V22" s="201"/>
      <c r="W22" s="201"/>
      <c r="X22" s="201"/>
    </row>
    <row r="23" spans="1:24" s="126" customFormat="1" ht="27.75" customHeight="1">
      <c r="A23" s="237"/>
      <c r="B23" s="224"/>
      <c r="C23" s="232"/>
      <c r="D23" s="133"/>
      <c r="E23" s="223"/>
      <c r="F23" s="223"/>
      <c r="G23" s="210"/>
      <c r="H23" s="211"/>
      <c r="I23" s="210"/>
      <c r="J23" s="133"/>
      <c r="K23" s="12"/>
      <c r="L23" s="133"/>
      <c r="M23" s="12">
        <v>216</v>
      </c>
      <c r="N23" s="211"/>
      <c r="O23" s="211"/>
      <c r="P23" s="211"/>
      <c r="Q23" s="211"/>
      <c r="R23" s="211"/>
      <c r="S23" s="210"/>
      <c r="T23" s="210"/>
      <c r="U23" s="204"/>
      <c r="V23" s="201"/>
      <c r="W23" s="201"/>
      <c r="X23" s="201"/>
    </row>
    <row r="24" spans="1:24" s="126" customFormat="1" ht="27.75" customHeight="1">
      <c r="A24" s="237">
        <v>13</v>
      </c>
      <c r="B24" s="77" t="s">
        <v>51</v>
      </c>
      <c r="C24" s="232" t="s">
        <v>48</v>
      </c>
      <c r="D24" s="181"/>
      <c r="E24" s="210">
        <v>44</v>
      </c>
      <c r="F24" s="210"/>
      <c r="G24" s="210">
        <v>160</v>
      </c>
      <c r="H24" s="211">
        <v>458.7</v>
      </c>
      <c r="I24" s="210" t="s">
        <v>28</v>
      </c>
      <c r="J24" s="133"/>
      <c r="K24" s="12">
        <v>478</v>
      </c>
      <c r="L24" s="133"/>
      <c r="M24" s="12">
        <v>264</v>
      </c>
      <c r="N24" s="79">
        <v>79.7</v>
      </c>
      <c r="O24" s="79"/>
      <c r="P24" s="79"/>
      <c r="Q24" s="79">
        <f>SUM(N24:P24)</f>
        <v>79.7</v>
      </c>
      <c r="R24" s="79"/>
      <c r="S24" s="12" t="s">
        <v>38</v>
      </c>
      <c r="T24" s="12" t="s">
        <v>30</v>
      </c>
      <c r="U24" s="204"/>
      <c r="V24" s="201"/>
      <c r="W24" s="201"/>
      <c r="X24" s="201"/>
    </row>
    <row r="25" spans="1:24" s="126" customFormat="1" ht="38.25" hidden="1">
      <c r="A25" s="237"/>
      <c r="B25" s="77" t="s">
        <v>52</v>
      </c>
      <c r="C25" s="232"/>
      <c r="D25" s="181"/>
      <c r="E25" s="210"/>
      <c r="F25" s="210"/>
      <c r="G25" s="210"/>
      <c r="H25" s="211"/>
      <c r="I25" s="210"/>
      <c r="J25" s="133"/>
      <c r="K25" s="12">
        <v>4024</v>
      </c>
      <c r="L25" s="133"/>
      <c r="M25" s="12">
        <v>192</v>
      </c>
      <c r="N25" s="79"/>
      <c r="O25" s="79"/>
      <c r="P25" s="79"/>
      <c r="Q25" s="79"/>
      <c r="R25" s="79"/>
      <c r="S25" s="12" t="s">
        <v>38</v>
      </c>
      <c r="T25" s="133"/>
      <c r="U25" s="200"/>
      <c r="V25" s="201"/>
      <c r="W25" s="205"/>
      <c r="X25" s="201"/>
    </row>
    <row r="26" spans="1:24" s="126" customFormat="1" ht="27.75" customHeight="1">
      <c r="A26" s="237">
        <v>14</v>
      </c>
      <c r="B26" s="225" t="s">
        <v>53</v>
      </c>
      <c r="C26" s="75"/>
      <c r="D26" s="12"/>
      <c r="E26" s="72">
        <v>130</v>
      </c>
      <c r="F26" s="13"/>
      <c r="G26" s="75">
        <v>30</v>
      </c>
      <c r="H26" s="78">
        <v>3247.2</v>
      </c>
      <c r="I26" s="75" t="s">
        <v>54</v>
      </c>
      <c r="J26" s="12"/>
      <c r="K26" s="12"/>
      <c r="L26" s="133"/>
      <c r="M26" s="12"/>
      <c r="N26" s="78"/>
      <c r="O26" s="78"/>
      <c r="P26" s="80">
        <v>160.3</v>
      </c>
      <c r="Q26" s="78">
        <f aca="true" t="shared" si="1" ref="Q26:Q31">SUM(N26:P26)</f>
        <v>160.3</v>
      </c>
      <c r="R26" s="79"/>
      <c r="S26" s="206" t="s">
        <v>55</v>
      </c>
      <c r="T26" s="12"/>
      <c r="U26" s="200"/>
      <c r="V26" s="201"/>
      <c r="W26" s="205"/>
      <c r="X26" s="201"/>
    </row>
    <row r="27" spans="1:24" s="126" customFormat="1" ht="27.75" customHeight="1">
      <c r="A27" s="237"/>
      <c r="B27" s="226"/>
      <c r="C27" s="75"/>
      <c r="D27" s="12"/>
      <c r="E27" s="72">
        <v>130</v>
      </c>
      <c r="F27" s="13"/>
      <c r="G27" s="75">
        <v>42</v>
      </c>
      <c r="H27" s="78">
        <v>122</v>
      </c>
      <c r="I27" s="75" t="s">
        <v>54</v>
      </c>
      <c r="J27" s="12"/>
      <c r="K27" s="12"/>
      <c r="L27" s="133"/>
      <c r="M27" s="12"/>
      <c r="N27" s="78"/>
      <c r="O27" s="78"/>
      <c r="P27" s="80">
        <v>122</v>
      </c>
      <c r="Q27" s="78">
        <f t="shared" si="1"/>
        <v>122</v>
      </c>
      <c r="R27" s="79"/>
      <c r="S27" s="206"/>
      <c r="T27" s="12"/>
      <c r="U27" s="200"/>
      <c r="V27" s="201"/>
      <c r="W27" s="205"/>
      <c r="X27" s="201"/>
    </row>
    <row r="28" spans="1:24" s="126" customFormat="1" ht="27.75" customHeight="1">
      <c r="A28" s="237"/>
      <c r="B28" s="226"/>
      <c r="C28" s="75"/>
      <c r="D28" s="12"/>
      <c r="E28" s="72">
        <v>130</v>
      </c>
      <c r="F28" s="13"/>
      <c r="G28" s="75">
        <v>41</v>
      </c>
      <c r="H28" s="78">
        <v>84.4</v>
      </c>
      <c r="I28" s="75" t="s">
        <v>56</v>
      </c>
      <c r="J28" s="12"/>
      <c r="K28" s="12"/>
      <c r="L28" s="133"/>
      <c r="M28" s="12"/>
      <c r="N28" s="78"/>
      <c r="O28" s="78"/>
      <c r="P28" s="80">
        <v>84.4</v>
      </c>
      <c r="Q28" s="78">
        <f t="shared" si="1"/>
        <v>84.4</v>
      </c>
      <c r="R28" s="79"/>
      <c r="S28" s="206"/>
      <c r="T28" s="12"/>
      <c r="U28" s="200"/>
      <c r="V28" s="201"/>
      <c r="W28" s="205"/>
      <c r="X28" s="201"/>
    </row>
    <row r="29" spans="1:24" s="126" customFormat="1" ht="27.75" customHeight="1">
      <c r="A29" s="237"/>
      <c r="B29" s="226"/>
      <c r="C29" s="75"/>
      <c r="D29" s="12"/>
      <c r="E29" s="72">
        <v>130</v>
      </c>
      <c r="F29" s="13"/>
      <c r="G29" s="75">
        <v>40</v>
      </c>
      <c r="H29" s="78">
        <v>28.7</v>
      </c>
      <c r="I29" s="75" t="s">
        <v>54</v>
      </c>
      <c r="J29" s="12"/>
      <c r="K29" s="12"/>
      <c r="L29" s="133"/>
      <c r="M29" s="12"/>
      <c r="N29" s="78"/>
      <c r="O29" s="78"/>
      <c r="P29" s="80">
        <v>28.7</v>
      </c>
      <c r="Q29" s="78">
        <f t="shared" si="1"/>
        <v>28.7</v>
      </c>
      <c r="R29" s="79"/>
      <c r="S29" s="206"/>
      <c r="T29" s="12"/>
      <c r="U29" s="200"/>
      <c r="V29" s="201"/>
      <c r="W29" s="205"/>
      <c r="X29" s="201"/>
    </row>
    <row r="30" spans="1:24" s="126" customFormat="1" ht="27.75" customHeight="1">
      <c r="A30" s="237"/>
      <c r="B30" s="226"/>
      <c r="C30" s="75"/>
      <c r="D30" s="12"/>
      <c r="E30" s="72">
        <v>131</v>
      </c>
      <c r="F30" s="13"/>
      <c r="G30" s="75">
        <v>80</v>
      </c>
      <c r="H30" s="78">
        <v>5780.1</v>
      </c>
      <c r="I30" s="75" t="s">
        <v>54</v>
      </c>
      <c r="J30" s="12"/>
      <c r="K30" s="12"/>
      <c r="L30" s="133"/>
      <c r="M30" s="12"/>
      <c r="N30" s="78"/>
      <c r="O30" s="78"/>
      <c r="P30" s="80">
        <v>171.2</v>
      </c>
      <c r="Q30" s="78">
        <f t="shared" si="1"/>
        <v>171.2</v>
      </c>
      <c r="R30" s="79"/>
      <c r="S30" s="206" t="s">
        <v>57</v>
      </c>
      <c r="T30" s="12"/>
      <c r="U30" s="200"/>
      <c r="V30" s="201"/>
      <c r="W30" s="205"/>
      <c r="X30" s="201"/>
    </row>
    <row r="31" spans="1:24" s="126" customFormat="1" ht="27.75" customHeight="1">
      <c r="A31" s="237"/>
      <c r="B31" s="227"/>
      <c r="C31" s="75"/>
      <c r="D31" s="12"/>
      <c r="E31" s="182">
        <v>131</v>
      </c>
      <c r="F31" s="13"/>
      <c r="G31" s="183">
        <v>117</v>
      </c>
      <c r="H31" s="78">
        <v>91.6</v>
      </c>
      <c r="I31" s="183" t="s">
        <v>56</v>
      </c>
      <c r="J31" s="12"/>
      <c r="K31" s="12"/>
      <c r="L31" s="133"/>
      <c r="M31" s="12"/>
      <c r="N31" s="78"/>
      <c r="O31" s="78"/>
      <c r="P31" s="80">
        <v>36.1</v>
      </c>
      <c r="Q31" s="78">
        <f t="shared" si="1"/>
        <v>36.1</v>
      </c>
      <c r="R31" s="79"/>
      <c r="S31" s="12"/>
      <c r="T31" s="12"/>
      <c r="U31" s="200"/>
      <c r="V31" s="201"/>
      <c r="W31" s="205"/>
      <c r="X31" s="201"/>
    </row>
    <row r="32" spans="1:21" ht="27.75" customHeight="1">
      <c r="A32" s="233" t="s">
        <v>58</v>
      </c>
      <c r="B32" s="234"/>
      <c r="C32" s="65"/>
      <c r="D32" s="65"/>
      <c r="E32" s="6"/>
      <c r="F32" s="6"/>
      <c r="G32" s="6"/>
      <c r="H32" s="83">
        <f>SUM(H8:H31)</f>
        <v>13701.300000000001</v>
      </c>
      <c r="I32" s="83"/>
      <c r="J32" s="83"/>
      <c r="K32" s="83"/>
      <c r="L32" s="94">
        <f>SUM(L8:L17)</f>
        <v>0</v>
      </c>
      <c r="M32" s="193">
        <f>SUM(M8:M31)</f>
        <v>4018.2</v>
      </c>
      <c r="N32" s="83">
        <f>SUM(N8:N31)</f>
        <v>2664.6000000000004</v>
      </c>
      <c r="O32" s="83">
        <f>SUM(O8:O31)</f>
        <v>90.7</v>
      </c>
      <c r="P32" s="83">
        <f>SUM(P8:P31)</f>
        <v>602.7</v>
      </c>
      <c r="Q32" s="83">
        <f>SUM(Q8:Q31)</f>
        <v>3358</v>
      </c>
      <c r="R32" s="83">
        <f>SUM(R8:R17)</f>
        <v>141.60000000000002</v>
      </c>
      <c r="S32" s="83"/>
      <c r="T32" s="6"/>
      <c r="U32" s="207"/>
    </row>
    <row r="33" spans="17:21" ht="12">
      <c r="Q33" s="1"/>
      <c r="U33" s="207"/>
    </row>
    <row r="34" spans="14:17" ht="19.5" customHeight="1">
      <c r="N34" s="194"/>
      <c r="Q34" s="194"/>
    </row>
    <row r="35" spans="14:17" ht="19.5" customHeight="1">
      <c r="N35" s="194"/>
      <c r="O35" s="195"/>
      <c r="Q35" s="194"/>
    </row>
    <row r="36" ht="12">
      <c r="Q36" s="195"/>
    </row>
    <row r="37" ht="12">
      <c r="V37" s="208"/>
    </row>
    <row r="125" ht="12">
      <c r="H125" s="115"/>
    </row>
    <row r="126" ht="12">
      <c r="H126" s="115"/>
    </row>
  </sheetData>
  <sheetProtection/>
  <mergeCells count="65">
    <mergeCell ref="A1:T1"/>
    <mergeCell ref="A2:T2"/>
    <mergeCell ref="E4:I4"/>
    <mergeCell ref="J4:M4"/>
    <mergeCell ref="N4:Q4"/>
    <mergeCell ref="E5:F5"/>
    <mergeCell ref="N5:O5"/>
    <mergeCell ref="D4:D6"/>
    <mergeCell ref="G5:G6"/>
    <mergeCell ref="I5:I6"/>
    <mergeCell ref="A32:B32"/>
    <mergeCell ref="A4:A6"/>
    <mergeCell ref="A8:A10"/>
    <mergeCell ref="A18:A19"/>
    <mergeCell ref="A22:A23"/>
    <mergeCell ref="A24:A25"/>
    <mergeCell ref="A26:A31"/>
    <mergeCell ref="B4:B6"/>
    <mergeCell ref="B8:B10"/>
    <mergeCell ref="B18:B19"/>
    <mergeCell ref="B22:B23"/>
    <mergeCell ref="B26:B31"/>
    <mergeCell ref="C4:C6"/>
    <mergeCell ref="C8:C10"/>
    <mergeCell ref="C18:C19"/>
    <mergeCell ref="C22:C23"/>
    <mergeCell ref="C24:C25"/>
    <mergeCell ref="E9:E10"/>
    <mergeCell ref="E18:E19"/>
    <mergeCell ref="E22:E23"/>
    <mergeCell ref="E24:E25"/>
    <mergeCell ref="F9:F10"/>
    <mergeCell ref="F18:F19"/>
    <mergeCell ref="F22:F23"/>
    <mergeCell ref="F24:F25"/>
    <mergeCell ref="G9:G10"/>
    <mergeCell ref="G18:G19"/>
    <mergeCell ref="G22:G23"/>
    <mergeCell ref="G24:G25"/>
    <mergeCell ref="H5:H6"/>
    <mergeCell ref="H9:H10"/>
    <mergeCell ref="H18:H19"/>
    <mergeCell ref="H22:H23"/>
    <mergeCell ref="H24:H25"/>
    <mergeCell ref="I22:I23"/>
    <mergeCell ref="I24:I25"/>
    <mergeCell ref="J5:J6"/>
    <mergeCell ref="J18:J19"/>
    <mergeCell ref="K5:K6"/>
    <mergeCell ref="K18:K19"/>
    <mergeCell ref="L5:L6"/>
    <mergeCell ref="L18:L19"/>
    <mergeCell ref="M5:M6"/>
    <mergeCell ref="N22:N23"/>
    <mergeCell ref="O22:O23"/>
    <mergeCell ref="P5:P6"/>
    <mergeCell ref="P22:P23"/>
    <mergeCell ref="T4:T6"/>
    <mergeCell ref="T22:T23"/>
    <mergeCell ref="Q5:Q6"/>
    <mergeCell ref="Q22:Q23"/>
    <mergeCell ref="R4:R6"/>
    <mergeCell ref="R22:R23"/>
    <mergeCell ref="S4:S6"/>
    <mergeCell ref="S22:S23"/>
  </mergeCells>
  <printOptions horizontalCentered="1"/>
  <pageMargins left="0.2" right="0.2" top="0.511811023622047" bottom="0.39" header="0.31496062992126" footer="0.19685039370078702"/>
  <pageSetup fitToHeight="0"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FF00"/>
  </sheetPr>
  <dimension ref="A1:IV42"/>
  <sheetViews>
    <sheetView zoomScaleSheetLayoutView="100" workbookViewId="0" topLeftCell="A1">
      <selection activeCell="A3" sqref="A3"/>
    </sheetView>
  </sheetViews>
  <sheetFormatPr defaultColWidth="10.00390625" defaultRowHeight="12.75"/>
  <cols>
    <col min="1" max="1" width="3.140625" style="1" customWidth="1"/>
    <col min="2" max="2" width="20.8515625" style="1" customWidth="1"/>
    <col min="3" max="3" width="8.00390625" style="1" customWidth="1"/>
    <col min="4" max="4" width="4.7109375" style="1" customWidth="1"/>
    <col min="5" max="5" width="5.28125" style="1" customWidth="1"/>
    <col min="6" max="6" width="4.7109375" style="1" customWidth="1"/>
    <col min="7" max="7" width="6.7109375" style="1" customWidth="1"/>
    <col min="8" max="8" width="5.28125" style="1" customWidth="1"/>
    <col min="9" max="11" width="6.7109375" style="1" customWidth="1"/>
    <col min="12" max="12" width="10.421875" style="1" customWidth="1"/>
    <col min="13" max="14" width="9.421875" style="1" customWidth="1"/>
    <col min="15" max="15" width="10.28125" style="1" customWidth="1"/>
    <col min="16" max="16" width="9.57421875" style="1" customWidth="1"/>
    <col min="17" max="17" width="10.8515625" style="1" customWidth="1"/>
    <col min="18" max="18" width="8.28125" style="126" customWidth="1"/>
    <col min="19" max="19" width="10.7109375" style="1" customWidth="1"/>
    <col min="20" max="20" width="4.421875" style="1" customWidth="1"/>
    <col min="21" max="21" width="19.140625" style="1" customWidth="1"/>
    <col min="22" max="22" width="17.28125" style="1" bestFit="1" customWidth="1"/>
    <col min="23" max="23" width="16.421875" style="1" customWidth="1"/>
    <col min="24" max="250" width="10.00390625" style="1" customWidth="1"/>
    <col min="251" max="16384" width="10.00390625" style="130" customWidth="1"/>
  </cols>
  <sheetData>
    <row r="1" spans="1:19" s="124" customFormat="1" ht="35.25" customHeight="1">
      <c r="A1" s="250" t="s">
        <v>59</v>
      </c>
      <c r="B1" s="250"/>
      <c r="C1" s="250"/>
      <c r="D1" s="250"/>
      <c r="E1" s="250"/>
      <c r="F1" s="250"/>
      <c r="G1" s="250"/>
      <c r="H1" s="250"/>
      <c r="I1" s="250"/>
      <c r="J1" s="250"/>
      <c r="K1" s="250"/>
      <c r="L1" s="250"/>
      <c r="M1" s="250"/>
      <c r="N1" s="250"/>
      <c r="O1" s="250"/>
      <c r="P1" s="250"/>
      <c r="Q1" s="250"/>
      <c r="R1" s="250"/>
      <c r="S1" s="250"/>
    </row>
    <row r="2" spans="1:19" s="124" customFormat="1" ht="22.5" customHeight="1">
      <c r="A2" s="242" t="str">
        <f>'Đề nghị TH đất'!A2:T2</f>
        <v>(Kèm theo Quyết định số          /QĐ-UBND  ngày       /5/2024 của UBND huyện Tân Yên)</v>
      </c>
      <c r="B2" s="242"/>
      <c r="C2" s="242"/>
      <c r="D2" s="242"/>
      <c r="E2" s="242"/>
      <c r="F2" s="242"/>
      <c r="G2" s="242"/>
      <c r="H2" s="242"/>
      <c r="I2" s="242"/>
      <c r="J2" s="242"/>
      <c r="K2" s="242"/>
      <c r="L2" s="242"/>
      <c r="M2" s="242"/>
      <c r="N2" s="242"/>
      <c r="O2" s="242"/>
      <c r="P2" s="242"/>
      <c r="Q2" s="242"/>
      <c r="R2" s="242"/>
      <c r="S2" s="242"/>
    </row>
    <row r="3" spans="1:251" s="1" customFormat="1" ht="7.5" customHeight="1">
      <c r="A3" s="127"/>
      <c r="B3" s="127"/>
      <c r="C3" s="127"/>
      <c r="D3" s="127"/>
      <c r="E3" s="127"/>
      <c r="F3" s="127"/>
      <c r="G3" s="127"/>
      <c r="H3" s="127"/>
      <c r="I3" s="127"/>
      <c r="J3" s="127"/>
      <c r="K3" s="127"/>
      <c r="L3" s="127"/>
      <c r="M3" s="127"/>
      <c r="N3" s="127"/>
      <c r="O3" s="127"/>
      <c r="P3" s="127"/>
      <c r="Q3" s="127"/>
      <c r="R3" s="163"/>
      <c r="IQ3" s="130"/>
    </row>
    <row r="4" spans="1:251" s="1" customFormat="1" ht="27.75" customHeight="1">
      <c r="A4" s="247" t="s">
        <v>60</v>
      </c>
      <c r="B4" s="243" t="s">
        <v>61</v>
      </c>
      <c r="C4" s="243" t="s">
        <v>62</v>
      </c>
      <c r="D4" s="243" t="s">
        <v>63</v>
      </c>
      <c r="E4" s="243"/>
      <c r="F4" s="243"/>
      <c r="G4" s="243"/>
      <c r="H4" s="243"/>
      <c r="I4" s="243" t="s">
        <v>64</v>
      </c>
      <c r="J4" s="243"/>
      <c r="K4" s="243"/>
      <c r="L4" s="251" t="s">
        <v>65</v>
      </c>
      <c r="M4" s="251"/>
      <c r="N4" s="251"/>
      <c r="O4" s="251"/>
      <c r="P4" s="251"/>
      <c r="Q4" s="251"/>
      <c r="R4" s="243" t="s">
        <v>66</v>
      </c>
      <c r="S4" s="243" t="s">
        <v>67</v>
      </c>
      <c r="IQ4" s="130"/>
    </row>
    <row r="5" spans="1:19" s="125" customFormat="1" ht="30" customHeight="1">
      <c r="A5" s="247"/>
      <c r="B5" s="243"/>
      <c r="C5" s="243"/>
      <c r="D5" s="233" t="s">
        <v>11</v>
      </c>
      <c r="E5" s="234"/>
      <c r="F5" s="243" t="s">
        <v>68</v>
      </c>
      <c r="G5" s="243" t="s">
        <v>69</v>
      </c>
      <c r="H5" s="243" t="s">
        <v>14</v>
      </c>
      <c r="I5" s="243" t="s">
        <v>70</v>
      </c>
      <c r="J5" s="243" t="s">
        <v>71</v>
      </c>
      <c r="K5" s="243" t="s">
        <v>72</v>
      </c>
      <c r="L5" s="243" t="s">
        <v>73</v>
      </c>
      <c r="M5" s="244" t="s">
        <v>74</v>
      </c>
      <c r="N5" s="243" t="s">
        <v>75</v>
      </c>
      <c r="O5" s="243" t="s">
        <v>76</v>
      </c>
      <c r="P5" s="243" t="s">
        <v>77</v>
      </c>
      <c r="Q5" s="243" t="s">
        <v>78</v>
      </c>
      <c r="R5" s="243"/>
      <c r="S5" s="243"/>
    </row>
    <row r="6" spans="1:19" s="125" customFormat="1" ht="96.75" customHeight="1">
      <c r="A6" s="247"/>
      <c r="B6" s="243"/>
      <c r="C6" s="243"/>
      <c r="D6" s="6" t="s">
        <v>22</v>
      </c>
      <c r="E6" s="6" t="s">
        <v>23</v>
      </c>
      <c r="F6" s="243"/>
      <c r="G6" s="243"/>
      <c r="H6" s="243"/>
      <c r="I6" s="243"/>
      <c r="J6" s="243"/>
      <c r="K6" s="243"/>
      <c r="L6" s="243"/>
      <c r="M6" s="244"/>
      <c r="N6" s="243"/>
      <c r="O6" s="243"/>
      <c r="P6" s="243"/>
      <c r="Q6" s="243"/>
      <c r="R6" s="243"/>
      <c r="S6" s="243"/>
    </row>
    <row r="7" spans="1:19" s="125" customFormat="1" ht="19.5" customHeight="1">
      <c r="A7" s="131">
        <v>1</v>
      </c>
      <c r="B7" s="132">
        <v>2</v>
      </c>
      <c r="C7" s="132">
        <v>3</v>
      </c>
      <c r="D7" s="132">
        <v>4</v>
      </c>
      <c r="E7" s="132">
        <v>5</v>
      </c>
      <c r="F7" s="132">
        <v>6</v>
      </c>
      <c r="G7" s="132">
        <v>7</v>
      </c>
      <c r="H7" s="132">
        <v>8</v>
      </c>
      <c r="I7" s="132">
        <v>9</v>
      </c>
      <c r="J7" s="132">
        <v>10</v>
      </c>
      <c r="K7" s="132">
        <v>11</v>
      </c>
      <c r="L7" s="132">
        <v>12</v>
      </c>
      <c r="M7" s="132">
        <v>13</v>
      </c>
      <c r="N7" s="132">
        <v>14</v>
      </c>
      <c r="O7" s="132">
        <v>15</v>
      </c>
      <c r="P7" s="132">
        <v>16</v>
      </c>
      <c r="Q7" s="132">
        <v>17</v>
      </c>
      <c r="R7" s="132">
        <v>18</v>
      </c>
      <c r="S7" s="132">
        <v>19</v>
      </c>
    </row>
    <row r="8" spans="1:256" s="125" customFormat="1" ht="30.75" customHeight="1">
      <c r="A8" s="248">
        <f>'Đề nghị TH đất'!A8</f>
        <v>1</v>
      </c>
      <c r="B8" s="238" t="s">
        <v>26</v>
      </c>
      <c r="C8" s="228" t="s">
        <v>27</v>
      </c>
      <c r="D8" s="66"/>
      <c r="E8" s="66">
        <v>5</v>
      </c>
      <c r="F8" s="67">
        <v>63</v>
      </c>
      <c r="G8" s="68">
        <v>226</v>
      </c>
      <c r="H8" s="66" t="s">
        <v>28</v>
      </c>
      <c r="I8" s="148">
        <f>'Đề nghị TH đất'!N8+'Đề nghị TH đất'!O8</f>
        <v>190.6</v>
      </c>
      <c r="J8" s="148">
        <f>'Đề nghị TH đất'!P8</f>
        <v>0</v>
      </c>
      <c r="K8" s="148">
        <f>I8+J8</f>
        <v>190.6</v>
      </c>
      <c r="L8" s="149">
        <f>I8*52000</f>
        <v>9911200</v>
      </c>
      <c r="M8" s="149">
        <f>(I8+J8)*9500</f>
        <v>1810700</v>
      </c>
      <c r="N8" s="149">
        <f>K8*10000</f>
        <v>1906000</v>
      </c>
      <c r="O8" s="149">
        <f>K8*52000*3</f>
        <v>29733600</v>
      </c>
      <c r="P8" s="29">
        <f>J8*26000</f>
        <v>0</v>
      </c>
      <c r="Q8" s="149">
        <f>SUM(L8:P8)</f>
        <v>43361500</v>
      </c>
      <c r="R8" s="149">
        <f>J8*52000</f>
        <v>0</v>
      </c>
      <c r="S8" s="149">
        <f>SUM(Q8:R8)</f>
        <v>43361500</v>
      </c>
      <c r="T8" s="164"/>
      <c r="U8" s="20"/>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30"/>
      <c r="IR8" s="130"/>
      <c r="IS8" s="130"/>
      <c r="IT8" s="130"/>
      <c r="IU8" s="130"/>
      <c r="IV8" s="130"/>
    </row>
    <row r="9" spans="1:256" s="125" customFormat="1" ht="30.75" customHeight="1">
      <c r="A9" s="249"/>
      <c r="B9" s="239"/>
      <c r="C9" s="229"/>
      <c r="D9" s="219">
        <v>130</v>
      </c>
      <c r="E9" s="219"/>
      <c r="F9" s="216">
        <v>43</v>
      </c>
      <c r="G9" s="218">
        <v>445.4</v>
      </c>
      <c r="H9" s="70" t="s">
        <v>31</v>
      </c>
      <c r="I9" s="150">
        <v>60</v>
      </c>
      <c r="J9" s="78">
        <f>'Đề nghị TH đất'!P9</f>
        <v>0</v>
      </c>
      <c r="K9" s="78">
        <f>I9+J9</f>
        <v>60</v>
      </c>
      <c r="L9" s="151">
        <f>4000000*K9</f>
        <v>240000000</v>
      </c>
      <c r="M9" s="151"/>
      <c r="N9" s="29"/>
      <c r="O9" s="151"/>
      <c r="P9" s="29">
        <f>J9*26000</f>
        <v>0</v>
      </c>
      <c r="Q9" s="29">
        <f>SUM(L9:P9)</f>
        <v>240000000</v>
      </c>
      <c r="R9" s="151"/>
      <c r="S9" s="29">
        <f>SUM(Q9:R9)</f>
        <v>240000000</v>
      </c>
      <c r="T9" s="164"/>
      <c r="U9" s="20"/>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30"/>
      <c r="IR9" s="130"/>
      <c r="IS9" s="130"/>
      <c r="IT9" s="130"/>
      <c r="IU9" s="130"/>
      <c r="IV9" s="130"/>
    </row>
    <row r="10" spans="1:256" s="125" customFormat="1" ht="30.75" customHeight="1">
      <c r="A10" s="222"/>
      <c r="B10" s="240"/>
      <c r="C10" s="230"/>
      <c r="D10" s="220"/>
      <c r="E10" s="220"/>
      <c r="F10" s="217"/>
      <c r="G10" s="218"/>
      <c r="H10" s="70" t="s">
        <v>34</v>
      </c>
      <c r="I10" s="150">
        <v>20</v>
      </c>
      <c r="J10" s="78">
        <f>'Đề nghị TH đất'!P10</f>
        <v>0</v>
      </c>
      <c r="K10" s="78">
        <f>I10+J10</f>
        <v>20</v>
      </c>
      <c r="L10" s="151">
        <f>K10*10000000</f>
        <v>200000000</v>
      </c>
      <c r="M10" s="151"/>
      <c r="N10" s="151"/>
      <c r="O10" s="151"/>
      <c r="P10" s="29">
        <f>J10*26000</f>
        <v>0</v>
      </c>
      <c r="Q10" s="29">
        <f>SUM(L10:P10)</f>
        <v>200000000</v>
      </c>
      <c r="R10" s="151"/>
      <c r="S10" s="29">
        <f>SUM(Q10:R10)</f>
        <v>200000000</v>
      </c>
      <c r="T10" s="164"/>
      <c r="U10" s="20"/>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30"/>
      <c r="IR10" s="130"/>
      <c r="IS10" s="130"/>
      <c r="IT10" s="130"/>
      <c r="IU10" s="130"/>
      <c r="IV10" s="130"/>
    </row>
    <row r="11" spans="1:256" s="125" customFormat="1" ht="30.75" customHeight="1">
      <c r="A11" s="13">
        <f>'Đề nghị TH đất'!A11</f>
        <v>2</v>
      </c>
      <c r="B11" s="73" t="s">
        <v>35</v>
      </c>
      <c r="C11" s="74" t="s">
        <v>27</v>
      </c>
      <c r="D11" s="72"/>
      <c r="E11" s="72">
        <v>5</v>
      </c>
      <c r="F11" s="75">
        <v>66</v>
      </c>
      <c r="G11" s="76">
        <v>136.7</v>
      </c>
      <c r="H11" s="72" t="s">
        <v>28</v>
      </c>
      <c r="I11" s="78">
        <f>'Đề nghị TH đất'!N11+'Đề nghị TH đất'!O11</f>
        <v>117.1</v>
      </c>
      <c r="J11" s="78">
        <f>'Đề nghị TH đất'!P11</f>
        <v>0</v>
      </c>
      <c r="K11" s="78">
        <f aca="true" t="shared" si="0" ref="K11:K18">I11+J11</f>
        <v>117.1</v>
      </c>
      <c r="L11" s="29">
        <f aca="true" t="shared" si="1" ref="L11:L17">I11*52000</f>
        <v>6089200</v>
      </c>
      <c r="M11" s="29">
        <f>(I11+J11)*9500</f>
        <v>1112450</v>
      </c>
      <c r="N11" s="29">
        <f aca="true" t="shared" si="2" ref="N11:N17">K11*10000</f>
        <v>1171000</v>
      </c>
      <c r="O11" s="29">
        <f aca="true" t="shared" si="3" ref="O11:O17">K11*52000*3</f>
        <v>18267600</v>
      </c>
      <c r="P11" s="29">
        <f aca="true" t="shared" si="4" ref="P11:P18">J11*26000</f>
        <v>0</v>
      </c>
      <c r="Q11" s="29">
        <f aca="true" t="shared" si="5" ref="Q11:Q18">SUM(L11:P11)</f>
        <v>26640250</v>
      </c>
      <c r="R11" s="29">
        <f aca="true" t="shared" si="6" ref="R11:R17">J11*52000</f>
        <v>0</v>
      </c>
      <c r="S11" s="29">
        <f aca="true" t="shared" si="7" ref="S11:S18">SUM(Q11:R11)</f>
        <v>26640250</v>
      </c>
      <c r="T11" s="164"/>
      <c r="U11" s="20"/>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30"/>
      <c r="IR11" s="130"/>
      <c r="IS11" s="130"/>
      <c r="IT11" s="130"/>
      <c r="IU11" s="130"/>
      <c r="IV11" s="130"/>
    </row>
    <row r="12" spans="1:256" s="125" customFormat="1" ht="30.75" customHeight="1">
      <c r="A12" s="13">
        <f>'Đề nghị TH đất'!A12</f>
        <v>3</v>
      </c>
      <c r="B12" s="77" t="s">
        <v>37</v>
      </c>
      <c r="C12" s="74" t="s">
        <v>27</v>
      </c>
      <c r="D12" s="13"/>
      <c r="E12" s="13">
        <v>5</v>
      </c>
      <c r="F12" s="12">
        <v>34</v>
      </c>
      <c r="G12" s="76">
        <v>83</v>
      </c>
      <c r="H12" s="12" t="s">
        <v>28</v>
      </c>
      <c r="I12" s="78">
        <f>'Đề nghị TH đất'!N12+'Đề nghị TH đất'!O12</f>
        <v>72</v>
      </c>
      <c r="J12" s="78">
        <f>'Đề nghị TH đất'!P12</f>
        <v>0</v>
      </c>
      <c r="K12" s="78">
        <f t="shared" si="0"/>
        <v>72</v>
      </c>
      <c r="L12" s="29">
        <f t="shared" si="1"/>
        <v>3744000</v>
      </c>
      <c r="M12" s="29">
        <f>(I12+J12)*9500</f>
        <v>684000</v>
      </c>
      <c r="N12" s="29">
        <f t="shared" si="2"/>
        <v>720000</v>
      </c>
      <c r="O12" s="29">
        <f t="shared" si="3"/>
        <v>11232000</v>
      </c>
      <c r="P12" s="29">
        <f t="shared" si="4"/>
        <v>0</v>
      </c>
      <c r="Q12" s="29">
        <f t="shared" si="5"/>
        <v>16380000</v>
      </c>
      <c r="R12" s="29">
        <f t="shared" si="6"/>
        <v>0</v>
      </c>
      <c r="S12" s="29">
        <f t="shared" si="7"/>
        <v>16380000</v>
      </c>
      <c r="T12" s="164"/>
      <c r="U12" s="20"/>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30"/>
      <c r="IR12" s="130"/>
      <c r="IS12" s="130"/>
      <c r="IT12" s="130"/>
      <c r="IU12" s="130"/>
      <c r="IV12" s="130"/>
    </row>
    <row r="13" spans="1:256" s="125" customFormat="1" ht="30.75" customHeight="1">
      <c r="A13" s="13">
        <f>'Đề nghị TH đất'!A13</f>
        <v>4</v>
      </c>
      <c r="B13" s="77" t="s">
        <v>39</v>
      </c>
      <c r="C13" s="74" t="s">
        <v>27</v>
      </c>
      <c r="D13" s="13"/>
      <c r="E13" s="13">
        <v>5</v>
      </c>
      <c r="F13" s="12">
        <v>35</v>
      </c>
      <c r="G13" s="76">
        <v>130.3</v>
      </c>
      <c r="H13" s="12" t="s">
        <v>28</v>
      </c>
      <c r="I13" s="78">
        <f>'Đề nghị TH đất'!N13+'Đề nghị TH đất'!O13</f>
        <v>111.4</v>
      </c>
      <c r="J13" s="78">
        <f>'Đề nghị TH đất'!P13</f>
        <v>0</v>
      </c>
      <c r="K13" s="78">
        <f t="shared" si="0"/>
        <v>111.4</v>
      </c>
      <c r="L13" s="29">
        <f t="shared" si="1"/>
        <v>5792800</v>
      </c>
      <c r="M13" s="29">
        <f>(I13+J13)*9500</f>
        <v>1058300</v>
      </c>
      <c r="N13" s="29">
        <f t="shared" si="2"/>
        <v>1114000</v>
      </c>
      <c r="O13" s="29">
        <f t="shared" si="3"/>
        <v>17378400</v>
      </c>
      <c r="P13" s="29">
        <f t="shared" si="4"/>
        <v>0</v>
      </c>
      <c r="Q13" s="29">
        <f t="shared" si="5"/>
        <v>25343500</v>
      </c>
      <c r="R13" s="29">
        <f t="shared" si="6"/>
        <v>0</v>
      </c>
      <c r="S13" s="29">
        <f t="shared" si="7"/>
        <v>25343500</v>
      </c>
      <c r="T13" s="164"/>
      <c r="U13" s="20"/>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30"/>
      <c r="IR13" s="130"/>
      <c r="IS13" s="130"/>
      <c r="IT13" s="130"/>
      <c r="IU13" s="130"/>
      <c r="IV13" s="130"/>
    </row>
    <row r="14" spans="1:256" s="125" customFormat="1" ht="30.75" customHeight="1">
      <c r="A14" s="13">
        <f>'Đề nghị TH đất'!A14</f>
        <v>5</v>
      </c>
      <c r="B14" s="77" t="s">
        <v>79</v>
      </c>
      <c r="C14" s="74" t="s">
        <v>27</v>
      </c>
      <c r="D14" s="13"/>
      <c r="E14" s="13">
        <v>5</v>
      </c>
      <c r="F14" s="12">
        <v>37</v>
      </c>
      <c r="G14" s="76">
        <v>196.7</v>
      </c>
      <c r="H14" s="12" t="s">
        <v>28</v>
      </c>
      <c r="I14" s="78">
        <f>'Đề nghị TH đất'!N14+'Đề nghị TH đất'!O14</f>
        <v>182.3</v>
      </c>
      <c r="J14" s="78">
        <f>'Đề nghị TH đất'!P15</f>
        <v>0</v>
      </c>
      <c r="K14" s="78">
        <f t="shared" si="0"/>
        <v>182.3</v>
      </c>
      <c r="L14" s="29">
        <f t="shared" si="1"/>
        <v>9479600</v>
      </c>
      <c r="M14" s="29">
        <f>(I14+J14)*9500</f>
        <v>1731850</v>
      </c>
      <c r="N14" s="29">
        <f t="shared" si="2"/>
        <v>1823000</v>
      </c>
      <c r="O14" s="29">
        <f t="shared" si="3"/>
        <v>28438800</v>
      </c>
      <c r="P14" s="29">
        <f t="shared" si="4"/>
        <v>0</v>
      </c>
      <c r="Q14" s="29">
        <f t="shared" si="5"/>
        <v>41473250</v>
      </c>
      <c r="R14" s="29">
        <f t="shared" si="6"/>
        <v>0</v>
      </c>
      <c r="S14" s="29">
        <f t="shared" si="7"/>
        <v>41473250</v>
      </c>
      <c r="T14" s="164"/>
      <c r="U14" s="20"/>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30"/>
      <c r="IR14" s="130"/>
      <c r="IS14" s="130"/>
      <c r="IT14" s="130"/>
      <c r="IU14" s="130"/>
      <c r="IV14" s="130"/>
    </row>
    <row r="15" spans="1:256" s="126" customFormat="1" ht="30.75" customHeight="1">
      <c r="A15" s="13">
        <f>'Đề nghị TH đất'!A15</f>
        <v>6</v>
      </c>
      <c r="B15" s="77" t="s">
        <v>41</v>
      </c>
      <c r="C15" s="74" t="s">
        <v>27</v>
      </c>
      <c r="D15" s="12"/>
      <c r="E15" s="13">
        <v>5</v>
      </c>
      <c r="F15" s="12">
        <v>38</v>
      </c>
      <c r="G15" s="78">
        <v>134.5</v>
      </c>
      <c r="H15" s="12" t="s">
        <v>28</v>
      </c>
      <c r="I15" s="78">
        <f>'Đề nghị TH đất'!N15+'Đề nghị TH đất'!O15</f>
        <v>127.6</v>
      </c>
      <c r="J15" s="78">
        <f>'Đề nghị TH đất'!P16</f>
        <v>0</v>
      </c>
      <c r="K15" s="78">
        <f t="shared" si="0"/>
        <v>127.6</v>
      </c>
      <c r="L15" s="29">
        <f t="shared" si="1"/>
        <v>6635200</v>
      </c>
      <c r="M15" s="29">
        <f>(I15+J15)*9500</f>
        <v>1212200</v>
      </c>
      <c r="N15" s="29">
        <f t="shared" si="2"/>
        <v>1276000</v>
      </c>
      <c r="O15" s="29">
        <f t="shared" si="3"/>
        <v>19905600</v>
      </c>
      <c r="P15" s="29">
        <f t="shared" si="4"/>
        <v>0</v>
      </c>
      <c r="Q15" s="29">
        <f t="shared" si="5"/>
        <v>29029000</v>
      </c>
      <c r="R15" s="29">
        <f t="shared" si="6"/>
        <v>0</v>
      </c>
      <c r="S15" s="29">
        <f t="shared" si="7"/>
        <v>29029000</v>
      </c>
      <c r="T15" s="164"/>
      <c r="U15" s="20"/>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30"/>
      <c r="IR15" s="130"/>
      <c r="IS15" s="130"/>
      <c r="IT15" s="130"/>
      <c r="IU15" s="130"/>
      <c r="IV15" s="130"/>
    </row>
    <row r="16" spans="1:256" s="126" customFormat="1" ht="30.75" customHeight="1">
      <c r="A16" s="13">
        <f>'Đề nghị TH đất'!A16</f>
        <v>7</v>
      </c>
      <c r="B16" s="77" t="s">
        <v>42</v>
      </c>
      <c r="C16" s="74" t="s">
        <v>27</v>
      </c>
      <c r="D16" s="13"/>
      <c r="E16" s="13">
        <v>5</v>
      </c>
      <c r="F16" s="12">
        <v>39</v>
      </c>
      <c r="G16" s="78">
        <v>297.5</v>
      </c>
      <c r="H16" s="12" t="s">
        <v>28</v>
      </c>
      <c r="I16" s="78">
        <f>'Đề nghị TH đất'!N16+'Đề nghị TH đất'!O16</f>
        <v>276.4</v>
      </c>
      <c r="J16" s="78">
        <f>'Đề nghị TH đất'!P21</f>
        <v>0</v>
      </c>
      <c r="K16" s="78">
        <f t="shared" si="0"/>
        <v>276.4</v>
      </c>
      <c r="L16" s="29">
        <f t="shared" si="1"/>
        <v>14372799.999999998</v>
      </c>
      <c r="M16" s="29"/>
      <c r="N16" s="29">
        <f t="shared" si="2"/>
        <v>2764000</v>
      </c>
      <c r="O16" s="29">
        <f t="shared" si="3"/>
        <v>43118399.99999999</v>
      </c>
      <c r="P16" s="29">
        <f t="shared" si="4"/>
        <v>0</v>
      </c>
      <c r="Q16" s="29">
        <f t="shared" si="5"/>
        <v>60255199.99999999</v>
      </c>
      <c r="R16" s="29">
        <f t="shared" si="6"/>
        <v>0</v>
      </c>
      <c r="S16" s="29">
        <f t="shared" si="7"/>
        <v>60255199.99999999</v>
      </c>
      <c r="T16" s="164"/>
      <c r="U16" s="165"/>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30"/>
      <c r="IR16" s="130"/>
      <c r="IS16" s="130"/>
      <c r="IT16" s="130"/>
      <c r="IU16" s="130"/>
      <c r="IV16" s="130"/>
    </row>
    <row r="17" spans="1:256" s="126" customFormat="1" ht="30.75" customHeight="1">
      <c r="A17" s="13">
        <f>'Đề nghị TH đất'!A17</f>
        <v>8</v>
      </c>
      <c r="B17" s="11" t="s">
        <v>43</v>
      </c>
      <c r="C17" s="75" t="s">
        <v>27</v>
      </c>
      <c r="D17" s="13"/>
      <c r="E17" s="13">
        <v>5</v>
      </c>
      <c r="F17" s="12">
        <v>36</v>
      </c>
      <c r="G17" s="78">
        <v>124.5</v>
      </c>
      <c r="H17" s="12" t="s">
        <v>28</v>
      </c>
      <c r="I17" s="78">
        <f>'Đề nghị TH đất'!N17+'Đề nghị TH đất'!O17</f>
        <v>110.2</v>
      </c>
      <c r="J17" s="78">
        <f>'Đề nghị TH đất'!P33</f>
        <v>0</v>
      </c>
      <c r="K17" s="78">
        <f t="shared" si="0"/>
        <v>110.2</v>
      </c>
      <c r="L17" s="29">
        <f t="shared" si="1"/>
        <v>5730400</v>
      </c>
      <c r="M17" s="29">
        <f>(I17+J17)*9500</f>
        <v>1046900</v>
      </c>
      <c r="N17" s="29">
        <f t="shared" si="2"/>
        <v>1102000</v>
      </c>
      <c r="O17" s="29">
        <f t="shared" si="3"/>
        <v>17191200</v>
      </c>
      <c r="P17" s="29">
        <f t="shared" si="4"/>
        <v>0</v>
      </c>
      <c r="Q17" s="29">
        <f t="shared" si="5"/>
        <v>25070500</v>
      </c>
      <c r="R17" s="29">
        <f t="shared" si="6"/>
        <v>0</v>
      </c>
      <c r="S17" s="29">
        <f t="shared" si="7"/>
        <v>25070500</v>
      </c>
      <c r="T17" s="164"/>
      <c r="U17" s="165"/>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30"/>
      <c r="IR17" s="130"/>
      <c r="IS17" s="130"/>
      <c r="IT17" s="130"/>
      <c r="IU17" s="130"/>
      <c r="IV17" s="130"/>
    </row>
    <row r="18" spans="1:256" s="126" customFormat="1" ht="30.75" customHeight="1">
      <c r="A18" s="13">
        <f>'Đề nghị TH đất'!A18</f>
        <v>9</v>
      </c>
      <c r="B18" s="11" t="s">
        <v>45</v>
      </c>
      <c r="C18" s="77" t="s">
        <v>27</v>
      </c>
      <c r="D18" s="13">
        <v>130</v>
      </c>
      <c r="E18" s="121"/>
      <c r="F18" s="133">
        <v>61</v>
      </c>
      <c r="G18" s="79">
        <v>905</v>
      </c>
      <c r="H18" s="12" t="s">
        <v>31</v>
      </c>
      <c r="I18" s="78">
        <f>'Đề nghị TH đất'!N18+'Đề nghị TH đất'!O18</f>
        <v>199</v>
      </c>
      <c r="J18" s="78">
        <f>'Đề nghị TH đất'!P34</f>
        <v>0</v>
      </c>
      <c r="K18" s="78">
        <f t="shared" si="0"/>
        <v>199</v>
      </c>
      <c r="L18" s="151">
        <f>4000000*K18</f>
        <v>796000000</v>
      </c>
      <c r="M18" s="151"/>
      <c r="N18" s="29"/>
      <c r="O18" s="151"/>
      <c r="P18" s="29">
        <f t="shared" si="4"/>
        <v>0</v>
      </c>
      <c r="Q18" s="29">
        <f t="shared" si="5"/>
        <v>796000000</v>
      </c>
      <c r="R18" s="151"/>
      <c r="S18" s="29">
        <f t="shared" si="7"/>
        <v>796000000</v>
      </c>
      <c r="T18" s="164"/>
      <c r="U18" s="20"/>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30"/>
      <c r="IR18" s="130"/>
      <c r="IS18" s="130"/>
      <c r="IT18" s="130"/>
      <c r="IU18" s="130"/>
      <c r="IV18" s="130"/>
    </row>
    <row r="19" spans="1:256" s="126" customFormat="1" ht="30" customHeight="1" hidden="1">
      <c r="A19" s="134"/>
      <c r="B19" s="135"/>
      <c r="C19" s="135"/>
      <c r="D19" s="134"/>
      <c r="E19" s="134"/>
      <c r="F19" s="136"/>
      <c r="G19" s="137"/>
      <c r="H19" s="12" t="s">
        <v>34</v>
      </c>
      <c r="I19" s="78"/>
      <c r="J19" s="78"/>
      <c r="K19" s="78"/>
      <c r="L19" s="29"/>
      <c r="M19" s="29"/>
      <c r="N19" s="29"/>
      <c r="O19" s="29"/>
      <c r="P19" s="29"/>
      <c r="Q19" s="29"/>
      <c r="R19" s="29"/>
      <c r="S19" s="29"/>
      <c r="T19" s="164"/>
      <c r="U19" s="20"/>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30"/>
      <c r="IR19" s="130"/>
      <c r="IS19" s="130"/>
      <c r="IT19" s="130"/>
      <c r="IU19" s="130"/>
      <c r="IV19" s="130"/>
    </row>
    <row r="20" spans="1:256" s="126" customFormat="1" ht="30.75" customHeight="1">
      <c r="A20" s="13">
        <v>10</v>
      </c>
      <c r="B20" s="77" t="s">
        <v>47</v>
      </c>
      <c r="C20" s="74" t="s">
        <v>48</v>
      </c>
      <c r="D20" s="13">
        <v>44</v>
      </c>
      <c r="E20" s="13"/>
      <c r="F20" s="12">
        <v>158</v>
      </c>
      <c r="G20" s="79">
        <v>392.6</v>
      </c>
      <c r="H20" s="12" t="s">
        <v>28</v>
      </c>
      <c r="I20" s="78">
        <f>'Đề nghị TH đất'!N20</f>
        <v>392.6</v>
      </c>
      <c r="J20" s="78">
        <f>'Đề nghị TH đất'!P22</f>
        <v>0</v>
      </c>
      <c r="K20" s="78">
        <f>I20+J20</f>
        <v>392.6</v>
      </c>
      <c r="L20" s="29">
        <f>I20*52000</f>
        <v>20415200</v>
      </c>
      <c r="M20" s="29">
        <f>(I20+J20)*9500</f>
        <v>3729700</v>
      </c>
      <c r="N20" s="29">
        <f>K20*10000</f>
        <v>3926000</v>
      </c>
      <c r="O20" s="29">
        <f>K20*52000*3</f>
        <v>61245600</v>
      </c>
      <c r="P20" s="29">
        <f>J20*26000</f>
        <v>0</v>
      </c>
      <c r="Q20" s="29">
        <f>SUM(L20:P20)</f>
        <v>89316500</v>
      </c>
      <c r="R20" s="29">
        <f>J20*52000</f>
        <v>0</v>
      </c>
      <c r="S20" s="29">
        <f>SUM(Q20:R20)</f>
        <v>89316500</v>
      </c>
      <c r="T20" s="164"/>
      <c r="U20" s="20"/>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30"/>
      <c r="IR20" s="130"/>
      <c r="IS20" s="130"/>
      <c r="IT20" s="130"/>
      <c r="IU20" s="130"/>
      <c r="IV20" s="130"/>
    </row>
    <row r="21" spans="1:256" s="126" customFormat="1" ht="30.75" customHeight="1">
      <c r="A21" s="13">
        <v>11</v>
      </c>
      <c r="B21" s="77" t="s">
        <v>49</v>
      </c>
      <c r="C21" s="74" t="s">
        <v>48</v>
      </c>
      <c r="D21" s="13">
        <v>44</v>
      </c>
      <c r="E21" s="13"/>
      <c r="F21" s="12">
        <v>157</v>
      </c>
      <c r="G21" s="78">
        <v>387.3</v>
      </c>
      <c r="H21" s="12" t="s">
        <v>28</v>
      </c>
      <c r="I21" s="78">
        <f>'Đề nghị TH đất'!N21+'Đề nghị TH đất'!O21</f>
        <v>387.3</v>
      </c>
      <c r="J21" s="78">
        <f>'Đề nghị TH đất'!P18</f>
        <v>0</v>
      </c>
      <c r="K21" s="78">
        <f>I21+J21</f>
        <v>387.3</v>
      </c>
      <c r="L21" s="29">
        <f>I21*52000</f>
        <v>20139600</v>
      </c>
      <c r="M21" s="29">
        <f>(I21+J21)*9500</f>
        <v>3679350</v>
      </c>
      <c r="N21" s="29">
        <f>K21*10000</f>
        <v>3873000</v>
      </c>
      <c r="O21" s="29">
        <f>K21*52000*3</f>
        <v>60418800</v>
      </c>
      <c r="P21" s="29">
        <f>J21*26000</f>
        <v>0</v>
      </c>
      <c r="Q21" s="29">
        <f>SUM(L21:P21)</f>
        <v>88110750</v>
      </c>
      <c r="R21" s="29">
        <f>J21*52000</f>
        <v>0</v>
      </c>
      <c r="S21" s="29">
        <f>SUM(Q21:R21)</f>
        <v>88110750</v>
      </c>
      <c r="T21" s="164"/>
      <c r="U21" s="20"/>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30"/>
      <c r="IR21" s="130"/>
      <c r="IS21" s="130"/>
      <c r="IT21" s="130"/>
      <c r="IU21" s="130"/>
      <c r="IV21" s="130"/>
    </row>
    <row r="22" spans="1:256" s="125" customFormat="1" ht="30.75" customHeight="1">
      <c r="A22" s="221">
        <f>'Đề nghị TH đất'!A22</f>
        <v>12</v>
      </c>
      <c r="B22" s="224" t="s">
        <v>50</v>
      </c>
      <c r="C22" s="232" t="s">
        <v>48</v>
      </c>
      <c r="D22" s="223">
        <v>44</v>
      </c>
      <c r="E22" s="223"/>
      <c r="F22" s="210">
        <v>159</v>
      </c>
      <c r="G22" s="211">
        <v>429.1</v>
      </c>
      <c r="H22" s="210" t="s">
        <v>28</v>
      </c>
      <c r="I22" s="78">
        <f>'Đề nghị TH đất'!N22+'Đề nghị TH đất'!O22</f>
        <v>429.1</v>
      </c>
      <c r="J22" s="78">
        <f>'Đề nghị TH đất'!P24</f>
        <v>0</v>
      </c>
      <c r="K22" s="78">
        <f>I22+J22</f>
        <v>429.1</v>
      </c>
      <c r="L22" s="29">
        <f>I22*52000</f>
        <v>22313200</v>
      </c>
      <c r="M22" s="29"/>
      <c r="N22" s="29">
        <f>K22*10000</f>
        <v>4291000</v>
      </c>
      <c r="O22" s="29">
        <f>K22*52000*3</f>
        <v>66939600</v>
      </c>
      <c r="P22" s="29">
        <f>J22*26000</f>
        <v>0</v>
      </c>
      <c r="Q22" s="29">
        <f>SUM(L22:P22)</f>
        <v>93543800</v>
      </c>
      <c r="R22" s="29">
        <f>J22*52000</f>
        <v>0</v>
      </c>
      <c r="S22" s="29">
        <f>SUM(Q22:R22)</f>
        <v>93543800</v>
      </c>
      <c r="T22" s="164"/>
      <c r="U22" s="166"/>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30"/>
      <c r="IR22" s="130"/>
      <c r="IS22" s="130"/>
      <c r="IT22" s="130"/>
      <c r="IU22" s="130"/>
      <c r="IV22" s="130"/>
    </row>
    <row r="23" spans="1:256" s="125" customFormat="1" ht="30.75" customHeight="1" hidden="1">
      <c r="A23" s="222"/>
      <c r="B23" s="224"/>
      <c r="C23" s="232"/>
      <c r="D23" s="223"/>
      <c r="E23" s="223"/>
      <c r="F23" s="210"/>
      <c r="G23" s="211"/>
      <c r="H23" s="210"/>
      <c r="I23" s="78"/>
      <c r="J23" s="78"/>
      <c r="K23" s="78"/>
      <c r="L23" s="29"/>
      <c r="M23" s="29"/>
      <c r="N23" s="29"/>
      <c r="O23" s="29"/>
      <c r="P23" s="29"/>
      <c r="Q23" s="29"/>
      <c r="R23" s="29"/>
      <c r="S23" s="29"/>
      <c r="T23" s="164"/>
      <c r="U23" s="166"/>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30"/>
      <c r="IR23" s="130"/>
      <c r="IS23" s="130"/>
      <c r="IT23" s="130"/>
      <c r="IU23" s="130"/>
      <c r="IV23" s="130"/>
    </row>
    <row r="24" spans="1:256" s="125" customFormat="1" ht="30.75" customHeight="1">
      <c r="A24" s="221">
        <f>'Đề nghị TH đất'!A24</f>
        <v>13</v>
      </c>
      <c r="B24" s="224" t="s">
        <v>51</v>
      </c>
      <c r="C24" s="232" t="s">
        <v>48</v>
      </c>
      <c r="D24" s="210">
        <v>44</v>
      </c>
      <c r="E24" s="210"/>
      <c r="F24" s="210">
        <v>160</v>
      </c>
      <c r="G24" s="211">
        <v>458.7</v>
      </c>
      <c r="H24" s="210" t="s">
        <v>28</v>
      </c>
      <c r="I24" s="78">
        <f>'Đề nghị TH đất'!N24+'Đề nghị TH đất'!O24</f>
        <v>79.7</v>
      </c>
      <c r="J24" s="78">
        <f>'Đề nghị TH đất'!P17</f>
        <v>0</v>
      </c>
      <c r="K24" s="78">
        <f>I24+J24</f>
        <v>79.7</v>
      </c>
      <c r="L24" s="29">
        <f>I24*52000</f>
        <v>4144400</v>
      </c>
      <c r="M24" s="29"/>
      <c r="N24" s="29">
        <f>K24*10000</f>
        <v>797000</v>
      </c>
      <c r="O24" s="29">
        <f>K24*52000*3</f>
        <v>12433200</v>
      </c>
      <c r="P24" s="29">
        <f>J24*26000</f>
        <v>0</v>
      </c>
      <c r="Q24" s="29">
        <f>SUM(L24:P24)</f>
        <v>17374600</v>
      </c>
      <c r="R24" s="29">
        <f>J24*52000</f>
        <v>0</v>
      </c>
      <c r="S24" s="29">
        <f>SUM(Q24:R24)</f>
        <v>17374600</v>
      </c>
      <c r="T24" s="164"/>
      <c r="U24" s="166"/>
      <c r="V24" s="48">
        <f>S10</f>
        <v>200000000</v>
      </c>
      <c r="W24" s="48">
        <f>'TS trên đất'!N22</f>
        <v>175854400</v>
      </c>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30"/>
      <c r="IR24" s="130"/>
      <c r="IS24" s="130"/>
      <c r="IT24" s="130"/>
      <c r="IU24" s="130"/>
      <c r="IV24" s="130"/>
    </row>
    <row r="25" spans="1:250" s="125" customFormat="1" ht="30" customHeight="1" hidden="1">
      <c r="A25" s="222"/>
      <c r="B25" s="224"/>
      <c r="C25" s="232"/>
      <c r="D25" s="210"/>
      <c r="E25" s="210"/>
      <c r="F25" s="210"/>
      <c r="G25" s="211"/>
      <c r="H25" s="210"/>
      <c r="I25" s="78"/>
      <c r="J25" s="78"/>
      <c r="K25" s="78"/>
      <c r="L25" s="29"/>
      <c r="M25" s="29"/>
      <c r="N25" s="29"/>
      <c r="O25" s="29"/>
      <c r="P25" s="29"/>
      <c r="Q25" s="29"/>
      <c r="R25" s="29"/>
      <c r="S25" s="29"/>
      <c r="T25" s="164"/>
      <c r="U25" s="166"/>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row>
    <row r="26" spans="1:23" s="127" customFormat="1" ht="24.75" customHeight="1">
      <c r="A26" s="245" t="s">
        <v>80</v>
      </c>
      <c r="B26" s="246"/>
      <c r="C26" s="138"/>
      <c r="D26" s="138"/>
      <c r="E26" s="138"/>
      <c r="F26" s="138"/>
      <c r="G26" s="139">
        <f>SUM(G8:G25)</f>
        <v>4347.3</v>
      </c>
      <c r="H26" s="140"/>
      <c r="I26" s="139">
        <f>SUM(I8:I25)</f>
        <v>2755.3</v>
      </c>
      <c r="J26" s="139">
        <f>SUM(J8:J25)</f>
        <v>0</v>
      </c>
      <c r="K26" s="139">
        <f>SUM(K8:K25)</f>
        <v>2755.3</v>
      </c>
      <c r="L26" s="152">
        <f>SUM(L8:L25)</f>
        <v>1364767600</v>
      </c>
      <c r="M26" s="152">
        <f aca="true" t="shared" si="8" ref="M26:S26">SUM(M8:M25)</f>
        <v>16065450</v>
      </c>
      <c r="N26" s="152">
        <f t="shared" si="8"/>
        <v>24763000</v>
      </c>
      <c r="O26" s="152">
        <f t="shared" si="8"/>
        <v>386302800</v>
      </c>
      <c r="P26" s="152"/>
      <c r="Q26" s="152">
        <f t="shared" si="8"/>
        <v>1791898850</v>
      </c>
      <c r="R26" s="152">
        <f t="shared" si="8"/>
        <v>0</v>
      </c>
      <c r="S26" s="152">
        <f t="shared" si="8"/>
        <v>1791898850</v>
      </c>
      <c r="U26" s="167">
        <f>L26</f>
        <v>1364767600</v>
      </c>
      <c r="V26" s="168">
        <f>S9+S18</f>
        <v>1036000000</v>
      </c>
      <c r="W26" s="168">
        <f>'TS trên đất (2)'!N47</f>
        <v>230662000</v>
      </c>
    </row>
    <row r="27" spans="1:23" s="125" customFormat="1" ht="18" customHeight="1">
      <c r="A27" s="141"/>
      <c r="B27" s="141"/>
      <c r="C27" s="141"/>
      <c r="D27" s="141"/>
      <c r="E27" s="141"/>
      <c r="F27" s="141"/>
      <c r="G27" s="141"/>
      <c r="H27" s="141"/>
      <c r="I27" s="153"/>
      <c r="J27" s="153"/>
      <c r="K27" s="153"/>
      <c r="R27" s="169"/>
      <c r="U27" s="167">
        <f>M26</f>
        <v>16065450</v>
      </c>
      <c r="V27" s="125">
        <v>128767600</v>
      </c>
      <c r="W27" s="125">
        <f>SUM(W24:W26)</f>
        <v>406516400</v>
      </c>
    </row>
    <row r="28" spans="1:250" s="128" customFormat="1" ht="18" customHeight="1">
      <c r="A28" s="142"/>
      <c r="B28" s="142"/>
      <c r="C28" s="142"/>
      <c r="D28" s="142"/>
      <c r="E28" s="142"/>
      <c r="F28" s="142"/>
      <c r="G28" s="142"/>
      <c r="H28" s="142"/>
      <c r="I28" s="154"/>
      <c r="J28" s="142"/>
      <c r="K28" s="142"/>
      <c r="M28" s="155"/>
      <c r="N28" s="156"/>
      <c r="O28" s="157"/>
      <c r="P28" s="157"/>
      <c r="Q28" s="156"/>
      <c r="R28" s="170"/>
      <c r="T28" s="143"/>
      <c r="U28" s="167">
        <f>'TS trên đất'!N22+'TS trên đất (2)'!N47</f>
        <v>406516400</v>
      </c>
      <c r="V28" s="160">
        <f>SUM(V24:V27)</f>
        <v>1364767600</v>
      </c>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c r="BW28" s="143"/>
      <c r="BX28" s="143"/>
      <c r="BY28" s="143"/>
      <c r="BZ28" s="143"/>
      <c r="CA28" s="143"/>
      <c r="CB28" s="143"/>
      <c r="CC28" s="143"/>
      <c r="CD28" s="143"/>
      <c r="CE28" s="143"/>
      <c r="CF28" s="143"/>
      <c r="CG28" s="143"/>
      <c r="CH28" s="143"/>
      <c r="CI28" s="143"/>
      <c r="CJ28" s="143"/>
      <c r="CK28" s="143"/>
      <c r="CL28" s="143"/>
      <c r="CM28" s="143"/>
      <c r="CN28" s="143"/>
      <c r="CO28" s="143"/>
      <c r="CP28" s="143"/>
      <c r="CQ28" s="143"/>
      <c r="CR28" s="143"/>
      <c r="CS28" s="143"/>
      <c r="CT28" s="143"/>
      <c r="CU28" s="143"/>
      <c r="CV28" s="143"/>
      <c r="CW28" s="143"/>
      <c r="CX28" s="143"/>
      <c r="CY28" s="143"/>
      <c r="CZ28" s="143"/>
      <c r="DA28" s="143"/>
      <c r="DB28" s="143"/>
      <c r="DC28" s="143"/>
      <c r="DD28" s="143"/>
      <c r="DE28" s="143"/>
      <c r="DF28" s="143"/>
      <c r="DG28" s="143"/>
      <c r="DH28" s="143"/>
      <c r="DI28" s="143"/>
      <c r="DJ28" s="143"/>
      <c r="DK28" s="143"/>
      <c r="DL28" s="143"/>
      <c r="DM28" s="143"/>
      <c r="DN28" s="143"/>
      <c r="DO28" s="143"/>
      <c r="DP28" s="143"/>
      <c r="DQ28" s="143"/>
      <c r="DR28" s="143"/>
      <c r="DS28" s="143"/>
      <c r="DT28" s="143"/>
      <c r="DU28" s="143"/>
      <c r="DV28" s="143"/>
      <c r="DW28" s="143"/>
      <c r="DX28" s="143"/>
      <c r="DY28" s="143"/>
      <c r="DZ28" s="143"/>
      <c r="EA28" s="143"/>
      <c r="EB28" s="143"/>
      <c r="EC28" s="143"/>
      <c r="ED28" s="143"/>
      <c r="EE28" s="143"/>
      <c r="EF28" s="143"/>
      <c r="EG28" s="143"/>
      <c r="EH28" s="143"/>
      <c r="EI28" s="143"/>
      <c r="EJ28" s="143"/>
      <c r="EK28" s="143"/>
      <c r="EL28" s="143"/>
      <c r="EM28" s="143"/>
      <c r="EN28" s="143"/>
      <c r="EO28" s="143"/>
      <c r="EP28" s="143"/>
      <c r="EQ28" s="143"/>
      <c r="ER28" s="143"/>
      <c r="ES28" s="143"/>
      <c r="ET28" s="143"/>
      <c r="EU28" s="143"/>
      <c r="EV28" s="143"/>
      <c r="EW28" s="143"/>
      <c r="EX28" s="143"/>
      <c r="EY28" s="143"/>
      <c r="EZ28" s="143"/>
      <c r="FA28" s="143"/>
      <c r="FB28" s="143"/>
      <c r="FC28" s="143"/>
      <c r="FD28" s="143"/>
      <c r="FE28" s="143"/>
      <c r="FF28" s="143"/>
      <c r="FG28" s="143"/>
      <c r="FH28" s="143"/>
      <c r="FI28" s="143"/>
      <c r="FJ28" s="143"/>
      <c r="FK28" s="143"/>
      <c r="FL28" s="143"/>
      <c r="FM28" s="143"/>
      <c r="FN28" s="143"/>
      <c r="FO28" s="143"/>
      <c r="FP28" s="143"/>
      <c r="FQ28" s="143"/>
      <c r="FR28" s="143"/>
      <c r="FS28" s="143"/>
      <c r="FT28" s="143"/>
      <c r="FU28" s="143"/>
      <c r="FV28" s="143"/>
      <c r="FW28" s="143"/>
      <c r="FX28" s="143"/>
      <c r="FY28" s="143"/>
      <c r="FZ28" s="143"/>
      <c r="GA28" s="143"/>
      <c r="GB28" s="143"/>
      <c r="GC28" s="143"/>
      <c r="GD28" s="143"/>
      <c r="GE28" s="143"/>
      <c r="GF28" s="143"/>
      <c r="GG28" s="143"/>
      <c r="GH28" s="143"/>
      <c r="GI28" s="143"/>
      <c r="GJ28" s="143"/>
      <c r="GK28" s="143"/>
      <c r="GL28" s="143"/>
      <c r="GM28" s="143"/>
      <c r="GN28" s="143"/>
      <c r="GO28" s="143"/>
      <c r="GP28" s="143"/>
      <c r="GQ28" s="143"/>
      <c r="GR28" s="143"/>
      <c r="GS28" s="143"/>
      <c r="GT28" s="143"/>
      <c r="GU28" s="143"/>
      <c r="GV28" s="143"/>
      <c r="GW28" s="143"/>
      <c r="GX28" s="143"/>
      <c r="GY28" s="143"/>
      <c r="GZ28" s="143"/>
      <c r="HA28" s="143"/>
      <c r="HB28" s="143"/>
      <c r="HC28" s="143"/>
      <c r="HD28" s="143"/>
      <c r="HE28" s="143"/>
      <c r="HF28" s="143"/>
      <c r="HG28" s="143"/>
      <c r="HH28" s="143"/>
      <c r="HI28" s="143"/>
      <c r="HJ28" s="143"/>
      <c r="HK28" s="143"/>
      <c r="HL28" s="143"/>
      <c r="HM28" s="143"/>
      <c r="HN28" s="143"/>
      <c r="HO28" s="143"/>
      <c r="HP28" s="143"/>
      <c r="HQ28" s="143"/>
      <c r="HR28" s="143"/>
      <c r="HS28" s="143"/>
      <c r="HT28" s="143"/>
      <c r="HU28" s="143"/>
      <c r="HV28" s="143"/>
      <c r="HW28" s="143"/>
      <c r="HX28" s="143"/>
      <c r="HY28" s="143"/>
      <c r="HZ28" s="143"/>
      <c r="IA28" s="143"/>
      <c r="IB28" s="143"/>
      <c r="IC28" s="143"/>
      <c r="ID28" s="143"/>
      <c r="IE28" s="143"/>
      <c r="IF28" s="143"/>
      <c r="IG28" s="143"/>
      <c r="IH28" s="143"/>
      <c r="II28" s="143"/>
      <c r="IJ28" s="143"/>
      <c r="IK28" s="143"/>
      <c r="IL28" s="143"/>
      <c r="IM28" s="143"/>
      <c r="IN28" s="143"/>
      <c r="IO28" s="143"/>
      <c r="IP28" s="143"/>
    </row>
    <row r="29" spans="1:250" s="128" customFormat="1" ht="18" customHeight="1">
      <c r="A29" s="143"/>
      <c r="B29" s="143"/>
      <c r="C29" s="143"/>
      <c r="D29" s="143"/>
      <c r="E29" s="143"/>
      <c r="F29" s="143"/>
      <c r="G29" s="143"/>
      <c r="H29" s="143"/>
      <c r="J29" s="143"/>
      <c r="K29" s="143"/>
      <c r="L29" s="158"/>
      <c r="M29" s="158"/>
      <c r="N29" s="159"/>
      <c r="O29" s="160"/>
      <c r="P29" s="160"/>
      <c r="Q29" s="171"/>
      <c r="R29" s="170"/>
      <c r="S29" s="160"/>
      <c r="T29" s="143"/>
      <c r="U29" s="172">
        <f>N26</f>
        <v>24763000</v>
      </c>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143"/>
      <c r="CG29" s="143"/>
      <c r="CH29" s="143"/>
      <c r="CI29" s="143"/>
      <c r="CJ29" s="143"/>
      <c r="CK29" s="143"/>
      <c r="CL29" s="143"/>
      <c r="CM29" s="143"/>
      <c r="CN29" s="143"/>
      <c r="CO29" s="143"/>
      <c r="CP29" s="143"/>
      <c r="CQ29" s="143"/>
      <c r="CR29" s="143"/>
      <c r="CS29" s="143"/>
      <c r="CT29" s="143"/>
      <c r="CU29" s="143"/>
      <c r="CV29" s="143"/>
      <c r="CW29" s="143"/>
      <c r="CX29" s="143"/>
      <c r="CY29" s="143"/>
      <c r="CZ29" s="143"/>
      <c r="DA29" s="143"/>
      <c r="DB29" s="143"/>
      <c r="DC29" s="143"/>
      <c r="DD29" s="143"/>
      <c r="DE29" s="143"/>
      <c r="DF29" s="143"/>
      <c r="DG29" s="143"/>
      <c r="DH29" s="143"/>
      <c r="DI29" s="143"/>
      <c r="DJ29" s="143"/>
      <c r="DK29" s="143"/>
      <c r="DL29" s="143"/>
      <c r="DM29" s="143"/>
      <c r="DN29" s="143"/>
      <c r="DO29" s="143"/>
      <c r="DP29" s="143"/>
      <c r="DQ29" s="143"/>
      <c r="DR29" s="143"/>
      <c r="DS29" s="143"/>
      <c r="DT29" s="143"/>
      <c r="DU29" s="143"/>
      <c r="DV29" s="143"/>
      <c r="DW29" s="143"/>
      <c r="DX29" s="143"/>
      <c r="DY29" s="143"/>
      <c r="DZ29" s="143"/>
      <c r="EA29" s="143"/>
      <c r="EB29" s="143"/>
      <c r="EC29" s="143"/>
      <c r="ED29" s="143"/>
      <c r="EE29" s="143"/>
      <c r="EF29" s="143"/>
      <c r="EG29" s="143"/>
      <c r="EH29" s="143"/>
      <c r="EI29" s="143"/>
      <c r="EJ29" s="143"/>
      <c r="EK29" s="143"/>
      <c r="EL29" s="143"/>
      <c r="EM29" s="143"/>
      <c r="EN29" s="143"/>
      <c r="EO29" s="143"/>
      <c r="EP29" s="143"/>
      <c r="EQ29" s="143"/>
      <c r="ER29" s="143"/>
      <c r="ES29" s="143"/>
      <c r="ET29" s="143"/>
      <c r="EU29" s="143"/>
      <c r="EV29" s="143"/>
      <c r="EW29" s="143"/>
      <c r="EX29" s="143"/>
      <c r="EY29" s="143"/>
      <c r="EZ29" s="143"/>
      <c r="FA29" s="143"/>
      <c r="FB29" s="143"/>
      <c r="FC29" s="143"/>
      <c r="FD29" s="143"/>
      <c r="FE29" s="143"/>
      <c r="FF29" s="143"/>
      <c r="FG29" s="143"/>
      <c r="FH29" s="143"/>
      <c r="FI29" s="143"/>
      <c r="FJ29" s="143"/>
      <c r="FK29" s="143"/>
      <c r="FL29" s="143"/>
      <c r="FM29" s="143"/>
      <c r="FN29" s="143"/>
      <c r="FO29" s="143"/>
      <c r="FP29" s="143"/>
      <c r="FQ29" s="143"/>
      <c r="FR29" s="143"/>
      <c r="FS29" s="143"/>
      <c r="FT29" s="143"/>
      <c r="FU29" s="143"/>
      <c r="FV29" s="143"/>
      <c r="FW29" s="143"/>
      <c r="FX29" s="143"/>
      <c r="FY29" s="143"/>
      <c r="FZ29" s="143"/>
      <c r="GA29" s="143"/>
      <c r="GB29" s="143"/>
      <c r="GC29" s="143"/>
      <c r="GD29" s="143"/>
      <c r="GE29" s="143"/>
      <c r="GF29" s="143"/>
      <c r="GG29" s="143"/>
      <c r="GH29" s="143"/>
      <c r="GI29" s="143"/>
      <c r="GJ29" s="143"/>
      <c r="GK29" s="143"/>
      <c r="GL29" s="143"/>
      <c r="GM29" s="143"/>
      <c r="GN29" s="143"/>
      <c r="GO29" s="143"/>
      <c r="GP29" s="143"/>
      <c r="GQ29" s="143"/>
      <c r="GR29" s="143"/>
      <c r="GS29" s="143"/>
      <c r="GT29" s="143"/>
      <c r="GU29" s="143"/>
      <c r="GV29" s="143"/>
      <c r="GW29" s="143"/>
      <c r="GX29" s="143"/>
      <c r="GY29" s="143"/>
      <c r="GZ29" s="143"/>
      <c r="HA29" s="143"/>
      <c r="HB29" s="143"/>
      <c r="HC29" s="143"/>
      <c r="HD29" s="143"/>
      <c r="HE29" s="143"/>
      <c r="HF29" s="143"/>
      <c r="HG29" s="143"/>
      <c r="HH29" s="143"/>
      <c r="HI29" s="143"/>
      <c r="HJ29" s="143"/>
      <c r="HK29" s="143"/>
      <c r="HL29" s="143"/>
      <c r="HM29" s="143"/>
      <c r="HN29" s="143"/>
      <c r="HO29" s="143"/>
      <c r="HP29" s="143"/>
      <c r="HQ29" s="143"/>
      <c r="HR29" s="143"/>
      <c r="HS29" s="143"/>
      <c r="HT29" s="143"/>
      <c r="HU29" s="143"/>
      <c r="HV29" s="143"/>
      <c r="HW29" s="143"/>
      <c r="HX29" s="143"/>
      <c r="HY29" s="143"/>
      <c r="HZ29" s="143"/>
      <c r="IA29" s="143"/>
      <c r="IB29" s="143"/>
      <c r="IC29" s="143"/>
      <c r="ID29" s="143"/>
      <c r="IE29" s="143"/>
      <c r="IF29" s="143"/>
      <c r="IG29" s="143"/>
      <c r="IH29" s="143"/>
      <c r="II29" s="143"/>
      <c r="IJ29" s="143"/>
      <c r="IK29" s="143"/>
      <c r="IL29" s="143"/>
      <c r="IM29" s="143"/>
      <c r="IN29" s="143"/>
      <c r="IO29" s="143"/>
      <c r="IP29" s="143"/>
    </row>
    <row r="30" spans="2:21" s="129" customFormat="1" ht="18" customHeight="1">
      <c r="B30" s="125"/>
      <c r="C30" s="125"/>
      <c r="H30" s="125"/>
      <c r="I30" s="125"/>
      <c r="M30" s="161"/>
      <c r="N30" s="162"/>
      <c r="O30" s="162"/>
      <c r="P30" s="162"/>
      <c r="Q30" s="173"/>
      <c r="R30" s="174"/>
      <c r="U30" s="172">
        <f>O26</f>
        <v>386302800</v>
      </c>
    </row>
    <row r="31" spans="2:251" s="1" customFormat="1" ht="18" customHeight="1">
      <c r="B31" s="144"/>
      <c r="C31" s="144"/>
      <c r="O31" s="48"/>
      <c r="P31" s="48"/>
      <c r="R31" s="126"/>
      <c r="U31" s="175">
        <f>HTĐX!N21</f>
        <v>10500000</v>
      </c>
      <c r="IQ31" s="130"/>
    </row>
    <row r="32" spans="15:21" ht="18" customHeight="1">
      <c r="O32" s="48"/>
      <c r="P32" s="48"/>
      <c r="U32" s="176">
        <f>'40N'!M26</f>
        <v>110212000</v>
      </c>
    </row>
    <row r="33" spans="2:21" ht="19.5" customHeight="1">
      <c r="B33" s="145"/>
      <c r="C33" s="145"/>
      <c r="O33" s="48"/>
      <c r="P33" s="48"/>
      <c r="S33" s="48"/>
      <c r="U33" s="48">
        <f>SUM(U26:U32)</f>
        <v>2319127250</v>
      </c>
    </row>
    <row r="34" spans="2:21" ht="19.5" customHeight="1">
      <c r="B34" s="145"/>
      <c r="C34" s="145"/>
      <c r="S34" s="48"/>
      <c r="U34" s="166"/>
    </row>
    <row r="35" spans="2:21" ht="19.5" customHeight="1">
      <c r="B35" s="145"/>
      <c r="C35" s="145"/>
      <c r="S35" s="48"/>
      <c r="U35" s="48"/>
    </row>
    <row r="36" spans="2:3" ht="19.5" customHeight="1">
      <c r="B36" s="145"/>
      <c r="C36" s="145"/>
    </row>
    <row r="37" spans="2:3" ht="19.5" customHeight="1">
      <c r="B37" s="48"/>
      <c r="C37" s="48"/>
    </row>
    <row r="38" spans="2:3" ht="18.75">
      <c r="B38" s="146"/>
      <c r="C38" s="146"/>
    </row>
    <row r="39" spans="2:3" ht="18.75">
      <c r="B39" s="146"/>
      <c r="C39" s="146"/>
    </row>
    <row r="40" spans="2:3" ht="18.75">
      <c r="B40" s="146"/>
      <c r="C40" s="146"/>
    </row>
    <row r="41" spans="2:3" ht="18.75">
      <c r="B41" s="146"/>
      <c r="C41" s="146"/>
    </row>
    <row r="42" spans="2:3" ht="18.75">
      <c r="B42" s="147"/>
      <c r="C42" s="147"/>
    </row>
  </sheetData>
  <sheetProtection/>
  <autoFilter ref="A7:IV35"/>
  <mergeCells count="47">
    <mergeCell ref="A1:S1"/>
    <mergeCell ref="A2:S2"/>
    <mergeCell ref="D4:H4"/>
    <mergeCell ref="I4:K4"/>
    <mergeCell ref="L4:Q4"/>
    <mergeCell ref="D5:E5"/>
    <mergeCell ref="C4:C6"/>
    <mergeCell ref="G5:G6"/>
    <mergeCell ref="I5:I6"/>
    <mergeCell ref="J5:J6"/>
    <mergeCell ref="A26:B26"/>
    <mergeCell ref="A4:A6"/>
    <mergeCell ref="A8:A10"/>
    <mergeCell ref="A22:A23"/>
    <mergeCell ref="A24:A25"/>
    <mergeCell ref="B4:B6"/>
    <mergeCell ref="B8:B10"/>
    <mergeCell ref="B22:B23"/>
    <mergeCell ref="B24:B25"/>
    <mergeCell ref="C8:C10"/>
    <mergeCell ref="C22:C23"/>
    <mergeCell ref="C24:C25"/>
    <mergeCell ref="D9:D10"/>
    <mergeCell ref="D22:D23"/>
    <mergeCell ref="D24:D25"/>
    <mergeCell ref="E9:E10"/>
    <mergeCell ref="E22:E23"/>
    <mergeCell ref="E24:E25"/>
    <mergeCell ref="F5:F6"/>
    <mergeCell ref="F9:F10"/>
    <mergeCell ref="F22:F23"/>
    <mergeCell ref="F24:F25"/>
    <mergeCell ref="G9:G10"/>
    <mergeCell ref="G22:G23"/>
    <mergeCell ref="G24:G25"/>
    <mergeCell ref="H5:H6"/>
    <mergeCell ref="H22:H23"/>
    <mergeCell ref="H24:H25"/>
    <mergeCell ref="Q5:Q6"/>
    <mergeCell ref="R4:R6"/>
    <mergeCell ref="S4:S6"/>
    <mergeCell ref="K5:K6"/>
    <mergeCell ref="L5:L6"/>
    <mergeCell ref="M5:M6"/>
    <mergeCell ref="N5:N6"/>
    <mergeCell ref="O5:O6"/>
    <mergeCell ref="P5:P6"/>
  </mergeCells>
  <printOptions horizontalCentered="1"/>
  <pageMargins left="0.2" right="0.2" top="0.4724409448818899" bottom="0.31496062992126" header="0.511811023622047" footer="0.511811023622047"/>
  <pageSetup fitToHeight="0"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dimension ref="A1:Q26"/>
  <sheetViews>
    <sheetView zoomScaleSheetLayoutView="100" workbookViewId="0" topLeftCell="A1">
      <selection activeCell="A3" sqref="A3"/>
    </sheetView>
  </sheetViews>
  <sheetFormatPr defaultColWidth="9.140625" defaultRowHeight="12.75"/>
  <cols>
    <col min="1" max="1" width="4.00390625" style="60" customWidth="1"/>
    <col min="2" max="2" width="23.00390625" style="103" customWidth="1"/>
    <col min="3" max="3" width="8.28125" style="103" customWidth="1"/>
    <col min="4" max="5" width="6.28125" style="59" customWidth="1"/>
    <col min="6" max="6" width="7.7109375" style="59" customWidth="1"/>
    <col min="7" max="7" width="7.421875" style="59" customWidth="1"/>
    <col min="8" max="8" width="7.7109375" style="59" customWidth="1"/>
    <col min="9" max="9" width="6.7109375" style="59" customWidth="1"/>
    <col min="10" max="12" width="5.7109375" style="59" customWidth="1"/>
    <col min="13" max="13" width="9.00390625" style="59" customWidth="1"/>
    <col min="14" max="14" width="10.421875" style="59" customWidth="1"/>
    <col min="15" max="15" width="30.57421875" style="59" customWidth="1"/>
    <col min="16" max="16" width="12.28125" style="59" customWidth="1"/>
    <col min="17" max="17" width="12.00390625" style="59" customWidth="1"/>
    <col min="18" max="16384" width="9.140625" style="59" customWidth="1"/>
  </cols>
  <sheetData>
    <row r="1" spans="1:15" ht="34.5" customHeight="1">
      <c r="A1" s="250" t="s">
        <v>81</v>
      </c>
      <c r="B1" s="250"/>
      <c r="C1" s="250"/>
      <c r="D1" s="250"/>
      <c r="E1" s="250"/>
      <c r="F1" s="250"/>
      <c r="G1" s="250"/>
      <c r="H1" s="250"/>
      <c r="I1" s="250"/>
      <c r="J1" s="250"/>
      <c r="K1" s="250"/>
      <c r="L1" s="250"/>
      <c r="M1" s="250"/>
      <c r="N1" s="250"/>
      <c r="O1" s="250"/>
    </row>
    <row r="2" spans="1:15" ht="21.75" customHeight="1">
      <c r="A2" s="242" t="str">
        <f>'Đề nghị TH đất'!A2:T2</f>
        <v>(Kèm theo Quyết định số          /QĐ-UBND  ngày       /5/2024 của UBND huyện Tân Yên)</v>
      </c>
      <c r="B2" s="242"/>
      <c r="C2" s="242"/>
      <c r="D2" s="242"/>
      <c r="E2" s="242"/>
      <c r="F2" s="242"/>
      <c r="G2" s="242"/>
      <c r="H2" s="242"/>
      <c r="I2" s="242"/>
      <c r="J2" s="242"/>
      <c r="K2" s="242"/>
      <c r="L2" s="242"/>
      <c r="M2" s="242"/>
      <c r="N2" s="242"/>
      <c r="O2" s="242"/>
    </row>
    <row r="3" spans="1:15" ht="7.5" customHeight="1">
      <c r="A3" s="104"/>
      <c r="B3" s="105"/>
      <c r="C3" s="105"/>
      <c r="D3" s="104"/>
      <c r="E3" s="104"/>
      <c r="F3" s="104"/>
      <c r="G3" s="104"/>
      <c r="H3" s="104"/>
      <c r="I3" s="104"/>
      <c r="J3" s="104"/>
      <c r="K3" s="104"/>
      <c r="L3" s="104"/>
      <c r="M3" s="104"/>
      <c r="N3" s="104"/>
      <c r="O3" s="104"/>
    </row>
    <row r="4" spans="1:15" ht="22.5" customHeight="1">
      <c r="A4" s="252" t="s">
        <v>60</v>
      </c>
      <c r="B4" s="252" t="s">
        <v>82</v>
      </c>
      <c r="C4" s="252" t="s">
        <v>83</v>
      </c>
      <c r="D4" s="252" t="s">
        <v>84</v>
      </c>
      <c r="E4" s="252" t="s">
        <v>85</v>
      </c>
      <c r="F4" s="252" t="s">
        <v>86</v>
      </c>
      <c r="G4" s="252" t="s">
        <v>87</v>
      </c>
      <c r="H4" s="252" t="s">
        <v>58</v>
      </c>
      <c r="I4" s="252" t="s">
        <v>88</v>
      </c>
      <c r="J4" s="255" t="s">
        <v>89</v>
      </c>
      <c r="K4" s="256"/>
      <c r="L4" s="256"/>
      <c r="M4" s="257"/>
      <c r="N4" s="253" t="s">
        <v>90</v>
      </c>
      <c r="O4" s="252" t="s">
        <v>10</v>
      </c>
    </row>
    <row r="5" spans="1:15" ht="66.75" customHeight="1">
      <c r="A5" s="252"/>
      <c r="B5" s="252"/>
      <c r="C5" s="252"/>
      <c r="D5" s="252"/>
      <c r="E5" s="252"/>
      <c r="F5" s="252"/>
      <c r="G5" s="252"/>
      <c r="H5" s="252"/>
      <c r="I5" s="252"/>
      <c r="J5" s="64" t="s">
        <v>91</v>
      </c>
      <c r="K5" s="64" t="s">
        <v>92</v>
      </c>
      <c r="L5" s="64" t="s">
        <v>93</v>
      </c>
      <c r="M5" s="88" t="s">
        <v>94</v>
      </c>
      <c r="N5" s="254"/>
      <c r="O5" s="252"/>
    </row>
    <row r="6" spans="1:15" ht="18" customHeight="1">
      <c r="A6" s="64">
        <v>1</v>
      </c>
      <c r="B6" s="64">
        <v>2</v>
      </c>
      <c r="C6" s="64">
        <v>3</v>
      </c>
      <c r="D6" s="64">
        <v>4</v>
      </c>
      <c r="E6" s="64">
        <v>5</v>
      </c>
      <c r="F6" s="64">
        <v>6</v>
      </c>
      <c r="G6" s="64">
        <v>7</v>
      </c>
      <c r="H6" s="64">
        <v>8</v>
      </c>
      <c r="I6" s="64">
        <v>9</v>
      </c>
      <c r="J6" s="64">
        <v>10</v>
      </c>
      <c r="K6" s="64">
        <v>11</v>
      </c>
      <c r="L6" s="64">
        <v>12</v>
      </c>
      <c r="M6" s="64">
        <v>13</v>
      </c>
      <c r="N6" s="64">
        <v>14</v>
      </c>
      <c r="O6" s="64">
        <v>15</v>
      </c>
    </row>
    <row r="7" spans="1:15" ht="28.5" customHeight="1">
      <c r="A7" s="66">
        <f>'Đề nghị TH đất'!A8</f>
        <v>1</v>
      </c>
      <c r="B7" s="106" t="s">
        <v>26</v>
      </c>
      <c r="C7" s="107" t="s">
        <v>27</v>
      </c>
      <c r="D7" s="108">
        <v>662.4</v>
      </c>
      <c r="E7" s="108">
        <f aca="true" t="shared" si="0" ref="E7:E13">70%*D7</f>
        <v>463.67999999999995</v>
      </c>
      <c r="F7" s="108">
        <f>'Đề nghị TH đất'!Q8</f>
        <v>190.6</v>
      </c>
      <c r="G7" s="108"/>
      <c r="H7" s="108">
        <f aca="true" t="shared" si="1" ref="H7:H16">SUM(F7:G7)</f>
        <v>190.6</v>
      </c>
      <c r="I7" s="116">
        <f aca="true" t="shared" si="2" ref="I7:I13">H7/E7</f>
        <v>0.4110593512767426</v>
      </c>
      <c r="J7" s="117"/>
      <c r="K7" s="117"/>
      <c r="L7" s="117"/>
      <c r="M7" s="117"/>
      <c r="N7" s="117"/>
      <c r="O7" s="117"/>
    </row>
    <row r="8" spans="1:15" ht="28.5" customHeight="1">
      <c r="A8" s="72">
        <f>'Đề nghị TH đất'!A11</f>
        <v>2</v>
      </c>
      <c r="B8" s="73" t="s">
        <v>35</v>
      </c>
      <c r="C8" s="74" t="s">
        <v>27</v>
      </c>
      <c r="D8" s="79">
        <v>662.4</v>
      </c>
      <c r="E8" s="79">
        <f t="shared" si="0"/>
        <v>463.67999999999995</v>
      </c>
      <c r="F8" s="79">
        <f>'Đề nghị TH đất'!Q11</f>
        <v>117.1</v>
      </c>
      <c r="G8" s="79"/>
      <c r="H8" s="79">
        <f t="shared" si="1"/>
        <v>117.1</v>
      </c>
      <c r="I8" s="118">
        <f t="shared" si="2"/>
        <v>0.2525448585231194</v>
      </c>
      <c r="J8" s="119"/>
      <c r="K8" s="119"/>
      <c r="L8" s="119"/>
      <c r="M8" s="119"/>
      <c r="N8" s="119"/>
      <c r="O8" s="119"/>
    </row>
    <row r="9" spans="1:15" ht="28.5" customHeight="1">
      <c r="A9" s="72">
        <f>'Đề nghị TH đất'!A12</f>
        <v>3</v>
      </c>
      <c r="B9" s="77" t="s">
        <v>37</v>
      </c>
      <c r="C9" s="74" t="s">
        <v>27</v>
      </c>
      <c r="D9" s="79">
        <v>662.4</v>
      </c>
      <c r="E9" s="79">
        <f t="shared" si="0"/>
        <v>463.67999999999995</v>
      </c>
      <c r="F9" s="79">
        <f>'Đề nghị TH đất'!Q12</f>
        <v>72</v>
      </c>
      <c r="G9" s="79"/>
      <c r="H9" s="79">
        <f t="shared" si="1"/>
        <v>72</v>
      </c>
      <c r="I9" s="118">
        <f t="shared" si="2"/>
        <v>0.15527950310559008</v>
      </c>
      <c r="J9" s="79"/>
      <c r="K9" s="79"/>
      <c r="L9" s="119"/>
      <c r="M9" s="119"/>
      <c r="N9" s="119"/>
      <c r="O9" s="79"/>
    </row>
    <row r="10" spans="1:15" ht="28.5" customHeight="1">
      <c r="A10" s="72">
        <f>'Đề nghị TH đất'!A13</f>
        <v>4</v>
      </c>
      <c r="B10" s="77" t="s">
        <v>39</v>
      </c>
      <c r="C10" s="74" t="s">
        <v>27</v>
      </c>
      <c r="D10" s="79">
        <v>662.4</v>
      </c>
      <c r="E10" s="79">
        <f t="shared" si="0"/>
        <v>463.67999999999995</v>
      </c>
      <c r="F10" s="79">
        <f>'Đề nghị TH đất'!Q13</f>
        <v>111.4</v>
      </c>
      <c r="G10" s="79"/>
      <c r="H10" s="79">
        <f t="shared" si="1"/>
        <v>111.4</v>
      </c>
      <c r="I10" s="118">
        <f t="shared" si="2"/>
        <v>0.24025189786059356</v>
      </c>
      <c r="J10" s="79"/>
      <c r="K10" s="79"/>
      <c r="L10" s="119"/>
      <c r="M10" s="119"/>
      <c r="N10" s="119"/>
      <c r="O10" s="79"/>
    </row>
    <row r="11" spans="1:15" ht="28.5" customHeight="1">
      <c r="A11" s="72">
        <f>'Đề nghị TH đất'!A14</f>
        <v>5</v>
      </c>
      <c r="B11" s="77" t="s">
        <v>40</v>
      </c>
      <c r="C11" s="74" t="s">
        <v>27</v>
      </c>
      <c r="D11" s="79">
        <v>662.4</v>
      </c>
      <c r="E11" s="79">
        <f t="shared" si="0"/>
        <v>463.67999999999995</v>
      </c>
      <c r="F11" s="79">
        <f>'Đề nghị TH đất'!Q14</f>
        <v>182.3</v>
      </c>
      <c r="G11" s="79"/>
      <c r="H11" s="79">
        <f t="shared" si="1"/>
        <v>182.3</v>
      </c>
      <c r="I11" s="118">
        <f t="shared" si="2"/>
        <v>0.39315907522429266</v>
      </c>
      <c r="J11" s="79"/>
      <c r="K11" s="79"/>
      <c r="L11" s="119"/>
      <c r="M11" s="119"/>
      <c r="N11" s="119"/>
      <c r="O11" s="79"/>
    </row>
    <row r="12" spans="1:15" ht="28.5" customHeight="1">
      <c r="A12" s="72">
        <f>'Đề nghị TH đất'!A15</f>
        <v>6</v>
      </c>
      <c r="B12" s="77" t="s">
        <v>41</v>
      </c>
      <c r="C12" s="74" t="s">
        <v>27</v>
      </c>
      <c r="D12" s="79">
        <v>662.4</v>
      </c>
      <c r="E12" s="79">
        <f t="shared" si="0"/>
        <v>463.67999999999995</v>
      </c>
      <c r="F12" s="79">
        <f>'Đề nghị TH đất'!Q15</f>
        <v>127.6</v>
      </c>
      <c r="G12" s="79"/>
      <c r="H12" s="79">
        <f t="shared" si="1"/>
        <v>127.6</v>
      </c>
      <c r="I12" s="118">
        <f t="shared" si="2"/>
        <v>0.2751897860593513</v>
      </c>
      <c r="J12" s="118"/>
      <c r="K12" s="118"/>
      <c r="L12" s="118"/>
      <c r="M12" s="118"/>
      <c r="N12" s="118"/>
      <c r="O12" s="118"/>
    </row>
    <row r="13" spans="1:15" ht="28.5" customHeight="1">
      <c r="A13" s="72">
        <f>'Đề nghị TH đất'!A16</f>
        <v>7</v>
      </c>
      <c r="B13" s="77" t="s">
        <v>42</v>
      </c>
      <c r="C13" s="74" t="s">
        <v>27</v>
      </c>
      <c r="D13" s="79">
        <v>662.4</v>
      </c>
      <c r="E13" s="79">
        <f t="shared" si="0"/>
        <v>463.67999999999995</v>
      </c>
      <c r="F13" s="79">
        <f>'Đề nghị TH đất'!Q16</f>
        <v>276.4</v>
      </c>
      <c r="G13" s="79"/>
      <c r="H13" s="79">
        <f t="shared" si="1"/>
        <v>276.4</v>
      </c>
      <c r="I13" s="118">
        <f t="shared" si="2"/>
        <v>0.5961007591442374</v>
      </c>
      <c r="J13" s="118"/>
      <c r="K13" s="118"/>
      <c r="L13" s="118"/>
      <c r="M13" s="118"/>
      <c r="N13" s="118"/>
      <c r="O13" s="118"/>
    </row>
    <row r="14" spans="1:15" ht="28.5" customHeight="1">
      <c r="A14" s="72">
        <f>'Đề nghị TH đất'!A17</f>
        <v>8</v>
      </c>
      <c r="B14" s="11" t="s">
        <v>43</v>
      </c>
      <c r="C14" s="75" t="s">
        <v>27</v>
      </c>
      <c r="D14" s="79"/>
      <c r="E14" s="79"/>
      <c r="F14" s="79">
        <f>'Đề nghị TH đất'!Q17</f>
        <v>110.2</v>
      </c>
      <c r="G14" s="79"/>
      <c r="H14" s="79">
        <f t="shared" si="1"/>
        <v>110.2</v>
      </c>
      <c r="I14" s="118"/>
      <c r="J14" s="79"/>
      <c r="K14" s="119"/>
      <c r="L14" s="120"/>
      <c r="M14" s="119"/>
      <c r="N14" s="119"/>
      <c r="O14" s="32" t="s">
        <v>95</v>
      </c>
    </row>
    <row r="15" spans="1:15" ht="28.5" customHeight="1">
      <c r="A15" s="72">
        <f>'Đề nghị TH đất'!A18</f>
        <v>9</v>
      </c>
      <c r="B15" s="77" t="s">
        <v>47</v>
      </c>
      <c r="C15" s="74" t="s">
        <v>48</v>
      </c>
      <c r="D15" s="79">
        <v>408</v>
      </c>
      <c r="E15" s="79">
        <f aca="true" t="shared" si="3" ref="E15:E20">D15*70%</f>
        <v>285.59999999999997</v>
      </c>
      <c r="F15" s="79">
        <f>'Đề nghị TH đất'!Q20</f>
        <v>392.6</v>
      </c>
      <c r="G15" s="79"/>
      <c r="H15" s="79">
        <f t="shared" si="1"/>
        <v>392.6</v>
      </c>
      <c r="I15" s="118">
        <f aca="true" t="shared" si="4" ref="I15:I20">H15/E15</f>
        <v>1.3746498599439778</v>
      </c>
      <c r="J15" s="119"/>
      <c r="K15" s="119"/>
      <c r="L15" s="119">
        <v>1</v>
      </c>
      <c r="M15" s="119">
        <v>3500000</v>
      </c>
      <c r="N15" s="119">
        <f>L15*M15</f>
        <v>3500000</v>
      </c>
      <c r="O15" s="119"/>
    </row>
    <row r="16" spans="1:15" ht="28.5" customHeight="1">
      <c r="A16" s="72">
        <v>10</v>
      </c>
      <c r="B16" s="77" t="s">
        <v>49</v>
      </c>
      <c r="C16" s="74" t="s">
        <v>48</v>
      </c>
      <c r="D16" s="79">
        <v>408</v>
      </c>
      <c r="E16" s="79">
        <f t="shared" si="3"/>
        <v>285.59999999999997</v>
      </c>
      <c r="F16" s="79">
        <f>'Đề nghị TH đất'!Q21</f>
        <v>387.3</v>
      </c>
      <c r="G16" s="79"/>
      <c r="H16" s="79">
        <f t="shared" si="1"/>
        <v>387.3</v>
      </c>
      <c r="I16" s="118">
        <f t="shared" si="4"/>
        <v>1.3560924369747902</v>
      </c>
      <c r="J16" s="119"/>
      <c r="K16" s="119"/>
      <c r="L16" s="119">
        <v>1</v>
      </c>
      <c r="M16" s="119">
        <v>3500000</v>
      </c>
      <c r="N16" s="119">
        <f>L16*M16</f>
        <v>3500000</v>
      </c>
      <c r="O16" s="120"/>
    </row>
    <row r="17" spans="1:15" ht="28.5" customHeight="1">
      <c r="A17" s="237">
        <v>11</v>
      </c>
      <c r="B17" s="224" t="s">
        <v>50</v>
      </c>
      <c r="C17" s="232" t="s">
        <v>48</v>
      </c>
      <c r="D17" s="79">
        <v>408</v>
      </c>
      <c r="E17" s="79">
        <f t="shared" si="3"/>
        <v>285.59999999999997</v>
      </c>
      <c r="F17" s="79">
        <f>'Đề nghị TH đất'!Q22</f>
        <v>429.1</v>
      </c>
      <c r="G17" s="79"/>
      <c r="H17" s="79">
        <f>SUM(F17:G17)</f>
        <v>429.1</v>
      </c>
      <c r="I17" s="118">
        <f t="shared" si="4"/>
        <v>1.502450980392157</v>
      </c>
      <c r="J17" s="119"/>
      <c r="K17" s="119"/>
      <c r="L17" s="119">
        <v>1</v>
      </c>
      <c r="M17" s="119">
        <v>3500000</v>
      </c>
      <c r="N17" s="119">
        <f>L17*M17</f>
        <v>3500000</v>
      </c>
      <c r="O17" s="119"/>
    </row>
    <row r="18" spans="1:16" ht="28.5" customHeight="1" hidden="1">
      <c r="A18" s="237"/>
      <c r="B18" s="224"/>
      <c r="C18" s="232"/>
      <c r="D18" s="79">
        <v>408</v>
      </c>
      <c r="E18" s="79">
        <f t="shared" si="3"/>
        <v>285.59999999999997</v>
      </c>
      <c r="F18" s="79"/>
      <c r="G18" s="79"/>
      <c r="H18" s="79">
        <f>SUM(F18:G18)</f>
        <v>0</v>
      </c>
      <c r="I18" s="118">
        <f t="shared" si="4"/>
        <v>0</v>
      </c>
      <c r="J18" s="119"/>
      <c r="K18" s="120"/>
      <c r="L18" s="120"/>
      <c r="M18" s="120"/>
      <c r="N18" s="120"/>
      <c r="O18" s="121"/>
      <c r="P18" s="122"/>
    </row>
    <row r="19" spans="1:16" ht="28.5" customHeight="1">
      <c r="A19" s="237">
        <v>12</v>
      </c>
      <c r="B19" s="224" t="s">
        <v>51</v>
      </c>
      <c r="C19" s="232" t="s">
        <v>48</v>
      </c>
      <c r="D19" s="79">
        <v>408</v>
      </c>
      <c r="E19" s="79">
        <f t="shared" si="3"/>
        <v>285.59999999999997</v>
      </c>
      <c r="F19" s="79">
        <f>'Đề nghị TH đất'!Q24</f>
        <v>79.7</v>
      </c>
      <c r="G19" s="79"/>
      <c r="H19" s="79">
        <f>SUM(F19:G19)</f>
        <v>79.7</v>
      </c>
      <c r="I19" s="118">
        <f t="shared" si="4"/>
        <v>0.27906162464986</v>
      </c>
      <c r="J19" s="119"/>
      <c r="K19" s="120"/>
      <c r="L19" s="119"/>
      <c r="M19" s="119"/>
      <c r="N19" s="119"/>
      <c r="O19" s="79"/>
      <c r="P19" s="122"/>
    </row>
    <row r="20" spans="1:15" ht="28.5" customHeight="1" hidden="1">
      <c r="A20" s="237"/>
      <c r="B20" s="224"/>
      <c r="C20" s="232"/>
      <c r="D20" s="79">
        <v>408</v>
      </c>
      <c r="E20" s="79">
        <f t="shared" si="3"/>
        <v>285.59999999999997</v>
      </c>
      <c r="F20" s="79"/>
      <c r="G20" s="79"/>
      <c r="H20" s="79">
        <f>SUM(F20:G20)</f>
        <v>0</v>
      </c>
      <c r="I20" s="118">
        <f t="shared" si="4"/>
        <v>0</v>
      </c>
      <c r="J20" s="119"/>
      <c r="K20" s="120"/>
      <c r="L20" s="119"/>
      <c r="M20" s="119"/>
      <c r="N20" s="119"/>
      <c r="O20" s="119"/>
    </row>
    <row r="21" spans="1:17" ht="25.5" customHeight="1">
      <c r="A21" s="258" t="s">
        <v>80</v>
      </c>
      <c r="B21" s="259"/>
      <c r="C21" s="109"/>
      <c r="D21" s="6"/>
      <c r="E21" s="6"/>
      <c r="F21" s="110">
        <f>SUM(F7:F19)</f>
        <v>2476.3</v>
      </c>
      <c r="G21" s="110"/>
      <c r="H21" s="110">
        <f>SUM(H7:H19)</f>
        <v>2476.3</v>
      </c>
      <c r="I21" s="110"/>
      <c r="J21" s="110"/>
      <c r="K21" s="110"/>
      <c r="L21" s="123">
        <f>SUM(L7:L19)</f>
        <v>3</v>
      </c>
      <c r="M21" s="123"/>
      <c r="N21" s="123">
        <f>SUM(N7:N19)</f>
        <v>10500000</v>
      </c>
      <c r="O21" s="123"/>
      <c r="Q21" s="102"/>
    </row>
    <row r="22" spans="1:17" ht="15.75">
      <c r="A22" s="111"/>
      <c r="B22" s="112"/>
      <c r="C22" s="113"/>
      <c r="Q22" s="102"/>
    </row>
    <row r="23" spans="6:17" ht="15.75">
      <c r="F23" s="114"/>
      <c r="H23" s="115"/>
      <c r="Q23" s="102"/>
    </row>
    <row r="24" spans="6:17" ht="15.75">
      <c r="F24" s="115"/>
      <c r="Q24" s="95"/>
    </row>
    <row r="25" spans="6:17" ht="15.75">
      <c r="F25" s="115"/>
      <c r="Q25" s="95"/>
    </row>
    <row r="26" ht="15.75">
      <c r="O26" s="95"/>
    </row>
  </sheetData>
  <sheetProtection/>
  <mergeCells count="21">
    <mergeCell ref="A21:B21"/>
    <mergeCell ref="A4:A5"/>
    <mergeCell ref="A17:A18"/>
    <mergeCell ref="A19:A20"/>
    <mergeCell ref="B4:B5"/>
    <mergeCell ref="B17:B18"/>
    <mergeCell ref="B19:B20"/>
    <mergeCell ref="C17:C18"/>
    <mergeCell ref="C19:C20"/>
    <mergeCell ref="D4:D5"/>
    <mergeCell ref="E4:E5"/>
    <mergeCell ref="F4:F5"/>
    <mergeCell ref="A1:O1"/>
    <mergeCell ref="A2:O2"/>
    <mergeCell ref="J4:M4"/>
    <mergeCell ref="G4:G5"/>
    <mergeCell ref="H4:H5"/>
    <mergeCell ref="I4:I5"/>
    <mergeCell ref="N4:N5"/>
    <mergeCell ref="O4:O5"/>
    <mergeCell ref="C4:C5"/>
  </mergeCells>
  <printOptions horizontalCentered="1"/>
  <pageMargins left="0.2755905511811024" right="0.2755905511811024" top="0.6145833333333334" bottom="0.2755905511811024"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BE46"/>
  <sheetViews>
    <sheetView workbookViewId="0" topLeftCell="A1">
      <selection activeCell="A3" sqref="A3"/>
    </sheetView>
  </sheetViews>
  <sheetFormatPr defaultColWidth="9.140625" defaultRowHeight="12.75"/>
  <cols>
    <col min="1" max="1" width="3.7109375" style="58" customWidth="1"/>
    <col min="2" max="2" width="21.8515625" style="59" customWidth="1"/>
    <col min="3" max="3" width="7.7109375" style="59" customWidth="1"/>
    <col min="4" max="4" width="4.7109375" style="59" customWidth="1"/>
    <col min="5" max="5" width="5.140625" style="59" customWidth="1"/>
    <col min="6" max="6" width="5.140625" style="60" customWidth="1"/>
    <col min="7" max="7" width="7.7109375" style="60" customWidth="1"/>
    <col min="8" max="8" width="5.7109375" style="59" customWidth="1"/>
    <col min="9" max="10" width="7.7109375" style="60" customWidth="1"/>
    <col min="11" max="11" width="7.7109375" style="59" customWidth="1"/>
    <col min="12" max="13" width="29.00390625" style="61" customWidth="1"/>
    <col min="14" max="14" width="13.8515625" style="59" customWidth="1"/>
    <col min="15" max="15" width="16.7109375" style="59" customWidth="1"/>
    <col min="16" max="16" width="10.421875" style="59" bestFit="1" customWidth="1"/>
    <col min="17" max="16384" width="9.140625" style="59" customWidth="1"/>
  </cols>
  <sheetData>
    <row r="1" spans="1:13" ht="40.5" customHeight="1">
      <c r="A1" s="250" t="s">
        <v>96</v>
      </c>
      <c r="B1" s="250"/>
      <c r="C1" s="250"/>
      <c r="D1" s="250"/>
      <c r="E1" s="250"/>
      <c r="F1" s="250"/>
      <c r="G1" s="250"/>
      <c r="H1" s="250"/>
      <c r="I1" s="250"/>
      <c r="J1" s="250"/>
      <c r="K1" s="250"/>
      <c r="L1" s="250"/>
      <c r="M1" s="250"/>
    </row>
    <row r="2" spans="1:13" ht="19.5" customHeight="1">
      <c r="A2" s="266" t="str">
        <f>'Đề nghị TH đất'!A2:T2</f>
        <v>(Kèm theo Quyết định số          /QĐ-UBND  ngày       /5/2024 của UBND huyện Tân Yên)</v>
      </c>
      <c r="B2" s="266"/>
      <c r="C2" s="266"/>
      <c r="D2" s="266"/>
      <c r="E2" s="266"/>
      <c r="F2" s="266"/>
      <c r="G2" s="266"/>
      <c r="H2" s="266"/>
      <c r="I2" s="266"/>
      <c r="J2" s="266"/>
      <c r="K2" s="266"/>
      <c r="L2" s="266"/>
      <c r="M2" s="266"/>
    </row>
    <row r="3" spans="1:13" ht="15" customHeight="1">
      <c r="A3" s="62"/>
      <c r="B3" s="62"/>
      <c r="C3" s="62"/>
      <c r="D3" s="63"/>
      <c r="E3" s="63"/>
      <c r="F3" s="63"/>
      <c r="G3" s="63"/>
      <c r="H3" s="62"/>
      <c r="I3" s="63"/>
      <c r="J3" s="63"/>
      <c r="K3" s="63"/>
      <c r="L3" s="267"/>
      <c r="M3" s="267"/>
    </row>
    <row r="4" spans="1:14" ht="30" customHeight="1">
      <c r="A4" s="252" t="s">
        <v>1</v>
      </c>
      <c r="B4" s="252" t="s">
        <v>2</v>
      </c>
      <c r="C4" s="252" t="s">
        <v>97</v>
      </c>
      <c r="D4" s="255" t="s">
        <v>98</v>
      </c>
      <c r="E4" s="256"/>
      <c r="F4" s="256"/>
      <c r="G4" s="257"/>
      <c r="H4" s="252" t="s">
        <v>99</v>
      </c>
      <c r="I4" s="255" t="s">
        <v>100</v>
      </c>
      <c r="J4" s="256"/>
      <c r="K4" s="257"/>
      <c r="L4" s="268" t="s">
        <v>101</v>
      </c>
      <c r="M4" s="269"/>
      <c r="N4" s="87"/>
    </row>
    <row r="5" spans="1:13" ht="30" customHeight="1">
      <c r="A5" s="252"/>
      <c r="B5" s="252"/>
      <c r="C5" s="252"/>
      <c r="D5" s="233" t="s">
        <v>11</v>
      </c>
      <c r="E5" s="234"/>
      <c r="F5" s="252" t="s">
        <v>12</v>
      </c>
      <c r="G5" s="252" t="s">
        <v>102</v>
      </c>
      <c r="H5" s="252"/>
      <c r="I5" s="253" t="s">
        <v>103</v>
      </c>
      <c r="J5" s="252" t="s">
        <v>104</v>
      </c>
      <c r="K5" s="252" t="s">
        <v>80</v>
      </c>
      <c r="L5" s="262" t="s">
        <v>105</v>
      </c>
      <c r="M5" s="262" t="s">
        <v>106</v>
      </c>
    </row>
    <row r="6" spans="1:13" ht="30" customHeight="1">
      <c r="A6" s="252"/>
      <c r="B6" s="252"/>
      <c r="C6" s="252"/>
      <c r="D6" s="6" t="s">
        <v>22</v>
      </c>
      <c r="E6" s="6" t="s">
        <v>23</v>
      </c>
      <c r="F6" s="252"/>
      <c r="G6" s="252"/>
      <c r="H6" s="252"/>
      <c r="I6" s="254"/>
      <c r="J6" s="252"/>
      <c r="K6" s="252"/>
      <c r="L6" s="263"/>
      <c r="M6" s="263"/>
    </row>
    <row r="7" spans="1:13" ht="19.5" customHeight="1">
      <c r="A7" s="64">
        <v>1</v>
      </c>
      <c r="B7" s="64">
        <v>2</v>
      </c>
      <c r="C7" s="64">
        <v>3</v>
      </c>
      <c r="D7" s="64">
        <v>4</v>
      </c>
      <c r="E7" s="64">
        <v>5</v>
      </c>
      <c r="F7" s="64">
        <v>6</v>
      </c>
      <c r="G7" s="64">
        <v>7</v>
      </c>
      <c r="H7" s="64">
        <v>8</v>
      </c>
      <c r="I7" s="64">
        <v>9</v>
      </c>
      <c r="J7" s="64">
        <v>10</v>
      </c>
      <c r="K7" s="64">
        <v>11</v>
      </c>
      <c r="L7" s="64">
        <v>12</v>
      </c>
      <c r="M7" s="64">
        <v>13</v>
      </c>
    </row>
    <row r="8" spans="1:57" s="56" customFormat="1" ht="28.5" customHeight="1">
      <c r="A8" s="235">
        <f>'Đề nghị TH đất'!A8</f>
        <v>1</v>
      </c>
      <c r="B8" s="238" t="s">
        <v>26</v>
      </c>
      <c r="C8" s="228" t="s">
        <v>27</v>
      </c>
      <c r="D8" s="66"/>
      <c r="E8" s="66">
        <v>5</v>
      </c>
      <c r="F8" s="67">
        <v>63</v>
      </c>
      <c r="G8" s="68">
        <v>226</v>
      </c>
      <c r="H8" s="66" t="s">
        <v>28</v>
      </c>
      <c r="I8" s="68">
        <f>'Đề nghị TH đất'!Q8</f>
        <v>190.6</v>
      </c>
      <c r="J8" s="68">
        <f>'Đề nghị TH đất'!P8</f>
        <v>0</v>
      </c>
      <c r="K8" s="68">
        <f>SUM(I8:J8)</f>
        <v>190.6</v>
      </c>
      <c r="L8" s="89">
        <f>I8*40000</f>
        <v>7624000</v>
      </c>
      <c r="M8" s="89">
        <f>SUM(L8)</f>
        <v>7624000</v>
      </c>
      <c r="N8" s="86"/>
      <c r="O8" s="90"/>
      <c r="P8" s="90"/>
      <c r="Q8" s="86"/>
      <c r="R8" s="102"/>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row>
    <row r="9" spans="1:57" s="56" customFormat="1" ht="28.5" customHeight="1">
      <c r="A9" s="219"/>
      <c r="B9" s="239"/>
      <c r="C9" s="229"/>
      <c r="D9" s="219">
        <v>130</v>
      </c>
      <c r="E9" s="219">
        <v>43</v>
      </c>
      <c r="F9" s="216"/>
      <c r="G9" s="218">
        <v>445.4</v>
      </c>
      <c r="H9" s="70" t="s">
        <v>31</v>
      </c>
      <c r="I9" s="76">
        <f>'Đề nghị TH đất'!N9+'Đề nghị TH đất'!O9</f>
        <v>60</v>
      </c>
      <c r="J9" s="76">
        <f>'Đề nghị TH đất'!P9</f>
        <v>0</v>
      </c>
      <c r="K9" s="76">
        <f>SUM(I9:J9)</f>
        <v>60</v>
      </c>
      <c r="L9" s="91">
        <f>I9*40000</f>
        <v>2400000</v>
      </c>
      <c r="M9" s="91">
        <f>SUM(L9)</f>
        <v>2400000</v>
      </c>
      <c r="N9" s="86"/>
      <c r="O9" s="90"/>
      <c r="P9" s="90"/>
      <c r="Q9" s="86"/>
      <c r="R9" s="102"/>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row>
    <row r="10" spans="1:57" s="56" customFormat="1" ht="28.5" customHeight="1">
      <c r="A10" s="220"/>
      <c r="B10" s="240"/>
      <c r="C10" s="230"/>
      <c r="D10" s="220"/>
      <c r="E10" s="220"/>
      <c r="F10" s="217"/>
      <c r="G10" s="218"/>
      <c r="H10" s="70" t="s">
        <v>34</v>
      </c>
      <c r="I10" s="76">
        <f>'Đề nghị TH đất'!N10+'Đề nghị TH đất'!O10</f>
        <v>20</v>
      </c>
      <c r="J10" s="76">
        <f>'Đề nghị TH đất'!P10</f>
        <v>0</v>
      </c>
      <c r="K10" s="76">
        <f>SUM(I10:J10)</f>
        <v>20</v>
      </c>
      <c r="L10" s="91">
        <f>I10*40000</f>
        <v>800000</v>
      </c>
      <c r="M10" s="91">
        <f>SUM(L10)</f>
        <v>800000</v>
      </c>
      <c r="N10" s="86"/>
      <c r="O10" s="90"/>
      <c r="P10" s="90"/>
      <c r="Q10" s="86"/>
      <c r="R10" s="102"/>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row>
    <row r="11" spans="1:57" s="56" customFormat="1" ht="28.5" customHeight="1">
      <c r="A11" s="72">
        <f>'Đề nghị TH đất'!A11</f>
        <v>2</v>
      </c>
      <c r="B11" s="73" t="s">
        <v>35</v>
      </c>
      <c r="C11" s="74" t="s">
        <v>27</v>
      </c>
      <c r="D11" s="72"/>
      <c r="E11" s="72">
        <v>5</v>
      </c>
      <c r="F11" s="75">
        <v>66</v>
      </c>
      <c r="G11" s="76">
        <v>136.7</v>
      </c>
      <c r="H11" s="72" t="s">
        <v>28</v>
      </c>
      <c r="I11" s="76">
        <f>'Đề nghị TH đất'!N11+'Đề nghị TH đất'!O11</f>
        <v>117.1</v>
      </c>
      <c r="J11" s="76">
        <f>'Đề nghị TH đất'!P11</f>
        <v>0</v>
      </c>
      <c r="K11" s="76">
        <f aca="true" t="shared" si="0" ref="K11:K25">SUM(I11:J11)</f>
        <v>117.1</v>
      </c>
      <c r="L11" s="91">
        <f aca="true" t="shared" si="1" ref="L11:L22">I11*40000</f>
        <v>4684000</v>
      </c>
      <c r="M11" s="91">
        <f aca="true" t="shared" si="2" ref="M11:M22">SUM(L11)</f>
        <v>4684000</v>
      </c>
      <c r="N11" s="86"/>
      <c r="O11" s="90"/>
      <c r="P11" s="90"/>
      <c r="Q11" s="86"/>
      <c r="R11" s="102"/>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row>
    <row r="12" spans="1:57" s="56" customFormat="1" ht="28.5" customHeight="1">
      <c r="A12" s="72">
        <f>'Đề nghị TH đất'!A12</f>
        <v>3</v>
      </c>
      <c r="B12" s="77" t="s">
        <v>37</v>
      </c>
      <c r="C12" s="74" t="s">
        <v>27</v>
      </c>
      <c r="D12" s="13"/>
      <c r="E12" s="13">
        <v>5</v>
      </c>
      <c r="F12" s="12">
        <v>34</v>
      </c>
      <c r="G12" s="76">
        <v>83</v>
      </c>
      <c r="H12" s="12" t="s">
        <v>28</v>
      </c>
      <c r="I12" s="76">
        <f>'Đề nghị TH đất'!N12+'Đề nghị TH đất'!O12</f>
        <v>72</v>
      </c>
      <c r="J12" s="76">
        <f>'Đề nghị TH đất'!P12</f>
        <v>0</v>
      </c>
      <c r="K12" s="76">
        <f t="shared" si="0"/>
        <v>72</v>
      </c>
      <c r="L12" s="92">
        <f t="shared" si="1"/>
        <v>2880000</v>
      </c>
      <c r="M12" s="92">
        <f t="shared" si="2"/>
        <v>2880000</v>
      </c>
      <c r="N12" s="86"/>
      <c r="O12" s="90"/>
      <c r="P12" s="90"/>
      <c r="Q12" s="86"/>
      <c r="R12" s="102"/>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row>
    <row r="13" spans="1:57" s="56" customFormat="1" ht="28.5" customHeight="1">
      <c r="A13" s="72">
        <f>'Đề nghị TH đất'!A13</f>
        <v>4</v>
      </c>
      <c r="B13" s="77" t="s">
        <v>39</v>
      </c>
      <c r="C13" s="74" t="s">
        <v>27</v>
      </c>
      <c r="D13" s="13"/>
      <c r="E13" s="13">
        <v>5</v>
      </c>
      <c r="F13" s="12">
        <v>35</v>
      </c>
      <c r="G13" s="76">
        <v>130.3</v>
      </c>
      <c r="H13" s="12" t="s">
        <v>28</v>
      </c>
      <c r="I13" s="76">
        <f>'Đề nghị TH đất'!N13+'Đề nghị TH đất'!O13</f>
        <v>111.4</v>
      </c>
      <c r="J13" s="76">
        <f>'Đề nghị TH đất'!P13</f>
        <v>0</v>
      </c>
      <c r="K13" s="76">
        <f t="shared" si="0"/>
        <v>111.4</v>
      </c>
      <c r="L13" s="92">
        <f t="shared" si="1"/>
        <v>4456000</v>
      </c>
      <c r="M13" s="92">
        <f t="shared" si="2"/>
        <v>4456000</v>
      </c>
      <c r="N13" s="86"/>
      <c r="O13" s="90"/>
      <c r="P13" s="90"/>
      <c r="Q13" s="86"/>
      <c r="R13" s="102"/>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row>
    <row r="14" spans="1:57" s="56" customFormat="1" ht="28.5" customHeight="1">
      <c r="A14" s="72">
        <f>'Đề nghị TH đất'!A14</f>
        <v>5</v>
      </c>
      <c r="B14" s="77" t="s">
        <v>40</v>
      </c>
      <c r="C14" s="74" t="s">
        <v>27</v>
      </c>
      <c r="D14" s="13"/>
      <c r="E14" s="13">
        <v>5</v>
      </c>
      <c r="F14" s="12">
        <v>37</v>
      </c>
      <c r="G14" s="76">
        <v>196.7</v>
      </c>
      <c r="H14" s="12" t="s">
        <v>28</v>
      </c>
      <c r="I14" s="76">
        <f>'Đề nghị TH đất'!N14+'Đề nghị TH đất'!O14</f>
        <v>182.3</v>
      </c>
      <c r="J14" s="76">
        <f>'Đề nghị TH đất'!P14</f>
        <v>0</v>
      </c>
      <c r="K14" s="76">
        <f t="shared" si="0"/>
        <v>182.3</v>
      </c>
      <c r="L14" s="92">
        <f t="shared" si="1"/>
        <v>7292000</v>
      </c>
      <c r="M14" s="92">
        <f t="shared" si="2"/>
        <v>7292000</v>
      </c>
      <c r="N14" s="86"/>
      <c r="O14" s="90"/>
      <c r="P14" s="90"/>
      <c r="Q14" s="86"/>
      <c r="R14" s="102"/>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row>
    <row r="15" spans="1:18" ht="28.5" customHeight="1">
      <c r="A15" s="72">
        <f>'Đề nghị TH đất'!A15</f>
        <v>6</v>
      </c>
      <c r="B15" s="77" t="s">
        <v>41</v>
      </c>
      <c r="C15" s="74" t="s">
        <v>27</v>
      </c>
      <c r="D15" s="12"/>
      <c r="E15" s="13">
        <v>5</v>
      </c>
      <c r="F15" s="12">
        <v>38</v>
      </c>
      <c r="G15" s="78">
        <v>134.5</v>
      </c>
      <c r="H15" s="12" t="s">
        <v>28</v>
      </c>
      <c r="I15" s="76">
        <f>'Đề nghị TH đất'!N15+'Đề nghị TH đất'!O15</f>
        <v>127.6</v>
      </c>
      <c r="J15" s="76">
        <f>'Đề nghị TH đất'!P15</f>
        <v>0</v>
      </c>
      <c r="K15" s="76">
        <f t="shared" si="0"/>
        <v>127.6</v>
      </c>
      <c r="L15" s="92">
        <f t="shared" si="1"/>
        <v>5104000</v>
      </c>
      <c r="M15" s="92">
        <f t="shared" si="2"/>
        <v>5104000</v>
      </c>
      <c r="N15" s="86"/>
      <c r="O15" s="90"/>
      <c r="P15" s="90"/>
      <c r="Q15" s="86"/>
      <c r="R15" s="102"/>
    </row>
    <row r="16" spans="1:18" ht="28.5" customHeight="1">
      <c r="A16" s="72">
        <f>'Đề nghị TH đất'!A16</f>
        <v>7</v>
      </c>
      <c r="B16" s="77" t="s">
        <v>42</v>
      </c>
      <c r="C16" s="74" t="s">
        <v>27</v>
      </c>
      <c r="D16" s="13"/>
      <c r="E16" s="13">
        <v>5</v>
      </c>
      <c r="F16" s="12">
        <v>39</v>
      </c>
      <c r="G16" s="78">
        <v>297.5</v>
      </c>
      <c r="H16" s="12" t="s">
        <v>28</v>
      </c>
      <c r="I16" s="76">
        <f>'Đề nghị TH đất'!N16+'Đề nghị TH đất'!O16</f>
        <v>276.4</v>
      </c>
      <c r="J16" s="76">
        <f>'Đề nghị TH đất'!P16</f>
        <v>0</v>
      </c>
      <c r="K16" s="76">
        <f t="shared" si="0"/>
        <v>276.4</v>
      </c>
      <c r="L16" s="92">
        <f t="shared" si="1"/>
        <v>11056000</v>
      </c>
      <c r="M16" s="92">
        <f t="shared" si="2"/>
        <v>11056000</v>
      </c>
      <c r="N16" s="86"/>
      <c r="O16" s="90"/>
      <c r="P16" s="90"/>
      <c r="Q16" s="86"/>
      <c r="R16" s="102"/>
    </row>
    <row r="17" spans="1:18" ht="28.5" customHeight="1">
      <c r="A17" s="72">
        <f>'Đề nghị TH đất'!A17</f>
        <v>8</v>
      </c>
      <c r="B17" s="11" t="s">
        <v>43</v>
      </c>
      <c r="C17" s="75" t="s">
        <v>27</v>
      </c>
      <c r="D17" s="13"/>
      <c r="E17" s="13">
        <v>5</v>
      </c>
      <c r="F17" s="12">
        <v>36</v>
      </c>
      <c r="G17" s="78">
        <v>124.5</v>
      </c>
      <c r="H17" s="12" t="s">
        <v>28</v>
      </c>
      <c r="I17" s="76">
        <f>'Đề nghị TH đất'!N17+'Đề nghị TH đất'!O17</f>
        <v>110.2</v>
      </c>
      <c r="J17" s="76">
        <f>'Đề nghị TH đất'!P17</f>
        <v>0</v>
      </c>
      <c r="K17" s="76">
        <f t="shared" si="0"/>
        <v>110.2</v>
      </c>
      <c r="L17" s="92">
        <f t="shared" si="1"/>
        <v>4408000</v>
      </c>
      <c r="M17" s="92">
        <f t="shared" si="2"/>
        <v>4408000</v>
      </c>
      <c r="N17" s="86"/>
      <c r="O17" s="90"/>
      <c r="P17" s="90"/>
      <c r="Q17" s="86"/>
      <c r="R17" s="102"/>
    </row>
    <row r="18" spans="1:18" ht="28.5" customHeight="1">
      <c r="A18" s="236">
        <f>'Đề nghị TH đất'!A18</f>
        <v>9</v>
      </c>
      <c r="B18" s="225" t="s">
        <v>45</v>
      </c>
      <c r="C18" s="265" t="s">
        <v>27</v>
      </c>
      <c r="D18" s="221">
        <v>130</v>
      </c>
      <c r="E18" s="221"/>
      <c r="F18" s="214">
        <v>61</v>
      </c>
      <c r="G18" s="264">
        <v>905</v>
      </c>
      <c r="H18" s="12" t="s">
        <v>31</v>
      </c>
      <c r="I18" s="76">
        <f>'Đề nghị TH đất'!N18+'Đề nghị TH đất'!O18</f>
        <v>199</v>
      </c>
      <c r="J18" s="76">
        <f>'Đề nghị TH đất'!P18</f>
        <v>0</v>
      </c>
      <c r="K18" s="76">
        <f t="shared" si="0"/>
        <v>199</v>
      </c>
      <c r="L18" s="92">
        <f t="shared" si="1"/>
        <v>7960000</v>
      </c>
      <c r="M18" s="92">
        <f t="shared" si="2"/>
        <v>7960000</v>
      </c>
      <c r="N18" s="86"/>
      <c r="O18" s="90"/>
      <c r="P18" s="90"/>
      <c r="Q18" s="86"/>
      <c r="R18" s="102"/>
    </row>
    <row r="19" spans="1:18" ht="28.5" customHeight="1" hidden="1">
      <c r="A19" s="220"/>
      <c r="B19" s="227"/>
      <c r="C19" s="217"/>
      <c r="D19" s="222"/>
      <c r="E19" s="222"/>
      <c r="F19" s="215"/>
      <c r="G19" s="264"/>
      <c r="H19" s="12" t="s">
        <v>34</v>
      </c>
      <c r="I19" s="76">
        <f>'Đề nghị TH đất'!N19+'Đề nghị TH đất'!O19</f>
        <v>0</v>
      </c>
      <c r="J19" s="76">
        <f>'Đề nghị TH đất'!P19</f>
        <v>0</v>
      </c>
      <c r="K19" s="76">
        <f t="shared" si="0"/>
        <v>0</v>
      </c>
      <c r="L19" s="92">
        <f t="shared" si="1"/>
        <v>0</v>
      </c>
      <c r="M19" s="92">
        <f t="shared" si="2"/>
        <v>0</v>
      </c>
      <c r="N19" s="86"/>
      <c r="O19" s="90"/>
      <c r="P19" s="90"/>
      <c r="Q19" s="86"/>
      <c r="R19" s="102"/>
    </row>
    <row r="20" spans="1:18" ht="28.5" customHeight="1">
      <c r="A20" s="72">
        <f>'Đề nghị TH đất'!A20</f>
        <v>10</v>
      </c>
      <c r="B20" s="77" t="s">
        <v>47</v>
      </c>
      <c r="C20" s="74" t="s">
        <v>48</v>
      </c>
      <c r="D20" s="13">
        <v>44</v>
      </c>
      <c r="E20" s="13"/>
      <c r="F20" s="12">
        <v>158</v>
      </c>
      <c r="G20" s="79">
        <v>392.6</v>
      </c>
      <c r="H20" s="12" t="s">
        <v>28</v>
      </c>
      <c r="I20" s="76">
        <f>'Đề nghị TH đất'!N20+'Đề nghị TH đất'!O20</f>
        <v>392.6</v>
      </c>
      <c r="J20" s="76">
        <f>'Đề nghị TH đất'!P18</f>
        <v>0</v>
      </c>
      <c r="K20" s="76">
        <f t="shared" si="0"/>
        <v>392.6</v>
      </c>
      <c r="L20" s="92">
        <f t="shared" si="1"/>
        <v>15704000</v>
      </c>
      <c r="M20" s="92">
        <f t="shared" si="2"/>
        <v>15704000</v>
      </c>
      <c r="N20" s="93"/>
      <c r="O20" s="90"/>
      <c r="P20" s="90"/>
      <c r="Q20" s="86"/>
      <c r="R20" s="102"/>
    </row>
    <row r="21" spans="1:18" ht="28.5" customHeight="1">
      <c r="A21" s="72">
        <f>'Đề nghị TH đất'!A21</f>
        <v>11</v>
      </c>
      <c r="B21" s="77" t="s">
        <v>49</v>
      </c>
      <c r="C21" s="74" t="s">
        <v>48</v>
      </c>
      <c r="D21" s="13">
        <v>44</v>
      </c>
      <c r="E21" s="13"/>
      <c r="F21" s="12">
        <v>157</v>
      </c>
      <c r="G21" s="78">
        <v>387.3</v>
      </c>
      <c r="H21" s="12" t="s">
        <v>28</v>
      </c>
      <c r="I21" s="76">
        <f>'Đề nghị TH đất'!N21+'Đề nghị TH đất'!O21</f>
        <v>387.3</v>
      </c>
      <c r="J21" s="76">
        <f>'Đề nghị TH đất'!P21</f>
        <v>0</v>
      </c>
      <c r="K21" s="76">
        <f t="shared" si="0"/>
        <v>387.3</v>
      </c>
      <c r="L21" s="92">
        <f t="shared" si="1"/>
        <v>15492000</v>
      </c>
      <c r="M21" s="92">
        <f t="shared" si="2"/>
        <v>15492000</v>
      </c>
      <c r="N21" s="86"/>
      <c r="O21" s="90"/>
      <c r="P21" s="90"/>
      <c r="Q21" s="86"/>
      <c r="R21" s="102"/>
    </row>
    <row r="22" spans="1:18" ht="28.5" customHeight="1">
      <c r="A22" s="72">
        <f>'Đề nghị TH đất'!A22</f>
        <v>12</v>
      </c>
      <c r="B22" s="224" t="s">
        <v>50</v>
      </c>
      <c r="C22" s="232" t="s">
        <v>48</v>
      </c>
      <c r="D22" s="223">
        <v>44</v>
      </c>
      <c r="E22" s="223"/>
      <c r="F22" s="210">
        <v>159</v>
      </c>
      <c r="G22" s="211">
        <v>429.1</v>
      </c>
      <c r="H22" s="210" t="s">
        <v>28</v>
      </c>
      <c r="I22" s="76">
        <f>'Đề nghị TH đất'!N22+'Đề nghị TH đất'!O22</f>
        <v>429.1</v>
      </c>
      <c r="J22" s="76">
        <f>'Đề nghị TH đất'!P22</f>
        <v>0</v>
      </c>
      <c r="K22" s="76">
        <f t="shared" si="0"/>
        <v>429.1</v>
      </c>
      <c r="L22" s="92">
        <f t="shared" si="1"/>
        <v>17164000</v>
      </c>
      <c r="M22" s="92">
        <f t="shared" si="2"/>
        <v>17164000</v>
      </c>
      <c r="N22" s="86"/>
      <c r="O22" s="90"/>
      <c r="P22" s="90"/>
      <c r="Q22" s="86"/>
      <c r="R22" s="102"/>
    </row>
    <row r="23" spans="1:18" ht="28.5" customHeight="1" hidden="1">
      <c r="A23" s="72"/>
      <c r="B23" s="224"/>
      <c r="C23" s="232"/>
      <c r="D23" s="223"/>
      <c r="E23" s="223"/>
      <c r="F23" s="210"/>
      <c r="G23" s="211"/>
      <c r="H23" s="210"/>
      <c r="I23" s="76">
        <f>'Đề nghị TH đất'!N23+'Đề nghị TH đất'!O23</f>
        <v>0</v>
      </c>
      <c r="J23" s="76">
        <f>'Đề nghị TH đất'!P23</f>
        <v>0</v>
      </c>
      <c r="K23" s="76">
        <f t="shared" si="0"/>
        <v>0</v>
      </c>
      <c r="L23" s="92"/>
      <c r="M23" s="92"/>
      <c r="N23" s="86"/>
      <c r="O23" s="90"/>
      <c r="P23" s="90"/>
      <c r="Q23" s="86"/>
      <c r="R23" s="102"/>
    </row>
    <row r="24" spans="1:18" ht="28.5" customHeight="1">
      <c r="A24" s="72">
        <f>'Đề nghị TH đất'!A24</f>
        <v>13</v>
      </c>
      <c r="B24" s="224" t="s">
        <v>51</v>
      </c>
      <c r="C24" s="232" t="s">
        <v>48</v>
      </c>
      <c r="D24" s="210">
        <v>44</v>
      </c>
      <c r="E24" s="210"/>
      <c r="F24" s="210">
        <v>160</v>
      </c>
      <c r="G24" s="211">
        <v>458.7</v>
      </c>
      <c r="H24" s="210" t="s">
        <v>28</v>
      </c>
      <c r="I24" s="76">
        <f>'Đề nghị TH đất'!N24+'Đề nghị TH đất'!O24</f>
        <v>79.7</v>
      </c>
      <c r="J24" s="76">
        <f>'Đề nghị TH đất'!P24</f>
        <v>0</v>
      </c>
      <c r="K24" s="76">
        <f t="shared" si="0"/>
        <v>79.7</v>
      </c>
      <c r="L24" s="92">
        <f>I24*40000</f>
        <v>3188000</v>
      </c>
      <c r="M24" s="92">
        <f>SUM(L24)</f>
        <v>3188000</v>
      </c>
      <c r="N24" s="86"/>
      <c r="O24" s="90"/>
      <c r="P24" s="90"/>
      <c r="Q24" s="86"/>
      <c r="R24" s="102"/>
    </row>
    <row r="25" spans="1:18" ht="28.5" customHeight="1" hidden="1">
      <c r="A25" s="72"/>
      <c r="B25" s="224"/>
      <c r="C25" s="232"/>
      <c r="D25" s="210"/>
      <c r="E25" s="210"/>
      <c r="F25" s="210"/>
      <c r="G25" s="211"/>
      <c r="H25" s="210"/>
      <c r="I25" s="76">
        <f>'Đề nghị TH đất'!N25+'Đề nghị TH đất'!O25</f>
        <v>0</v>
      </c>
      <c r="J25" s="76">
        <f>'Đề nghị TH đất'!P25</f>
        <v>0</v>
      </c>
      <c r="K25" s="76">
        <f t="shared" si="0"/>
        <v>0</v>
      </c>
      <c r="L25" s="92"/>
      <c r="M25" s="92"/>
      <c r="N25" s="86"/>
      <c r="O25" s="90"/>
      <c r="P25" s="90"/>
      <c r="Q25" s="86"/>
      <c r="R25" s="102"/>
    </row>
    <row r="26" spans="1:15" ht="24.75" customHeight="1">
      <c r="A26" s="251" t="s">
        <v>80</v>
      </c>
      <c r="B26" s="251"/>
      <c r="C26" s="81"/>
      <c r="D26" s="40"/>
      <c r="E26" s="40"/>
      <c r="F26" s="82"/>
      <c r="G26" s="83">
        <f>SUM(G8:G24)</f>
        <v>4347.3</v>
      </c>
      <c r="H26" s="83">
        <f>SUM(H8:H17)</f>
        <v>0</v>
      </c>
      <c r="I26" s="83">
        <f>SUM(I8:I24)</f>
        <v>2755.3</v>
      </c>
      <c r="J26" s="83">
        <f>SUM(J8:J17)</f>
        <v>0</v>
      </c>
      <c r="K26" s="83">
        <f>SUM(K8:K24)</f>
        <v>2755.3</v>
      </c>
      <c r="L26" s="94">
        <f>SUM(L8:L24)</f>
        <v>110212000</v>
      </c>
      <c r="M26" s="94">
        <f>SUM(M8:M24)</f>
        <v>110212000</v>
      </c>
      <c r="O26" s="95"/>
    </row>
    <row r="27" spans="8:15" ht="15.75">
      <c r="H27" s="84"/>
      <c r="K27" s="96"/>
      <c r="O27" s="97"/>
    </row>
    <row r="28" spans="1:57" s="57" customFormat="1" ht="15.75">
      <c r="A28" s="85"/>
      <c r="B28" s="85"/>
      <c r="C28" s="85"/>
      <c r="D28" s="85"/>
      <c r="E28" s="85"/>
      <c r="F28" s="85"/>
      <c r="G28" s="85"/>
      <c r="H28" s="84"/>
      <c r="I28" s="85"/>
      <c r="J28" s="98"/>
      <c r="K28" s="96"/>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row>
    <row r="29" spans="2:11" ht="15.75">
      <c r="B29" s="86"/>
      <c r="C29" s="86"/>
      <c r="H29" s="84"/>
      <c r="I29" s="99"/>
      <c r="K29" s="96"/>
    </row>
    <row r="30" spans="8:14" ht="15.75">
      <c r="H30" s="84"/>
      <c r="K30" s="96"/>
      <c r="N30" s="100"/>
    </row>
    <row r="31" spans="8:14" ht="15.75">
      <c r="H31" s="84"/>
      <c r="J31" s="59"/>
      <c r="K31" s="96"/>
      <c r="L31" s="59"/>
      <c r="N31" s="101"/>
    </row>
    <row r="32" spans="8:15" ht="15.75">
      <c r="H32" s="84"/>
      <c r="K32" s="96"/>
      <c r="L32" s="59"/>
      <c r="M32" s="59"/>
      <c r="O32" s="57"/>
    </row>
    <row r="33" spans="8:11" ht="15.75">
      <c r="H33" s="84"/>
      <c r="K33" s="96"/>
    </row>
    <row r="34" spans="8:11" ht="15.75">
      <c r="H34" s="84"/>
      <c r="K34" s="96"/>
    </row>
    <row r="35" spans="8:11" ht="15.75">
      <c r="H35" s="84"/>
      <c r="K35" s="96"/>
    </row>
    <row r="36" spans="8:11" ht="15.75">
      <c r="H36" s="84"/>
      <c r="K36" s="96"/>
    </row>
    <row r="37" spans="8:11" ht="15.75">
      <c r="H37" s="84"/>
      <c r="K37" s="96"/>
    </row>
    <row r="38" spans="8:11" ht="15.75">
      <c r="H38" s="84"/>
      <c r="K38" s="96"/>
    </row>
    <row r="39" spans="8:11" ht="15.75">
      <c r="H39" s="84"/>
      <c r="K39" s="96"/>
    </row>
    <row r="40" spans="8:11" ht="15.75">
      <c r="H40" s="260"/>
      <c r="K40" s="261"/>
    </row>
    <row r="41" spans="8:11" ht="15.75">
      <c r="H41" s="260"/>
      <c r="K41" s="261"/>
    </row>
    <row r="42" spans="8:11" ht="15.75">
      <c r="H42" s="84"/>
      <c r="K42" s="96"/>
    </row>
    <row r="43" spans="8:11" ht="15.75">
      <c r="H43" s="84"/>
      <c r="K43" s="96"/>
    </row>
    <row r="44" spans="8:11" ht="15.75">
      <c r="H44" s="84"/>
      <c r="K44" s="96"/>
    </row>
    <row r="45" spans="8:11" ht="15.75">
      <c r="H45" s="84"/>
      <c r="K45" s="96"/>
    </row>
    <row r="46" spans="8:11" ht="15.75">
      <c r="H46" s="84"/>
      <c r="K46" s="96"/>
    </row>
  </sheetData>
  <sheetProtection/>
  <mergeCells count="49">
    <mergeCell ref="A1:M1"/>
    <mergeCell ref="A2:M2"/>
    <mergeCell ref="L3:M3"/>
    <mergeCell ref="D4:G4"/>
    <mergeCell ref="I4:K4"/>
    <mergeCell ref="L4:M4"/>
    <mergeCell ref="C4:C6"/>
    <mergeCell ref="G5:G6"/>
    <mergeCell ref="M5:M6"/>
    <mergeCell ref="A26:B26"/>
    <mergeCell ref="A4:A6"/>
    <mergeCell ref="A8:A10"/>
    <mergeCell ref="A18:A19"/>
    <mergeCell ref="B4:B6"/>
    <mergeCell ref="B8:B10"/>
    <mergeCell ref="B18:B19"/>
    <mergeCell ref="B22:B23"/>
    <mergeCell ref="B24:B25"/>
    <mergeCell ref="C8:C10"/>
    <mergeCell ref="C18:C19"/>
    <mergeCell ref="C22:C23"/>
    <mergeCell ref="C24:C25"/>
    <mergeCell ref="D9:D10"/>
    <mergeCell ref="D18:D19"/>
    <mergeCell ref="D22:D23"/>
    <mergeCell ref="D24:D25"/>
    <mergeCell ref="E9:E10"/>
    <mergeCell ref="E18:E19"/>
    <mergeCell ref="E22:E23"/>
    <mergeCell ref="E24:E25"/>
    <mergeCell ref="F5:F6"/>
    <mergeCell ref="F9:F10"/>
    <mergeCell ref="F18:F19"/>
    <mergeCell ref="F22:F23"/>
    <mergeCell ref="F24:F25"/>
    <mergeCell ref="D5:E5"/>
    <mergeCell ref="G9:G10"/>
    <mergeCell ref="G18:G19"/>
    <mergeCell ref="G22:G23"/>
    <mergeCell ref="G24:G25"/>
    <mergeCell ref="H4:H6"/>
    <mergeCell ref="H22:H23"/>
    <mergeCell ref="H24:H25"/>
    <mergeCell ref="H40:H41"/>
    <mergeCell ref="I5:I6"/>
    <mergeCell ref="J5:J6"/>
    <mergeCell ref="K5:K6"/>
    <mergeCell ref="K40:K41"/>
    <mergeCell ref="L5:L6"/>
  </mergeCells>
  <printOptions horizontalCentered="1"/>
  <pageMargins left="0.31496062992125984" right="0.31496062992125984" top="0.31496062992125984" bottom="0.31496062992125984"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Q27"/>
  <sheetViews>
    <sheetView workbookViewId="0" topLeftCell="A1">
      <selection activeCell="A3" sqref="A3"/>
    </sheetView>
  </sheetViews>
  <sheetFormatPr defaultColWidth="9.140625" defaultRowHeight="12.75"/>
  <cols>
    <col min="1" max="1" width="3.7109375" style="2" customWidth="1"/>
    <col min="2" max="2" width="18.421875" style="3" customWidth="1"/>
    <col min="3" max="3" width="7.8515625" style="3" customWidth="1"/>
    <col min="4" max="5" width="5.7109375" style="3" customWidth="1"/>
    <col min="6" max="6" width="6.28125" style="3" customWidth="1"/>
    <col min="7" max="7" width="5.7109375" style="3" customWidth="1"/>
    <col min="8" max="8" width="3.7109375" style="3" customWidth="1"/>
    <col min="9" max="9" width="35.57421875" style="3" customWidth="1"/>
    <col min="10" max="10" width="5.7109375" style="3" customWidth="1"/>
    <col min="11" max="11" width="6.8515625" style="3" customWidth="1"/>
    <col min="12" max="12" width="9.421875" style="4" customWidth="1"/>
    <col min="13" max="13" width="9.00390625" style="4" customWidth="1"/>
    <col min="14" max="14" width="10.57421875" style="4" customWidth="1"/>
    <col min="15" max="15" width="10.7109375" style="4" customWidth="1"/>
    <col min="16" max="16" width="9.57421875" style="3" bestFit="1" customWidth="1"/>
    <col min="17" max="17" width="28.28125" style="3" customWidth="1"/>
    <col min="18" max="16384" width="9.140625" style="3" customWidth="1"/>
  </cols>
  <sheetData>
    <row r="1" spans="1:15" s="1" customFormat="1" ht="33" customHeight="1">
      <c r="A1" s="241" t="s">
        <v>107</v>
      </c>
      <c r="B1" s="276"/>
      <c r="C1" s="276"/>
      <c r="D1" s="276"/>
      <c r="E1" s="276"/>
      <c r="F1" s="276"/>
      <c r="G1" s="276"/>
      <c r="H1" s="276"/>
      <c r="I1" s="276"/>
      <c r="J1" s="276"/>
      <c r="K1" s="276"/>
      <c r="L1" s="276"/>
      <c r="M1" s="276"/>
      <c r="N1" s="276"/>
      <c r="O1" s="276"/>
    </row>
    <row r="2" spans="1:15" s="1" customFormat="1" ht="18" customHeight="1">
      <c r="A2" s="277" t="str">
        <f>'Đề nghị TH đất'!A2:T2</f>
        <v>(Kèm theo Quyết định số          /QĐ-UBND  ngày       /5/2024 của UBND huyện Tân Yên)</v>
      </c>
      <c r="B2" s="277"/>
      <c r="C2" s="277"/>
      <c r="D2" s="277"/>
      <c r="E2" s="277"/>
      <c r="F2" s="277"/>
      <c r="G2" s="277"/>
      <c r="H2" s="277"/>
      <c r="I2" s="277"/>
      <c r="J2" s="277"/>
      <c r="K2" s="277"/>
      <c r="L2" s="277"/>
      <c r="M2" s="277"/>
      <c r="N2" s="277"/>
      <c r="O2" s="277"/>
    </row>
    <row r="3" spans="1:15" s="1" customFormat="1" ht="12" customHeight="1">
      <c r="A3" s="5"/>
      <c r="L3" s="20"/>
      <c r="M3" s="20"/>
      <c r="N3" s="20"/>
      <c r="O3" s="20"/>
    </row>
    <row r="4" spans="1:15" s="1" customFormat="1" ht="24.75" customHeight="1">
      <c r="A4" s="209" t="s">
        <v>108</v>
      </c>
      <c r="B4" s="209" t="s">
        <v>61</v>
      </c>
      <c r="C4" s="209" t="s">
        <v>109</v>
      </c>
      <c r="D4" s="243" t="s">
        <v>5</v>
      </c>
      <c r="E4" s="247"/>
      <c r="F4" s="247"/>
      <c r="G4" s="247"/>
      <c r="H4" s="209" t="s">
        <v>110</v>
      </c>
      <c r="I4" s="209"/>
      <c r="J4" s="209" t="s">
        <v>111</v>
      </c>
      <c r="K4" s="209" t="s">
        <v>112</v>
      </c>
      <c r="L4" s="243" t="s">
        <v>113</v>
      </c>
      <c r="M4" s="243" t="s">
        <v>114</v>
      </c>
      <c r="N4" s="243" t="s">
        <v>115</v>
      </c>
      <c r="O4" s="243" t="s">
        <v>10</v>
      </c>
    </row>
    <row r="5" spans="1:15" s="1" customFormat="1" ht="39.75" customHeight="1">
      <c r="A5" s="209"/>
      <c r="B5" s="209"/>
      <c r="C5" s="209"/>
      <c r="D5" s="7" t="s">
        <v>116</v>
      </c>
      <c r="E5" s="7" t="s">
        <v>68</v>
      </c>
      <c r="F5" s="7" t="s">
        <v>117</v>
      </c>
      <c r="G5" s="7" t="s">
        <v>14</v>
      </c>
      <c r="H5" s="209"/>
      <c r="I5" s="209"/>
      <c r="J5" s="209"/>
      <c r="K5" s="209"/>
      <c r="L5" s="243"/>
      <c r="M5" s="243"/>
      <c r="N5" s="243"/>
      <c r="O5" s="243"/>
    </row>
    <row r="6" spans="1:15" s="1" customFormat="1" ht="16.5" customHeight="1">
      <c r="A6" s="6">
        <v>1</v>
      </c>
      <c r="B6" s="6">
        <v>2</v>
      </c>
      <c r="C6" s="6">
        <v>3</v>
      </c>
      <c r="D6" s="7">
        <v>4</v>
      </c>
      <c r="E6" s="6">
        <v>5</v>
      </c>
      <c r="F6" s="7">
        <v>6</v>
      </c>
      <c r="G6" s="6">
        <v>7</v>
      </c>
      <c r="H6" s="243">
        <v>8</v>
      </c>
      <c r="I6" s="243"/>
      <c r="J6" s="6">
        <v>9</v>
      </c>
      <c r="K6" s="7">
        <v>10</v>
      </c>
      <c r="L6" s="6">
        <v>11</v>
      </c>
      <c r="M6" s="7">
        <v>12</v>
      </c>
      <c r="N6" s="6">
        <v>13</v>
      </c>
      <c r="O6" s="6">
        <v>14</v>
      </c>
    </row>
    <row r="7" spans="1:15" s="1" customFormat="1" ht="27" customHeight="1">
      <c r="A7" s="274">
        <v>1</v>
      </c>
      <c r="B7" s="226" t="s">
        <v>42</v>
      </c>
      <c r="C7" s="273" t="s">
        <v>27</v>
      </c>
      <c r="D7" s="273">
        <v>5</v>
      </c>
      <c r="E7" s="273">
        <v>39</v>
      </c>
      <c r="F7" s="270">
        <v>297.5</v>
      </c>
      <c r="G7" s="273" t="s">
        <v>28</v>
      </c>
      <c r="H7" s="50">
        <v>1</v>
      </c>
      <c r="I7" s="51" t="s">
        <v>118</v>
      </c>
      <c r="J7" s="16" t="s">
        <v>119</v>
      </c>
      <c r="K7" s="52">
        <v>58</v>
      </c>
      <c r="L7" s="53">
        <v>53000</v>
      </c>
      <c r="M7" s="54" t="s">
        <v>120</v>
      </c>
      <c r="N7" s="53">
        <f aca="true" t="shared" si="0" ref="N7:N14">K7*L7*M7</f>
        <v>2459200</v>
      </c>
      <c r="O7" s="53"/>
    </row>
    <row r="8" spans="1:15" s="1" customFormat="1" ht="21.75" customHeight="1">
      <c r="A8" s="274"/>
      <c r="B8" s="226"/>
      <c r="C8" s="273"/>
      <c r="D8" s="273"/>
      <c r="E8" s="273"/>
      <c r="F8" s="270"/>
      <c r="G8" s="273"/>
      <c r="H8" s="10">
        <v>2</v>
      </c>
      <c r="I8" s="55" t="s">
        <v>121</v>
      </c>
      <c r="J8" s="12" t="s">
        <v>122</v>
      </c>
      <c r="K8" s="26">
        <v>5</v>
      </c>
      <c r="L8" s="27">
        <v>310000</v>
      </c>
      <c r="M8" s="28" t="s">
        <v>120</v>
      </c>
      <c r="N8" s="29">
        <f t="shared" si="0"/>
        <v>1240000</v>
      </c>
      <c r="O8" s="30"/>
    </row>
    <row r="9" spans="1:15" s="1" customFormat="1" ht="21.75" customHeight="1">
      <c r="A9" s="274"/>
      <c r="B9" s="226"/>
      <c r="C9" s="273"/>
      <c r="D9" s="273"/>
      <c r="E9" s="273"/>
      <c r="F9" s="270"/>
      <c r="G9" s="273"/>
      <c r="H9" s="13">
        <v>3</v>
      </c>
      <c r="I9" s="25" t="s">
        <v>123</v>
      </c>
      <c r="J9" s="12" t="s">
        <v>122</v>
      </c>
      <c r="K9" s="26">
        <v>2</v>
      </c>
      <c r="L9" s="27">
        <v>118000</v>
      </c>
      <c r="M9" s="28" t="s">
        <v>120</v>
      </c>
      <c r="N9" s="29">
        <f t="shared" si="0"/>
        <v>188800</v>
      </c>
      <c r="O9" s="30"/>
    </row>
    <row r="10" spans="1:15" s="1" customFormat="1" ht="21.75" customHeight="1">
      <c r="A10" s="275"/>
      <c r="B10" s="227"/>
      <c r="C10" s="215"/>
      <c r="D10" s="215"/>
      <c r="E10" s="215"/>
      <c r="F10" s="271"/>
      <c r="G10" s="215"/>
      <c r="H10" s="10">
        <v>4</v>
      </c>
      <c r="I10" s="55" t="s">
        <v>124</v>
      </c>
      <c r="J10" s="12" t="s">
        <v>122</v>
      </c>
      <c r="K10" s="12">
        <v>11</v>
      </c>
      <c r="L10" s="27">
        <v>1091000</v>
      </c>
      <c r="M10" s="28" t="s">
        <v>120</v>
      </c>
      <c r="N10" s="29">
        <f t="shared" si="0"/>
        <v>9600800</v>
      </c>
      <c r="O10" s="30"/>
    </row>
    <row r="11" spans="1:15" s="1" customFormat="1" ht="27" customHeight="1">
      <c r="A11" s="283">
        <v>2</v>
      </c>
      <c r="B11" s="225" t="s">
        <v>49</v>
      </c>
      <c r="C11" s="214" t="s">
        <v>48</v>
      </c>
      <c r="D11" s="214">
        <v>44</v>
      </c>
      <c r="E11" s="214">
        <v>157</v>
      </c>
      <c r="F11" s="272">
        <v>387.3</v>
      </c>
      <c r="G11" s="214" t="s">
        <v>28</v>
      </c>
      <c r="H11" s="13">
        <v>1</v>
      </c>
      <c r="I11" s="25" t="s">
        <v>125</v>
      </c>
      <c r="J11" s="12" t="s">
        <v>126</v>
      </c>
      <c r="K11" s="26">
        <v>37.2</v>
      </c>
      <c r="L11" s="27">
        <v>430000</v>
      </c>
      <c r="M11" s="28" t="s">
        <v>120</v>
      </c>
      <c r="N11" s="27">
        <f t="shared" si="0"/>
        <v>12796800.000000002</v>
      </c>
      <c r="O11" s="27"/>
    </row>
    <row r="12" spans="1:15" s="1" customFormat="1" ht="27" customHeight="1">
      <c r="A12" s="275"/>
      <c r="B12" s="227"/>
      <c r="C12" s="215"/>
      <c r="D12" s="215"/>
      <c r="E12" s="215"/>
      <c r="F12" s="271"/>
      <c r="G12" s="215"/>
      <c r="H12" s="13">
        <v>2</v>
      </c>
      <c r="I12" s="25" t="s">
        <v>127</v>
      </c>
      <c r="J12" s="12" t="s">
        <v>126</v>
      </c>
      <c r="K12" s="26">
        <v>39.3</v>
      </c>
      <c r="L12" s="27">
        <v>580000</v>
      </c>
      <c r="M12" s="28" t="s">
        <v>120</v>
      </c>
      <c r="N12" s="27">
        <f t="shared" si="0"/>
        <v>18235200</v>
      </c>
      <c r="O12" s="27"/>
    </row>
    <row r="13" spans="1:15" s="1" customFormat="1" ht="27" customHeight="1">
      <c r="A13" s="283">
        <v>3</v>
      </c>
      <c r="B13" s="225" t="s">
        <v>47</v>
      </c>
      <c r="C13" s="214" t="s">
        <v>48</v>
      </c>
      <c r="D13" s="214">
        <v>44</v>
      </c>
      <c r="E13" s="214">
        <v>158</v>
      </c>
      <c r="F13" s="272">
        <v>392.6</v>
      </c>
      <c r="G13" s="214" t="s">
        <v>28</v>
      </c>
      <c r="H13" s="13">
        <v>1</v>
      </c>
      <c r="I13" s="25" t="s">
        <v>128</v>
      </c>
      <c r="J13" s="12" t="s">
        <v>126</v>
      </c>
      <c r="K13" s="26">
        <v>83.5</v>
      </c>
      <c r="L13" s="27">
        <v>430000</v>
      </c>
      <c r="M13" s="28" t="s">
        <v>120</v>
      </c>
      <c r="N13" s="27">
        <f t="shared" si="0"/>
        <v>28724000</v>
      </c>
      <c r="O13" s="27"/>
    </row>
    <row r="14" spans="1:15" s="1" customFormat="1" ht="27" customHeight="1">
      <c r="A14" s="275"/>
      <c r="B14" s="227"/>
      <c r="C14" s="215"/>
      <c r="D14" s="215"/>
      <c r="E14" s="215"/>
      <c r="F14" s="271"/>
      <c r="G14" s="215"/>
      <c r="H14" s="13">
        <v>2</v>
      </c>
      <c r="I14" s="25" t="s">
        <v>129</v>
      </c>
      <c r="J14" s="12" t="s">
        <v>126</v>
      </c>
      <c r="K14" s="26">
        <f>58.8*1.5</f>
        <v>88.19999999999999</v>
      </c>
      <c r="L14" s="27">
        <v>580000</v>
      </c>
      <c r="M14" s="28" t="s">
        <v>120</v>
      </c>
      <c r="N14" s="27">
        <f t="shared" si="0"/>
        <v>40924800</v>
      </c>
      <c r="O14" s="27"/>
    </row>
    <row r="15" spans="1:15" s="1" customFormat="1" ht="21.75" customHeight="1">
      <c r="A15" s="274">
        <v>4</v>
      </c>
      <c r="B15" s="226" t="s">
        <v>50</v>
      </c>
      <c r="C15" s="214" t="s">
        <v>48</v>
      </c>
      <c r="D15" s="214">
        <v>45</v>
      </c>
      <c r="E15" s="273">
        <v>159</v>
      </c>
      <c r="F15" s="270">
        <v>429.1</v>
      </c>
      <c r="G15" s="273" t="s">
        <v>28</v>
      </c>
      <c r="H15" s="50">
        <v>1</v>
      </c>
      <c r="I15" s="55" t="s">
        <v>130</v>
      </c>
      <c r="J15" s="16" t="s">
        <v>122</v>
      </c>
      <c r="K15" s="52">
        <v>25</v>
      </c>
      <c r="L15" s="53">
        <v>1559000</v>
      </c>
      <c r="M15" s="28" t="s">
        <v>120</v>
      </c>
      <c r="N15" s="53">
        <f aca="true" t="shared" si="1" ref="N15:N21">K15*L15*M15</f>
        <v>31180000</v>
      </c>
      <c r="O15" s="53"/>
    </row>
    <row r="16" spans="1:15" s="1" customFormat="1" ht="21.75" customHeight="1">
      <c r="A16" s="274"/>
      <c r="B16" s="226"/>
      <c r="C16" s="273"/>
      <c r="D16" s="273"/>
      <c r="E16" s="273"/>
      <c r="F16" s="270"/>
      <c r="G16" s="273"/>
      <c r="H16" s="10">
        <v>2</v>
      </c>
      <c r="I16" s="25" t="s">
        <v>131</v>
      </c>
      <c r="J16" s="12" t="s">
        <v>122</v>
      </c>
      <c r="K16" s="26">
        <v>1</v>
      </c>
      <c r="L16" s="27">
        <v>195000</v>
      </c>
      <c r="M16" s="28" t="s">
        <v>120</v>
      </c>
      <c r="N16" s="29">
        <f t="shared" si="1"/>
        <v>156000</v>
      </c>
      <c r="O16" s="30"/>
    </row>
    <row r="17" spans="1:15" s="1" customFormat="1" ht="21.75" customHeight="1">
      <c r="A17" s="274"/>
      <c r="B17" s="226"/>
      <c r="C17" s="273"/>
      <c r="D17" s="273"/>
      <c r="E17" s="273"/>
      <c r="F17" s="270"/>
      <c r="G17" s="273"/>
      <c r="H17" s="13">
        <v>3</v>
      </c>
      <c r="I17" s="25" t="s">
        <v>132</v>
      </c>
      <c r="J17" s="12" t="s">
        <v>122</v>
      </c>
      <c r="K17" s="26">
        <v>13</v>
      </c>
      <c r="L17" s="27">
        <v>1000000</v>
      </c>
      <c r="M17" s="28" t="s">
        <v>120</v>
      </c>
      <c r="N17" s="29">
        <f t="shared" si="1"/>
        <v>10400000</v>
      </c>
      <c r="O17" s="30"/>
    </row>
    <row r="18" spans="1:15" s="1" customFormat="1" ht="21.75" customHeight="1">
      <c r="A18" s="275"/>
      <c r="B18" s="227"/>
      <c r="C18" s="215"/>
      <c r="D18" s="215"/>
      <c r="E18" s="215"/>
      <c r="F18" s="271"/>
      <c r="G18" s="215"/>
      <c r="H18" s="10">
        <v>4</v>
      </c>
      <c r="I18" s="25" t="s">
        <v>133</v>
      </c>
      <c r="J18" s="12" t="s">
        <v>122</v>
      </c>
      <c r="K18" s="12">
        <v>2</v>
      </c>
      <c r="L18" s="27">
        <v>3500000</v>
      </c>
      <c r="M18" s="28" t="s">
        <v>120</v>
      </c>
      <c r="N18" s="29">
        <f t="shared" si="1"/>
        <v>5600000</v>
      </c>
      <c r="O18" s="30"/>
    </row>
    <row r="19" spans="1:15" s="1" customFormat="1" ht="21.75" customHeight="1">
      <c r="A19" s="274">
        <v>5</v>
      </c>
      <c r="B19" s="226" t="s">
        <v>51</v>
      </c>
      <c r="C19" s="214" t="s">
        <v>48</v>
      </c>
      <c r="D19" s="214">
        <v>45</v>
      </c>
      <c r="E19" s="273">
        <v>160</v>
      </c>
      <c r="F19" s="270">
        <v>458.7</v>
      </c>
      <c r="G19" s="273" t="s">
        <v>28</v>
      </c>
      <c r="H19" s="50">
        <v>1</v>
      </c>
      <c r="I19" s="25" t="s">
        <v>134</v>
      </c>
      <c r="J19" s="16" t="s">
        <v>122</v>
      </c>
      <c r="K19" s="52">
        <v>6</v>
      </c>
      <c r="L19" s="53">
        <v>2306000</v>
      </c>
      <c r="M19" s="28" t="s">
        <v>120</v>
      </c>
      <c r="N19" s="53">
        <f t="shared" si="1"/>
        <v>11068800</v>
      </c>
      <c r="O19" s="53"/>
    </row>
    <row r="20" spans="1:15" s="1" customFormat="1" ht="21.75" customHeight="1">
      <c r="A20" s="274"/>
      <c r="B20" s="226"/>
      <c r="C20" s="273"/>
      <c r="D20" s="273"/>
      <c r="E20" s="273"/>
      <c r="F20" s="270"/>
      <c r="G20" s="273"/>
      <c r="H20" s="10">
        <v>2</v>
      </c>
      <c r="I20" s="55" t="s">
        <v>121</v>
      </c>
      <c r="J20" s="12" t="s">
        <v>122</v>
      </c>
      <c r="K20" s="26">
        <v>2</v>
      </c>
      <c r="L20" s="27">
        <v>310000</v>
      </c>
      <c r="M20" s="28" t="s">
        <v>120</v>
      </c>
      <c r="N20" s="29">
        <f t="shared" si="1"/>
        <v>496000</v>
      </c>
      <c r="O20" s="30"/>
    </row>
    <row r="21" spans="1:15" s="1" customFormat="1" ht="27" customHeight="1">
      <c r="A21" s="275"/>
      <c r="B21" s="227"/>
      <c r="C21" s="215"/>
      <c r="D21" s="215"/>
      <c r="E21" s="215"/>
      <c r="F21" s="271"/>
      <c r="G21" s="215"/>
      <c r="H21" s="13">
        <v>3</v>
      </c>
      <c r="I21" s="25" t="s">
        <v>135</v>
      </c>
      <c r="J21" s="12" t="s">
        <v>126</v>
      </c>
      <c r="K21" s="26">
        <v>12</v>
      </c>
      <c r="L21" s="27">
        <v>290000</v>
      </c>
      <c r="M21" s="28" t="s">
        <v>120</v>
      </c>
      <c r="N21" s="29">
        <f t="shared" si="1"/>
        <v>2784000</v>
      </c>
      <c r="O21" s="30"/>
    </row>
    <row r="22" spans="1:17" s="1" customFormat="1" ht="24.75" customHeight="1">
      <c r="A22" s="278" t="s">
        <v>21</v>
      </c>
      <c r="B22" s="279"/>
      <c r="C22" s="280"/>
      <c r="D22" s="18"/>
      <c r="E22" s="18"/>
      <c r="F22" s="19"/>
      <c r="G22" s="18"/>
      <c r="H22" s="18"/>
      <c r="I22" s="40"/>
      <c r="J22" s="40"/>
      <c r="K22" s="40"/>
      <c r="L22" s="41"/>
      <c r="M22" s="42">
        <f>SUM(M7:M10)</f>
        <v>0</v>
      </c>
      <c r="N22" s="43">
        <f>SUM(N7:N21)</f>
        <v>175854400</v>
      </c>
      <c r="O22" s="43"/>
      <c r="Q22" s="47"/>
    </row>
    <row r="23" spans="1:17" ht="30" customHeight="1">
      <c r="A23" s="281" t="s">
        <v>136</v>
      </c>
      <c r="B23" s="282"/>
      <c r="C23" s="282"/>
      <c r="D23" s="282"/>
      <c r="E23" s="282"/>
      <c r="F23" s="282"/>
      <c r="G23" s="282"/>
      <c r="H23" s="282"/>
      <c r="I23" s="282"/>
      <c r="J23" s="282"/>
      <c r="K23" s="282"/>
      <c r="L23" s="282"/>
      <c r="M23" s="282"/>
      <c r="N23" s="282"/>
      <c r="O23" s="282"/>
      <c r="Q23" s="4"/>
    </row>
    <row r="24" ht="15" customHeight="1">
      <c r="Q24" s="49"/>
    </row>
    <row r="25" ht="15" customHeight="1">
      <c r="Q25" s="49"/>
    </row>
    <row r="26" spans="9:17" ht="15" customHeight="1">
      <c r="I26" s="44"/>
      <c r="Q26" s="49"/>
    </row>
    <row r="27" ht="15" customHeight="1">
      <c r="Q27" s="49"/>
    </row>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sheetProtection/>
  <mergeCells count="51">
    <mergeCell ref="A1:O1"/>
    <mergeCell ref="A2:O2"/>
    <mergeCell ref="D4:G4"/>
    <mergeCell ref="H6:I6"/>
    <mergeCell ref="A22:C22"/>
    <mergeCell ref="A23:O23"/>
    <mergeCell ref="A4:A5"/>
    <mergeCell ref="A7:A10"/>
    <mergeCell ref="A11:A12"/>
    <mergeCell ref="A13:A14"/>
    <mergeCell ref="A15:A18"/>
    <mergeCell ref="A19:A21"/>
    <mergeCell ref="B4:B5"/>
    <mergeCell ref="B7:B10"/>
    <mergeCell ref="B11:B12"/>
    <mergeCell ref="B13:B14"/>
    <mergeCell ref="B15:B18"/>
    <mergeCell ref="B19:B21"/>
    <mergeCell ref="E19:E21"/>
    <mergeCell ref="C4:C5"/>
    <mergeCell ref="C7:C10"/>
    <mergeCell ref="C11:C12"/>
    <mergeCell ref="C13:C14"/>
    <mergeCell ref="C15:C18"/>
    <mergeCell ref="C19:C21"/>
    <mergeCell ref="G19:G21"/>
    <mergeCell ref="D7:D10"/>
    <mergeCell ref="D11:D12"/>
    <mergeCell ref="D13:D14"/>
    <mergeCell ref="D15:D18"/>
    <mergeCell ref="D19:D21"/>
    <mergeCell ref="E7:E10"/>
    <mergeCell ref="E11:E12"/>
    <mergeCell ref="E13:E14"/>
    <mergeCell ref="E15:E18"/>
    <mergeCell ref="O4:O5"/>
    <mergeCell ref="F7:F10"/>
    <mergeCell ref="F11:F12"/>
    <mergeCell ref="F13:F14"/>
    <mergeCell ref="F15:F18"/>
    <mergeCell ref="F19:F21"/>
    <mergeCell ref="G7:G10"/>
    <mergeCell ref="G11:G12"/>
    <mergeCell ref="G13:G14"/>
    <mergeCell ref="G15:G18"/>
    <mergeCell ref="H4:I5"/>
    <mergeCell ref="J4:J5"/>
    <mergeCell ref="K4:K5"/>
    <mergeCell ref="L4:L5"/>
    <mergeCell ref="M4:M5"/>
    <mergeCell ref="N4:N5"/>
  </mergeCells>
  <printOptions horizontalCentered="1"/>
  <pageMargins left="0.1968503937007874" right="0.1968503937007874" top="0.3937007874015748" bottom="0.1968503937007874" header="0.1968503937007874" footer="0.196850393700787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S52"/>
  <sheetViews>
    <sheetView tabSelected="1" workbookViewId="0" topLeftCell="A38">
      <selection activeCell="Q21" sqref="Q21:U74"/>
    </sheetView>
  </sheetViews>
  <sheetFormatPr defaultColWidth="9.140625" defaultRowHeight="12.75"/>
  <cols>
    <col min="1" max="1" width="3.7109375" style="2" customWidth="1"/>
    <col min="2" max="2" width="16.7109375" style="3" customWidth="1"/>
    <col min="3" max="3" width="7.7109375" style="3" customWidth="1"/>
    <col min="4" max="5" width="5.7109375" style="3" customWidth="1"/>
    <col min="6" max="6" width="6.28125" style="3" customWidth="1"/>
    <col min="7" max="7" width="5.7109375" style="3" customWidth="1"/>
    <col min="8" max="8" width="3.7109375" style="3" customWidth="1"/>
    <col min="9" max="9" width="35.140625" style="3" customWidth="1"/>
    <col min="10" max="10" width="5.7109375" style="3" customWidth="1"/>
    <col min="11" max="11" width="6.8515625" style="3" customWidth="1"/>
    <col min="12" max="12" width="9.421875" style="4" customWidth="1"/>
    <col min="13" max="13" width="9.00390625" style="4" customWidth="1"/>
    <col min="14" max="14" width="10.57421875" style="4" customWidth="1"/>
    <col min="15" max="15" width="12.140625" style="4" customWidth="1"/>
    <col min="16" max="16" width="4.28125" style="3" customWidth="1"/>
    <col min="17" max="17" width="10.421875" style="3" customWidth="1"/>
    <col min="18" max="18" width="14.00390625" style="3" customWidth="1"/>
    <col min="19" max="16384" width="9.140625" style="3" customWidth="1"/>
  </cols>
  <sheetData>
    <row r="1" spans="1:15" s="1" customFormat="1" ht="33" customHeight="1">
      <c r="A1" s="241" t="s">
        <v>137</v>
      </c>
      <c r="B1" s="276"/>
      <c r="C1" s="276"/>
      <c r="D1" s="276"/>
      <c r="E1" s="276"/>
      <c r="F1" s="276"/>
      <c r="G1" s="276"/>
      <c r="H1" s="276"/>
      <c r="I1" s="276"/>
      <c r="J1" s="276"/>
      <c r="K1" s="276"/>
      <c r="L1" s="276"/>
      <c r="M1" s="276"/>
      <c r="N1" s="276"/>
      <c r="O1" s="276"/>
    </row>
    <row r="2" spans="1:15" s="1" customFormat="1" ht="18" customHeight="1">
      <c r="A2" s="277" t="str">
        <f>'Đề nghị TH đất'!A2:T2</f>
        <v>(Kèm theo Quyết định số          /QĐ-UBND  ngày       /5/2024 của UBND huyện Tân Yên)</v>
      </c>
      <c r="B2" s="277"/>
      <c r="C2" s="277"/>
      <c r="D2" s="277"/>
      <c r="E2" s="277"/>
      <c r="F2" s="277"/>
      <c r="G2" s="277"/>
      <c r="H2" s="277"/>
      <c r="I2" s="277"/>
      <c r="J2" s="277"/>
      <c r="K2" s="277"/>
      <c r="L2" s="277"/>
      <c r="M2" s="277"/>
      <c r="N2" s="277"/>
      <c r="O2" s="277"/>
    </row>
    <row r="3" spans="1:15" s="1" customFormat="1" ht="12" customHeight="1">
      <c r="A3" s="5"/>
      <c r="L3" s="20"/>
      <c r="M3" s="20"/>
      <c r="N3" s="20"/>
      <c r="O3" s="20"/>
    </row>
    <row r="4" spans="1:15" s="1" customFormat="1" ht="24.75" customHeight="1">
      <c r="A4" s="209" t="s">
        <v>108</v>
      </c>
      <c r="B4" s="209" t="s">
        <v>61</v>
      </c>
      <c r="C4" s="209" t="s">
        <v>109</v>
      </c>
      <c r="D4" s="243" t="s">
        <v>138</v>
      </c>
      <c r="E4" s="247"/>
      <c r="F4" s="247"/>
      <c r="G4" s="247"/>
      <c r="H4" s="209" t="s">
        <v>110</v>
      </c>
      <c r="I4" s="209"/>
      <c r="J4" s="209" t="s">
        <v>111</v>
      </c>
      <c r="K4" s="209" t="s">
        <v>112</v>
      </c>
      <c r="L4" s="243" t="s">
        <v>113</v>
      </c>
      <c r="M4" s="243" t="s">
        <v>114</v>
      </c>
      <c r="N4" s="243" t="s">
        <v>115</v>
      </c>
      <c r="O4" s="243" t="s">
        <v>10</v>
      </c>
    </row>
    <row r="5" spans="1:15" s="1" customFormat="1" ht="39.75" customHeight="1">
      <c r="A5" s="209"/>
      <c r="B5" s="209"/>
      <c r="C5" s="209"/>
      <c r="D5" s="7" t="s">
        <v>116</v>
      </c>
      <c r="E5" s="7" t="s">
        <v>68</v>
      </c>
      <c r="F5" s="7" t="s">
        <v>117</v>
      </c>
      <c r="G5" s="7" t="s">
        <v>14</v>
      </c>
      <c r="H5" s="209"/>
      <c r="I5" s="209"/>
      <c r="J5" s="209"/>
      <c r="K5" s="209"/>
      <c r="L5" s="243"/>
      <c r="M5" s="243"/>
      <c r="N5" s="243"/>
      <c r="O5" s="243"/>
    </row>
    <row r="6" spans="1:15" s="1" customFormat="1" ht="16.5" customHeight="1">
      <c r="A6" s="6">
        <v>1</v>
      </c>
      <c r="B6" s="6">
        <v>2</v>
      </c>
      <c r="C6" s="6">
        <v>3</v>
      </c>
      <c r="D6" s="7">
        <v>4</v>
      </c>
      <c r="E6" s="6">
        <v>5</v>
      </c>
      <c r="F6" s="7">
        <v>6</v>
      </c>
      <c r="G6" s="6">
        <v>7</v>
      </c>
      <c r="H6" s="243">
        <v>8</v>
      </c>
      <c r="I6" s="243"/>
      <c r="J6" s="6">
        <v>9</v>
      </c>
      <c r="K6" s="7">
        <v>10</v>
      </c>
      <c r="L6" s="6">
        <v>11</v>
      </c>
      <c r="M6" s="7">
        <v>12</v>
      </c>
      <c r="N6" s="6">
        <v>13</v>
      </c>
      <c r="O6" s="6">
        <v>14</v>
      </c>
    </row>
    <row r="7" spans="1:15" s="1" customFormat="1" ht="27" customHeight="1">
      <c r="A7" s="298">
        <v>1</v>
      </c>
      <c r="B7" s="293" t="s">
        <v>26</v>
      </c>
      <c r="C7" s="284" t="s">
        <v>27</v>
      </c>
      <c r="D7" s="284">
        <v>130</v>
      </c>
      <c r="E7" s="284">
        <v>43</v>
      </c>
      <c r="F7" s="286">
        <v>60</v>
      </c>
      <c r="G7" s="284" t="s">
        <v>31</v>
      </c>
      <c r="H7" s="9">
        <v>1</v>
      </c>
      <c r="I7" s="21" t="s">
        <v>139</v>
      </c>
      <c r="J7" s="8" t="s">
        <v>126</v>
      </c>
      <c r="K7" s="22">
        <f>2.5</f>
        <v>2.5</v>
      </c>
      <c r="L7" s="23">
        <v>580000</v>
      </c>
      <c r="M7" s="24" t="s">
        <v>140</v>
      </c>
      <c r="N7" s="23">
        <f>K7*L7*M7</f>
        <v>1450000</v>
      </c>
      <c r="O7" s="23"/>
    </row>
    <row r="8" spans="1:15" s="1" customFormat="1" ht="27" customHeight="1">
      <c r="A8" s="299"/>
      <c r="B8" s="224"/>
      <c r="C8" s="210"/>
      <c r="D8" s="210"/>
      <c r="E8" s="210"/>
      <c r="F8" s="287"/>
      <c r="G8" s="210"/>
      <c r="H8" s="13">
        <v>2</v>
      </c>
      <c r="I8" s="25" t="s">
        <v>141</v>
      </c>
      <c r="J8" s="12" t="s">
        <v>142</v>
      </c>
      <c r="K8" s="26">
        <v>0.4</v>
      </c>
      <c r="L8" s="27">
        <v>1320000</v>
      </c>
      <c r="M8" s="28" t="s">
        <v>140</v>
      </c>
      <c r="N8" s="29">
        <f aca="true" t="shared" si="0" ref="N8:N23">K8*L8*M8</f>
        <v>528000</v>
      </c>
      <c r="O8" s="30"/>
    </row>
    <row r="9" spans="1:15" s="1" customFormat="1" ht="27" customHeight="1">
      <c r="A9" s="299"/>
      <c r="B9" s="224"/>
      <c r="C9" s="210"/>
      <c r="D9" s="210"/>
      <c r="E9" s="210"/>
      <c r="F9" s="287"/>
      <c r="G9" s="210"/>
      <c r="H9" s="10">
        <v>3</v>
      </c>
      <c r="I9" s="25" t="s">
        <v>143</v>
      </c>
      <c r="J9" s="12" t="s">
        <v>126</v>
      </c>
      <c r="K9" s="31">
        <f>2*1</f>
        <v>2</v>
      </c>
      <c r="L9" s="27">
        <v>430000</v>
      </c>
      <c r="M9" s="28" t="s">
        <v>140</v>
      </c>
      <c r="N9" s="29">
        <f t="shared" si="0"/>
        <v>860000</v>
      </c>
      <c r="O9" s="30"/>
    </row>
    <row r="10" spans="1:15" s="1" customFormat="1" ht="27" customHeight="1">
      <c r="A10" s="299"/>
      <c r="B10" s="224"/>
      <c r="C10" s="210"/>
      <c r="D10" s="210"/>
      <c r="E10" s="210"/>
      <c r="F10" s="287"/>
      <c r="G10" s="210"/>
      <c r="H10" s="13">
        <v>4</v>
      </c>
      <c r="I10" s="25" t="s">
        <v>144</v>
      </c>
      <c r="J10" s="12" t="s">
        <v>126</v>
      </c>
      <c r="K10" s="31">
        <v>4</v>
      </c>
      <c r="L10" s="27">
        <v>430000</v>
      </c>
      <c r="M10" s="28" t="s">
        <v>140</v>
      </c>
      <c r="N10" s="27">
        <f t="shared" si="0"/>
        <v>1720000</v>
      </c>
      <c r="O10" s="27"/>
    </row>
    <row r="11" spans="1:15" s="1" customFormat="1" ht="27" customHeight="1">
      <c r="A11" s="299"/>
      <c r="B11" s="224"/>
      <c r="C11" s="210"/>
      <c r="D11" s="210"/>
      <c r="E11" s="210"/>
      <c r="F11" s="287"/>
      <c r="G11" s="210"/>
      <c r="H11" s="13">
        <v>5</v>
      </c>
      <c r="I11" s="25" t="s">
        <v>145</v>
      </c>
      <c r="J11" s="12" t="s">
        <v>126</v>
      </c>
      <c r="K11" s="26">
        <f>8.6</f>
        <v>8.6</v>
      </c>
      <c r="L11" s="27">
        <v>430000</v>
      </c>
      <c r="M11" s="28" t="s">
        <v>140</v>
      </c>
      <c r="N11" s="27">
        <f t="shared" si="0"/>
        <v>3698000</v>
      </c>
      <c r="O11" s="27"/>
    </row>
    <row r="12" spans="1:15" s="1" customFormat="1" ht="27" customHeight="1">
      <c r="A12" s="299"/>
      <c r="B12" s="224"/>
      <c r="C12" s="210"/>
      <c r="D12" s="210"/>
      <c r="E12" s="210"/>
      <c r="F12" s="287"/>
      <c r="G12" s="210"/>
      <c r="H12" s="13">
        <v>6</v>
      </c>
      <c r="I12" s="25" t="s">
        <v>146</v>
      </c>
      <c r="J12" s="12" t="s">
        <v>126</v>
      </c>
      <c r="K12" s="26">
        <v>1.9</v>
      </c>
      <c r="L12" s="27">
        <v>430000</v>
      </c>
      <c r="M12" s="28" t="s">
        <v>140</v>
      </c>
      <c r="N12" s="27">
        <f t="shared" si="0"/>
        <v>817000</v>
      </c>
      <c r="O12" s="27"/>
    </row>
    <row r="13" spans="1:15" s="1" customFormat="1" ht="27" customHeight="1">
      <c r="A13" s="299"/>
      <c r="B13" s="224"/>
      <c r="C13" s="210"/>
      <c r="D13" s="210"/>
      <c r="E13" s="210"/>
      <c r="F13" s="287"/>
      <c r="G13" s="210"/>
      <c r="H13" s="13">
        <v>7</v>
      </c>
      <c r="I13" s="25" t="s">
        <v>147</v>
      </c>
      <c r="J13" s="12" t="s">
        <v>126</v>
      </c>
      <c r="K13" s="26">
        <v>29.4</v>
      </c>
      <c r="L13" s="27">
        <v>290000</v>
      </c>
      <c r="M13" s="28" t="s">
        <v>140</v>
      </c>
      <c r="N13" s="27">
        <f t="shared" si="0"/>
        <v>8526000</v>
      </c>
      <c r="O13" s="27"/>
    </row>
    <row r="14" spans="1:15" s="1" customFormat="1" ht="27" customHeight="1">
      <c r="A14" s="299"/>
      <c r="B14" s="224"/>
      <c r="C14" s="210"/>
      <c r="D14" s="210"/>
      <c r="E14" s="210"/>
      <c r="F14" s="287"/>
      <c r="G14" s="210"/>
      <c r="H14" s="13">
        <v>8</v>
      </c>
      <c r="I14" s="25" t="s">
        <v>148</v>
      </c>
      <c r="J14" s="12" t="s">
        <v>126</v>
      </c>
      <c r="K14" s="26">
        <v>5.1</v>
      </c>
      <c r="L14" s="27">
        <v>220000</v>
      </c>
      <c r="M14" s="28" t="s">
        <v>140</v>
      </c>
      <c r="N14" s="27">
        <f t="shared" si="0"/>
        <v>1122000</v>
      </c>
      <c r="O14" s="27"/>
    </row>
    <row r="15" spans="1:15" s="1" customFormat="1" ht="27" customHeight="1">
      <c r="A15" s="299"/>
      <c r="B15" s="224"/>
      <c r="C15" s="210"/>
      <c r="D15" s="210"/>
      <c r="E15" s="210"/>
      <c r="F15" s="287"/>
      <c r="G15" s="210"/>
      <c r="H15" s="13">
        <v>10</v>
      </c>
      <c r="I15" s="25" t="s">
        <v>149</v>
      </c>
      <c r="J15" s="12" t="s">
        <v>150</v>
      </c>
      <c r="K15" s="26">
        <v>40.5</v>
      </c>
      <c r="L15" s="27">
        <v>11000</v>
      </c>
      <c r="M15" s="28" t="s">
        <v>140</v>
      </c>
      <c r="N15" s="27">
        <f t="shared" si="0"/>
        <v>445500</v>
      </c>
      <c r="O15" s="27"/>
    </row>
    <row r="16" spans="1:15" s="1" customFormat="1" ht="36">
      <c r="A16" s="299"/>
      <c r="B16" s="224"/>
      <c r="C16" s="210"/>
      <c r="D16" s="210"/>
      <c r="E16" s="210"/>
      <c r="F16" s="287"/>
      <c r="G16" s="210"/>
      <c r="H16" s="13">
        <v>12</v>
      </c>
      <c r="I16" s="25" t="s">
        <v>151</v>
      </c>
      <c r="J16" s="12" t="s">
        <v>126</v>
      </c>
      <c r="K16" s="26">
        <v>6.5</v>
      </c>
      <c r="L16" s="27">
        <v>1060000</v>
      </c>
      <c r="M16" s="28" t="s">
        <v>140</v>
      </c>
      <c r="N16" s="27">
        <f t="shared" si="0"/>
        <v>6890000</v>
      </c>
      <c r="O16" s="27"/>
    </row>
    <row r="17" spans="1:15" s="1" customFormat="1" ht="27" customHeight="1">
      <c r="A17" s="299"/>
      <c r="B17" s="224"/>
      <c r="C17" s="210"/>
      <c r="D17" s="210"/>
      <c r="E17" s="210"/>
      <c r="F17" s="287"/>
      <c r="G17" s="210"/>
      <c r="H17" s="13">
        <v>13</v>
      </c>
      <c r="I17" s="25" t="s">
        <v>152</v>
      </c>
      <c r="J17" s="12" t="s">
        <v>126</v>
      </c>
      <c r="K17" s="26">
        <v>1</v>
      </c>
      <c r="L17" s="27">
        <v>53000</v>
      </c>
      <c r="M17" s="28" t="s">
        <v>140</v>
      </c>
      <c r="N17" s="27">
        <f t="shared" si="0"/>
        <v>53000</v>
      </c>
      <c r="O17" s="27"/>
    </row>
    <row r="18" spans="1:15" s="1" customFormat="1" ht="27" customHeight="1">
      <c r="A18" s="299"/>
      <c r="B18" s="224"/>
      <c r="C18" s="210"/>
      <c r="D18" s="210"/>
      <c r="E18" s="210"/>
      <c r="F18" s="287"/>
      <c r="G18" s="210"/>
      <c r="H18" s="13">
        <v>14</v>
      </c>
      <c r="I18" s="25" t="s">
        <v>153</v>
      </c>
      <c r="J18" s="12" t="s">
        <v>122</v>
      </c>
      <c r="K18" s="26">
        <v>1</v>
      </c>
      <c r="L18" s="27">
        <v>100000</v>
      </c>
      <c r="M18" s="28" t="s">
        <v>140</v>
      </c>
      <c r="N18" s="27">
        <f t="shared" si="0"/>
        <v>100000</v>
      </c>
      <c r="O18" s="27"/>
    </row>
    <row r="19" spans="1:15" s="1" customFormat="1" ht="27" customHeight="1">
      <c r="A19" s="299"/>
      <c r="B19" s="224"/>
      <c r="C19" s="210"/>
      <c r="D19" s="210"/>
      <c r="E19" s="210"/>
      <c r="F19" s="287"/>
      <c r="G19" s="210"/>
      <c r="H19" s="13">
        <v>15</v>
      </c>
      <c r="I19" s="25" t="s">
        <v>154</v>
      </c>
      <c r="J19" s="12" t="s">
        <v>122</v>
      </c>
      <c r="K19" s="26">
        <v>1</v>
      </c>
      <c r="L19" s="27">
        <v>229000</v>
      </c>
      <c r="M19" s="28" t="s">
        <v>140</v>
      </c>
      <c r="N19" s="27">
        <f t="shared" si="0"/>
        <v>229000</v>
      </c>
      <c r="O19" s="27"/>
    </row>
    <row r="20" spans="1:15" s="1" customFormat="1" ht="36">
      <c r="A20" s="299">
        <v>1</v>
      </c>
      <c r="B20" s="224" t="s">
        <v>26</v>
      </c>
      <c r="C20" s="210" t="s">
        <v>27</v>
      </c>
      <c r="D20" s="210">
        <v>130</v>
      </c>
      <c r="E20" s="210">
        <v>43</v>
      </c>
      <c r="F20" s="287">
        <v>20</v>
      </c>
      <c r="G20" s="210" t="s">
        <v>34</v>
      </c>
      <c r="H20" s="13">
        <v>9</v>
      </c>
      <c r="I20" s="25" t="s">
        <v>155</v>
      </c>
      <c r="J20" s="12" t="s">
        <v>126</v>
      </c>
      <c r="K20" s="26">
        <v>7.3</v>
      </c>
      <c r="L20" s="27">
        <v>570000</v>
      </c>
      <c r="M20" s="28" t="s">
        <v>140</v>
      </c>
      <c r="N20" s="27">
        <f t="shared" si="0"/>
        <v>4161000</v>
      </c>
      <c r="O20" s="27"/>
    </row>
    <row r="21" spans="1:15" s="1" customFormat="1" ht="27" customHeight="1">
      <c r="A21" s="299"/>
      <c r="B21" s="224"/>
      <c r="C21" s="210"/>
      <c r="D21" s="210"/>
      <c r="E21" s="210"/>
      <c r="F21" s="287"/>
      <c r="G21" s="210"/>
      <c r="H21" s="13">
        <v>11</v>
      </c>
      <c r="I21" s="25" t="s">
        <v>156</v>
      </c>
      <c r="J21" s="12" t="s">
        <v>142</v>
      </c>
      <c r="K21" s="26">
        <v>5.2</v>
      </c>
      <c r="L21" s="27">
        <v>2110000</v>
      </c>
      <c r="M21" s="28" t="s">
        <v>140</v>
      </c>
      <c r="N21" s="27">
        <f t="shared" si="0"/>
        <v>10972000</v>
      </c>
      <c r="O21" s="13" t="s">
        <v>157</v>
      </c>
    </row>
    <row r="22" spans="1:18" s="1" customFormat="1" ht="27" customHeight="1">
      <c r="A22" s="283">
        <v>2</v>
      </c>
      <c r="B22" s="294" t="s">
        <v>45</v>
      </c>
      <c r="C22" s="283" t="s">
        <v>27</v>
      </c>
      <c r="D22" s="283">
        <v>130</v>
      </c>
      <c r="E22" s="283">
        <v>61</v>
      </c>
      <c r="F22" s="288">
        <v>199</v>
      </c>
      <c r="G22" s="214" t="s">
        <v>31</v>
      </c>
      <c r="H22" s="14">
        <v>1</v>
      </c>
      <c r="I22" s="25" t="s">
        <v>158</v>
      </c>
      <c r="J22" s="12" t="s">
        <v>126</v>
      </c>
      <c r="K22" s="31">
        <v>19.5</v>
      </c>
      <c r="L22" s="27">
        <v>890000</v>
      </c>
      <c r="M22" s="28" t="s">
        <v>120</v>
      </c>
      <c r="N22" s="27">
        <f>K22*L22*M22</f>
        <v>13884000</v>
      </c>
      <c r="O22" s="13"/>
      <c r="Q22" s="45"/>
      <c r="R22" s="20"/>
    </row>
    <row r="23" spans="1:15" s="1" customFormat="1" ht="27" customHeight="1">
      <c r="A23" s="274"/>
      <c r="B23" s="295"/>
      <c r="C23" s="274"/>
      <c r="D23" s="274"/>
      <c r="E23" s="274"/>
      <c r="F23" s="289"/>
      <c r="G23" s="273"/>
      <c r="H23" s="14">
        <v>2</v>
      </c>
      <c r="I23" s="25" t="s">
        <v>159</v>
      </c>
      <c r="J23" s="12" t="s">
        <v>126</v>
      </c>
      <c r="K23" s="31">
        <v>2.5</v>
      </c>
      <c r="L23" s="27">
        <v>1500000</v>
      </c>
      <c r="M23" s="28" t="s">
        <v>120</v>
      </c>
      <c r="N23" s="27">
        <f t="shared" si="0"/>
        <v>3000000</v>
      </c>
      <c r="O23" s="13"/>
    </row>
    <row r="24" spans="1:15" s="1" customFormat="1" ht="27" customHeight="1">
      <c r="A24" s="274"/>
      <c r="B24" s="295"/>
      <c r="C24" s="274"/>
      <c r="D24" s="274"/>
      <c r="E24" s="274"/>
      <c r="F24" s="289"/>
      <c r="G24" s="273"/>
      <c r="H24" s="14">
        <v>3</v>
      </c>
      <c r="I24" s="25" t="s">
        <v>160</v>
      </c>
      <c r="J24" s="12" t="s">
        <v>122</v>
      </c>
      <c r="K24" s="26">
        <v>1</v>
      </c>
      <c r="L24" s="27">
        <v>2900000</v>
      </c>
      <c r="M24" s="28" t="s">
        <v>140</v>
      </c>
      <c r="N24" s="29">
        <f aca="true" t="shared" si="1" ref="N24:N31">K24*L24*M24</f>
        <v>2900000</v>
      </c>
      <c r="O24" s="30"/>
    </row>
    <row r="25" spans="1:18" s="1" customFormat="1" ht="36">
      <c r="A25" s="274"/>
      <c r="B25" s="295"/>
      <c r="C25" s="274"/>
      <c r="D25" s="274"/>
      <c r="E25" s="274"/>
      <c r="F25" s="289"/>
      <c r="G25" s="273"/>
      <c r="H25" s="15">
        <v>4</v>
      </c>
      <c r="I25" s="25" t="s">
        <v>161</v>
      </c>
      <c r="J25" s="12" t="s">
        <v>142</v>
      </c>
      <c r="K25" s="12">
        <v>9.6</v>
      </c>
      <c r="L25" s="27">
        <v>1030000</v>
      </c>
      <c r="M25" s="28" t="s">
        <v>120</v>
      </c>
      <c r="N25" s="29">
        <f t="shared" si="1"/>
        <v>7910400</v>
      </c>
      <c r="O25" s="30"/>
      <c r="Q25" s="45"/>
      <c r="R25" s="20"/>
    </row>
    <row r="26" spans="1:19" s="1" customFormat="1" ht="36">
      <c r="A26" s="274"/>
      <c r="B26" s="295"/>
      <c r="C26" s="274"/>
      <c r="D26" s="274"/>
      <c r="E26" s="274"/>
      <c r="F26" s="289"/>
      <c r="G26" s="273"/>
      <c r="H26" s="14">
        <v>5</v>
      </c>
      <c r="I26" s="25" t="s">
        <v>162</v>
      </c>
      <c r="J26" s="12" t="s">
        <v>142</v>
      </c>
      <c r="K26" s="31">
        <v>1.7</v>
      </c>
      <c r="L26" s="27">
        <v>860000</v>
      </c>
      <c r="M26" s="28" t="s">
        <v>120</v>
      </c>
      <c r="N26" s="27">
        <f t="shared" si="1"/>
        <v>1169600</v>
      </c>
      <c r="O26" s="27"/>
      <c r="Q26" s="45"/>
      <c r="R26" s="20"/>
      <c r="S26" s="20"/>
    </row>
    <row r="27" spans="1:18" s="1" customFormat="1" ht="27" customHeight="1">
      <c r="A27" s="274"/>
      <c r="B27" s="295"/>
      <c r="C27" s="274"/>
      <c r="D27" s="274"/>
      <c r="E27" s="274"/>
      <c r="F27" s="289"/>
      <c r="G27" s="273"/>
      <c r="H27" s="15">
        <v>6</v>
      </c>
      <c r="I27" s="25" t="s">
        <v>163</v>
      </c>
      <c r="J27" s="12" t="s">
        <v>126</v>
      </c>
      <c r="K27" s="26">
        <v>63.2</v>
      </c>
      <c r="L27" s="27">
        <v>1460000</v>
      </c>
      <c r="M27" s="28" t="s">
        <v>120</v>
      </c>
      <c r="N27" s="29">
        <f t="shared" si="1"/>
        <v>73817600</v>
      </c>
      <c r="O27" s="32"/>
      <c r="Q27" s="45"/>
      <c r="R27" s="20"/>
    </row>
    <row r="28" spans="1:15" s="1" customFormat="1" ht="27" customHeight="1">
      <c r="A28" s="274"/>
      <c r="B28" s="295"/>
      <c r="C28" s="274"/>
      <c r="D28" s="274"/>
      <c r="E28" s="274"/>
      <c r="F28" s="289"/>
      <c r="G28" s="273"/>
      <c r="H28" s="15">
        <v>7</v>
      </c>
      <c r="I28" s="25" t="s">
        <v>164</v>
      </c>
      <c r="J28" s="12" t="s">
        <v>122</v>
      </c>
      <c r="K28" s="26">
        <v>1</v>
      </c>
      <c r="L28" s="27">
        <v>3700000</v>
      </c>
      <c r="M28" s="28" t="s">
        <v>140</v>
      </c>
      <c r="N28" s="29">
        <f t="shared" si="1"/>
        <v>3700000</v>
      </c>
      <c r="O28" s="32"/>
    </row>
    <row r="29" spans="1:18" s="1" customFormat="1" ht="27" customHeight="1">
      <c r="A29" s="274"/>
      <c r="B29" s="295"/>
      <c r="C29" s="274"/>
      <c r="D29" s="274"/>
      <c r="E29" s="274"/>
      <c r="F29" s="289"/>
      <c r="G29" s="273"/>
      <c r="H29" s="15">
        <v>8</v>
      </c>
      <c r="I29" s="25" t="s">
        <v>165</v>
      </c>
      <c r="J29" s="12" t="s">
        <v>142</v>
      </c>
      <c r="K29" s="26">
        <v>1.5</v>
      </c>
      <c r="L29" s="27">
        <v>2110000</v>
      </c>
      <c r="M29" s="28" t="s">
        <v>120</v>
      </c>
      <c r="N29" s="27">
        <f>K29*L29*M29</f>
        <v>2532000</v>
      </c>
      <c r="O29" s="13" t="s">
        <v>157</v>
      </c>
      <c r="Q29" s="45"/>
      <c r="R29" s="20"/>
    </row>
    <row r="30" spans="1:18" s="1" customFormat="1" ht="27" customHeight="1">
      <c r="A30" s="274"/>
      <c r="B30" s="295"/>
      <c r="C30" s="274"/>
      <c r="D30" s="274"/>
      <c r="E30" s="274"/>
      <c r="F30" s="289"/>
      <c r="G30" s="273"/>
      <c r="H30" s="15">
        <v>9</v>
      </c>
      <c r="I30" s="25" t="s">
        <v>166</v>
      </c>
      <c r="J30" s="12" t="s">
        <v>142</v>
      </c>
      <c r="K30" s="26">
        <v>3.6</v>
      </c>
      <c r="L30" s="27">
        <v>2110000</v>
      </c>
      <c r="M30" s="28" t="s">
        <v>120</v>
      </c>
      <c r="N30" s="27">
        <f t="shared" si="1"/>
        <v>6076800</v>
      </c>
      <c r="O30" s="13" t="s">
        <v>157</v>
      </c>
      <c r="Q30" s="45"/>
      <c r="R30" s="20"/>
    </row>
    <row r="31" spans="1:15" s="1" customFormat="1" ht="27" customHeight="1">
      <c r="A31" s="274"/>
      <c r="B31" s="295"/>
      <c r="C31" s="274"/>
      <c r="D31" s="274"/>
      <c r="E31" s="274"/>
      <c r="F31" s="289"/>
      <c r="G31" s="273"/>
      <c r="H31" s="15">
        <v>10</v>
      </c>
      <c r="I31" s="25" t="s">
        <v>167</v>
      </c>
      <c r="J31" s="12" t="s">
        <v>126</v>
      </c>
      <c r="K31" s="26">
        <v>4.9</v>
      </c>
      <c r="L31" s="27">
        <v>580000</v>
      </c>
      <c r="M31" s="28" t="s">
        <v>140</v>
      </c>
      <c r="N31" s="29">
        <f t="shared" si="1"/>
        <v>2842000</v>
      </c>
      <c r="O31" s="32"/>
    </row>
    <row r="32" spans="1:15" s="1" customFormat="1" ht="27" customHeight="1">
      <c r="A32" s="274"/>
      <c r="B32" s="295"/>
      <c r="C32" s="274"/>
      <c r="D32" s="274"/>
      <c r="E32" s="274"/>
      <c r="F32" s="289"/>
      <c r="G32" s="273"/>
      <c r="H32" s="15">
        <v>11</v>
      </c>
      <c r="I32" s="25" t="s">
        <v>168</v>
      </c>
      <c r="J32" s="12" t="s">
        <v>126</v>
      </c>
      <c r="K32" s="26">
        <f>3.1*3</f>
        <v>9.3</v>
      </c>
      <c r="L32" s="27">
        <v>140000</v>
      </c>
      <c r="M32" s="28" t="s">
        <v>120</v>
      </c>
      <c r="N32" s="27">
        <f aca="true" t="shared" si="2" ref="N32:N43">K32*L32*M32</f>
        <v>1041600</v>
      </c>
      <c r="O32" s="13"/>
    </row>
    <row r="33" spans="1:15" s="1" customFormat="1" ht="27" customHeight="1">
      <c r="A33" s="274"/>
      <c r="B33" s="295"/>
      <c r="C33" s="274"/>
      <c r="D33" s="274"/>
      <c r="E33" s="274"/>
      <c r="F33" s="289"/>
      <c r="G33" s="273"/>
      <c r="H33" s="15">
        <v>12</v>
      </c>
      <c r="I33" s="25" t="s">
        <v>169</v>
      </c>
      <c r="J33" s="12" t="s">
        <v>122</v>
      </c>
      <c r="K33" s="26">
        <v>2</v>
      </c>
      <c r="L33" s="27">
        <v>1317000</v>
      </c>
      <c r="M33" s="28" t="s">
        <v>140</v>
      </c>
      <c r="N33" s="29">
        <f t="shared" si="2"/>
        <v>2634000</v>
      </c>
      <c r="O33" s="32"/>
    </row>
    <row r="34" spans="1:15" s="1" customFormat="1" ht="27" customHeight="1">
      <c r="A34" s="274"/>
      <c r="B34" s="295"/>
      <c r="C34" s="274"/>
      <c r="D34" s="274"/>
      <c r="E34" s="274"/>
      <c r="F34" s="289"/>
      <c r="G34" s="273"/>
      <c r="H34" s="15">
        <v>13</v>
      </c>
      <c r="I34" s="25" t="s">
        <v>170</v>
      </c>
      <c r="J34" s="12" t="s">
        <v>122</v>
      </c>
      <c r="K34" s="26">
        <v>1</v>
      </c>
      <c r="L34" s="27">
        <v>372500</v>
      </c>
      <c r="M34" s="28" t="s">
        <v>140</v>
      </c>
      <c r="N34" s="29">
        <f t="shared" si="2"/>
        <v>372500</v>
      </c>
      <c r="O34" s="32"/>
    </row>
    <row r="35" spans="1:15" s="1" customFormat="1" ht="27" customHeight="1">
      <c r="A35" s="274"/>
      <c r="B35" s="295"/>
      <c r="C35" s="274"/>
      <c r="D35" s="274"/>
      <c r="E35" s="274"/>
      <c r="F35" s="289"/>
      <c r="G35" s="273"/>
      <c r="H35" s="15">
        <v>14</v>
      </c>
      <c r="I35" s="25" t="s">
        <v>171</v>
      </c>
      <c r="J35" s="12" t="s">
        <v>122</v>
      </c>
      <c r="K35" s="26">
        <v>2</v>
      </c>
      <c r="L35" s="27">
        <v>425000</v>
      </c>
      <c r="M35" s="28" t="s">
        <v>140</v>
      </c>
      <c r="N35" s="29">
        <f t="shared" si="2"/>
        <v>850000</v>
      </c>
      <c r="O35" s="32"/>
    </row>
    <row r="36" spans="1:15" s="1" customFormat="1" ht="27" customHeight="1">
      <c r="A36" s="274"/>
      <c r="B36" s="295"/>
      <c r="C36" s="274"/>
      <c r="D36" s="274"/>
      <c r="E36" s="274"/>
      <c r="F36" s="289"/>
      <c r="G36" s="273"/>
      <c r="H36" s="15">
        <v>15</v>
      </c>
      <c r="I36" s="25" t="s">
        <v>172</v>
      </c>
      <c r="J36" s="12" t="s">
        <v>122</v>
      </c>
      <c r="K36" s="26">
        <v>7</v>
      </c>
      <c r="L36" s="27">
        <v>2027000</v>
      </c>
      <c r="M36" s="28" t="s">
        <v>140</v>
      </c>
      <c r="N36" s="29">
        <f t="shared" si="2"/>
        <v>14189000</v>
      </c>
      <c r="O36" s="32"/>
    </row>
    <row r="37" spans="1:15" s="1" customFormat="1" ht="27" customHeight="1">
      <c r="A37" s="274"/>
      <c r="B37" s="295"/>
      <c r="C37" s="274"/>
      <c r="D37" s="274"/>
      <c r="E37" s="274"/>
      <c r="F37" s="289"/>
      <c r="G37" s="273"/>
      <c r="H37" s="15">
        <v>16</v>
      </c>
      <c r="I37" s="25" t="s">
        <v>173</v>
      </c>
      <c r="J37" s="12" t="s">
        <v>122</v>
      </c>
      <c r="K37" s="26">
        <v>1</v>
      </c>
      <c r="L37" s="27">
        <v>145000</v>
      </c>
      <c r="M37" s="28" t="s">
        <v>140</v>
      </c>
      <c r="N37" s="29">
        <f t="shared" si="2"/>
        <v>145000</v>
      </c>
      <c r="O37" s="32"/>
    </row>
    <row r="38" spans="1:15" s="1" customFormat="1" ht="27" customHeight="1">
      <c r="A38" s="275"/>
      <c r="B38" s="296"/>
      <c r="C38" s="275"/>
      <c r="D38" s="275"/>
      <c r="E38" s="275"/>
      <c r="F38" s="290"/>
      <c r="G38" s="215"/>
      <c r="H38" s="15">
        <v>17</v>
      </c>
      <c r="I38" s="25" t="s">
        <v>174</v>
      </c>
      <c r="J38" s="12" t="s">
        <v>122</v>
      </c>
      <c r="K38" s="26">
        <v>3</v>
      </c>
      <c r="L38" s="27">
        <v>107000</v>
      </c>
      <c r="M38" s="28" t="s">
        <v>140</v>
      </c>
      <c r="N38" s="29">
        <f t="shared" si="2"/>
        <v>321000</v>
      </c>
      <c r="O38" s="32"/>
    </row>
    <row r="39" spans="1:15" s="1" customFormat="1" ht="27" customHeight="1">
      <c r="A39" s="283">
        <v>2</v>
      </c>
      <c r="B39" s="225" t="s">
        <v>45</v>
      </c>
      <c r="C39" s="214" t="s">
        <v>27</v>
      </c>
      <c r="D39" s="214">
        <v>130</v>
      </c>
      <c r="E39" s="214">
        <v>61</v>
      </c>
      <c r="F39" s="288">
        <v>199</v>
      </c>
      <c r="G39" s="214" t="s">
        <v>31</v>
      </c>
      <c r="H39" s="15">
        <v>18</v>
      </c>
      <c r="I39" s="25" t="s">
        <v>175</v>
      </c>
      <c r="J39" s="12" t="s">
        <v>126</v>
      </c>
      <c r="K39" s="26">
        <v>1</v>
      </c>
      <c r="L39" s="27">
        <v>43000</v>
      </c>
      <c r="M39" s="28" t="s">
        <v>140</v>
      </c>
      <c r="N39" s="27">
        <f t="shared" si="2"/>
        <v>43000</v>
      </c>
      <c r="O39" s="32"/>
    </row>
    <row r="40" spans="1:15" s="1" customFormat="1" ht="27" customHeight="1">
      <c r="A40" s="274"/>
      <c r="B40" s="226"/>
      <c r="C40" s="273"/>
      <c r="D40" s="273"/>
      <c r="E40" s="273"/>
      <c r="F40" s="289"/>
      <c r="G40" s="273"/>
      <c r="H40" s="15">
        <v>19</v>
      </c>
      <c r="I40" s="25" t="s">
        <v>176</v>
      </c>
      <c r="J40" s="12" t="s">
        <v>122</v>
      </c>
      <c r="K40" s="26">
        <v>16</v>
      </c>
      <c r="L40" s="27">
        <v>15000</v>
      </c>
      <c r="M40" s="28" t="s">
        <v>140</v>
      </c>
      <c r="N40" s="29">
        <f t="shared" si="2"/>
        <v>240000</v>
      </c>
      <c r="O40" s="32"/>
    </row>
    <row r="41" spans="1:15" s="1" customFormat="1" ht="27" customHeight="1">
      <c r="A41" s="274"/>
      <c r="B41" s="226"/>
      <c r="C41" s="273"/>
      <c r="D41" s="273"/>
      <c r="E41" s="273"/>
      <c r="F41" s="289"/>
      <c r="G41" s="273"/>
      <c r="H41" s="15">
        <v>20</v>
      </c>
      <c r="I41" s="25" t="s">
        <v>177</v>
      </c>
      <c r="J41" s="12" t="s">
        <v>142</v>
      </c>
      <c r="K41" s="26">
        <v>1.2</v>
      </c>
      <c r="L41" s="27">
        <v>1320000</v>
      </c>
      <c r="M41" s="28" t="s">
        <v>140</v>
      </c>
      <c r="N41" s="29">
        <f t="shared" si="2"/>
        <v>1584000</v>
      </c>
      <c r="O41" s="32"/>
    </row>
    <row r="42" spans="1:15" s="1" customFormat="1" ht="27" customHeight="1">
      <c r="A42" s="274"/>
      <c r="B42" s="226"/>
      <c r="C42" s="273"/>
      <c r="D42" s="273"/>
      <c r="E42" s="273"/>
      <c r="F42" s="289"/>
      <c r="G42" s="273"/>
      <c r="H42" s="15">
        <v>21</v>
      </c>
      <c r="I42" s="25" t="s">
        <v>178</v>
      </c>
      <c r="J42" s="12" t="s">
        <v>126</v>
      </c>
      <c r="K42" s="26">
        <v>9.6</v>
      </c>
      <c r="L42" s="27">
        <v>1060000</v>
      </c>
      <c r="M42" s="28" t="s">
        <v>140</v>
      </c>
      <c r="N42" s="27">
        <f t="shared" si="2"/>
        <v>10176000</v>
      </c>
      <c r="O42" s="27"/>
    </row>
    <row r="43" spans="1:15" s="1" customFormat="1" ht="36">
      <c r="A43" s="274"/>
      <c r="B43" s="226"/>
      <c r="C43" s="273"/>
      <c r="D43" s="273"/>
      <c r="E43" s="273"/>
      <c r="F43" s="289"/>
      <c r="G43" s="273"/>
      <c r="H43" s="15">
        <v>22</v>
      </c>
      <c r="I43" s="25" t="s">
        <v>179</v>
      </c>
      <c r="J43" s="12" t="s">
        <v>126</v>
      </c>
      <c r="K43" s="26">
        <v>2.4</v>
      </c>
      <c r="L43" s="27">
        <v>470000</v>
      </c>
      <c r="M43" s="28" t="s">
        <v>140</v>
      </c>
      <c r="N43" s="27">
        <f t="shared" si="2"/>
        <v>1128000</v>
      </c>
      <c r="O43" s="27"/>
    </row>
    <row r="44" spans="1:15" s="1" customFormat="1" ht="27" customHeight="1">
      <c r="A44" s="274"/>
      <c r="B44" s="226"/>
      <c r="C44" s="273"/>
      <c r="D44" s="273"/>
      <c r="E44" s="273"/>
      <c r="F44" s="289"/>
      <c r="G44" s="273"/>
      <c r="H44" s="15">
        <v>23</v>
      </c>
      <c r="I44" s="25" t="s">
        <v>180</v>
      </c>
      <c r="J44" s="12" t="s">
        <v>126</v>
      </c>
      <c r="K44" s="31">
        <v>3.8</v>
      </c>
      <c r="L44" s="27">
        <v>430000</v>
      </c>
      <c r="M44" s="28" t="s">
        <v>140</v>
      </c>
      <c r="N44" s="29">
        <f>K44*L44*M44</f>
        <v>1634000</v>
      </c>
      <c r="O44" s="32"/>
    </row>
    <row r="45" spans="1:17" s="1" customFormat="1" ht="27" customHeight="1">
      <c r="A45" s="274"/>
      <c r="B45" s="226"/>
      <c r="C45" s="273"/>
      <c r="D45" s="273"/>
      <c r="E45" s="273"/>
      <c r="F45" s="289"/>
      <c r="G45" s="273"/>
      <c r="H45" s="15">
        <v>24</v>
      </c>
      <c r="I45" s="25" t="s">
        <v>181</v>
      </c>
      <c r="J45" s="12" t="s">
        <v>126</v>
      </c>
      <c r="K45" s="31">
        <v>70</v>
      </c>
      <c r="L45" s="27">
        <v>430000</v>
      </c>
      <c r="M45" s="28" t="s">
        <v>140</v>
      </c>
      <c r="N45" s="29">
        <f>K45*L45*M45</f>
        <v>30100000</v>
      </c>
      <c r="O45" s="32"/>
      <c r="Q45" s="46"/>
    </row>
    <row r="46" spans="1:15" s="1" customFormat="1" ht="27" customHeight="1">
      <c r="A46" s="292"/>
      <c r="B46" s="297"/>
      <c r="C46" s="285"/>
      <c r="D46" s="285"/>
      <c r="E46" s="285"/>
      <c r="F46" s="291"/>
      <c r="G46" s="285"/>
      <c r="H46" s="17">
        <v>25</v>
      </c>
      <c r="I46" s="33" t="s">
        <v>182</v>
      </c>
      <c r="J46" s="34" t="s">
        <v>150</v>
      </c>
      <c r="K46" s="35">
        <v>40</v>
      </c>
      <c r="L46" s="36">
        <v>170000</v>
      </c>
      <c r="M46" s="37" t="s">
        <v>140</v>
      </c>
      <c r="N46" s="38">
        <f>K46*L46*M46</f>
        <v>6800000</v>
      </c>
      <c r="O46" s="39"/>
    </row>
    <row r="47" spans="1:18" s="1" customFormat="1" ht="24.75" customHeight="1">
      <c r="A47" s="278" t="s">
        <v>21</v>
      </c>
      <c r="B47" s="279"/>
      <c r="C47" s="280"/>
      <c r="D47" s="18"/>
      <c r="E47" s="18"/>
      <c r="F47" s="19"/>
      <c r="G47" s="18"/>
      <c r="H47" s="18"/>
      <c r="I47" s="40"/>
      <c r="J47" s="40"/>
      <c r="K47" s="40"/>
      <c r="L47" s="41"/>
      <c r="M47" s="42">
        <f>SUM(M7:M10)</f>
        <v>0</v>
      </c>
      <c r="N47" s="43">
        <f>SUM(N7:N46)</f>
        <v>230662000</v>
      </c>
      <c r="O47" s="43"/>
      <c r="Q47" s="47"/>
      <c r="R47" s="48"/>
    </row>
    <row r="48" spans="1:17" ht="30" customHeight="1">
      <c r="A48" s="281" t="s">
        <v>136</v>
      </c>
      <c r="B48" s="282"/>
      <c r="C48" s="282"/>
      <c r="D48" s="282"/>
      <c r="E48" s="282"/>
      <c r="F48" s="282"/>
      <c r="G48" s="282"/>
      <c r="H48" s="282"/>
      <c r="I48" s="282"/>
      <c r="J48" s="282"/>
      <c r="K48" s="282"/>
      <c r="L48" s="282"/>
      <c r="M48" s="282"/>
      <c r="N48" s="282"/>
      <c r="O48" s="282"/>
      <c r="Q48" s="4"/>
    </row>
    <row r="49" ht="15" customHeight="1">
      <c r="Q49" s="49"/>
    </row>
    <row r="50" ht="15" customHeight="1">
      <c r="Q50" s="49"/>
    </row>
    <row r="51" spans="9:17" ht="15" customHeight="1">
      <c r="I51" s="44"/>
      <c r="Q51" s="49"/>
    </row>
    <row r="52" ht="15" customHeight="1">
      <c r="Q52" s="49"/>
    </row>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sheetData>
  <sheetProtection/>
  <mergeCells count="44">
    <mergeCell ref="A1:O1"/>
    <mergeCell ref="A2:O2"/>
    <mergeCell ref="D4:G4"/>
    <mergeCell ref="H6:I6"/>
    <mergeCell ref="A47:C47"/>
    <mergeCell ref="A48:O48"/>
    <mergeCell ref="A4:A5"/>
    <mergeCell ref="A7:A19"/>
    <mergeCell ref="A20:A21"/>
    <mergeCell ref="A22:A38"/>
    <mergeCell ref="D22:D38"/>
    <mergeCell ref="D39:D46"/>
    <mergeCell ref="A39:A46"/>
    <mergeCell ref="B4:B5"/>
    <mergeCell ref="B7:B19"/>
    <mergeCell ref="B20:B21"/>
    <mergeCell ref="B22:B38"/>
    <mergeCell ref="B39:B46"/>
    <mergeCell ref="F20:F21"/>
    <mergeCell ref="F22:F38"/>
    <mergeCell ref="F39:F46"/>
    <mergeCell ref="C4:C5"/>
    <mergeCell ref="C7:C19"/>
    <mergeCell ref="C20:C21"/>
    <mergeCell ref="C22:C38"/>
    <mergeCell ref="C39:C46"/>
    <mergeCell ref="D7:D19"/>
    <mergeCell ref="D20:D21"/>
    <mergeCell ref="G20:G21"/>
    <mergeCell ref="G22:G38"/>
    <mergeCell ref="G39:G46"/>
    <mergeCell ref="J4:J5"/>
    <mergeCell ref="K4:K5"/>
    <mergeCell ref="E7:E19"/>
    <mergeCell ref="E20:E21"/>
    <mergeCell ref="E22:E38"/>
    <mergeCell ref="E39:E46"/>
    <mergeCell ref="F7:F19"/>
    <mergeCell ref="L4:L5"/>
    <mergeCell ref="M4:M5"/>
    <mergeCell ref="N4:N5"/>
    <mergeCell ref="O4:O5"/>
    <mergeCell ref="H4:I5"/>
    <mergeCell ref="G7:G19"/>
  </mergeCells>
  <printOptions horizontalCentered="1"/>
  <pageMargins left="0.2" right="0.2" top="0.4" bottom="0.2" header="0.2"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SamSung</dc:creator>
  <cp:keywords/>
  <dc:description/>
  <cp:lastModifiedBy>MAT</cp:lastModifiedBy>
  <cp:lastPrinted>2024-04-29T04:00:01Z</cp:lastPrinted>
  <dcterms:created xsi:type="dcterms:W3CDTF">2016-11-03T04:07:23Z</dcterms:created>
  <dcterms:modified xsi:type="dcterms:W3CDTF">2024-05-04T07:35:00Z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B1317B50549F49EC8D67BD6ECE90C716</vt:lpwstr>
  </property>
  <property fmtid="{D5CDD505-2E9C-101B-9397-08002B2CF9AE}" pid="3" name="KSOProductBuildVer">
    <vt:lpwstr>1033-12.2.0.13489</vt:lpwstr>
  </property>
</Properties>
</file>