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2"/>
  </bookViews>
  <sheets>
    <sheet name="TKDT" sheetId="1" r:id="rId1"/>
    <sheet name="PA (A3)" sheetId="2" r:id="rId2"/>
    <sheet name="70%" sheetId="3" r:id="rId3"/>
    <sheet name="Sheet1" sheetId="4" r:id="rId4"/>
  </sheets>
  <definedNames>
    <definedName name="_xlnm._FilterDatabase" localSheetId="0" hidden="1">'TKDT'!$C$4:$F$115</definedName>
    <definedName name="_xlnm.Print_Titles" localSheetId="1">'PA (A3)'!$4:$6</definedName>
    <definedName name="_xlnm.Print_Titles" localSheetId="0">'TKDT'!$3:$5</definedName>
  </definedNames>
  <calcPr fullCalcOnLoad="1"/>
</workbook>
</file>

<file path=xl/comments1.xml><?xml version="1.0" encoding="utf-8"?>
<comments xmlns="http://schemas.openxmlformats.org/spreadsheetml/2006/main">
  <authors>
    <author>Customer</author>
  </authors>
  <commentList>
    <comment ref="B7" authorId="0">
      <text>
        <r>
          <rPr>
            <b/>
            <sz val="9"/>
            <rFont val="Tahoma"/>
            <family val="2"/>
          </rPr>
          <t>Customer:</t>
        </r>
        <r>
          <rPr>
            <sz val="9"/>
            <rFont val="Tahoma"/>
            <family val="2"/>
          </rPr>
          <t xml:space="preserve">
</t>
        </r>
      </text>
    </comment>
  </commentList>
</comments>
</file>

<file path=xl/sharedStrings.xml><?xml version="1.0" encoding="utf-8"?>
<sst xmlns="http://schemas.openxmlformats.org/spreadsheetml/2006/main" count="302" uniqueCount="138">
  <si>
    <t>STT</t>
  </si>
  <si>
    <t>Họ và tên chủ sử dụng</t>
  </si>
  <si>
    <t>Số 
Tờ</t>
  </si>
  <si>
    <t>Số
 thửa</t>
  </si>
  <si>
    <t>DT 
thửa (m2)</t>
  </si>
  <si>
    <t>Loại 
đất</t>
  </si>
  <si>
    <t>Diện tích thu hồi (m2)</t>
  </si>
  <si>
    <t>Tổng DT
 thu hồi</t>
  </si>
  <si>
    <t>Ghi chú</t>
  </si>
  <si>
    <t>Tổng DT
 thu hồi (m2)</t>
  </si>
  <si>
    <t>Đất 
của hộ (m2)</t>
  </si>
  <si>
    <t>Thông tin thửa đất
 theo GCN, HS ĐC</t>
  </si>
  <si>
    <t>Hỗ trợ ổn định 
đời sống và sản xuất khi nhà nước thu hồi 10.000đ/m2</t>
  </si>
  <si>
    <t>Bồi thường hỗ trợ cho hộ gia đình ,cá nhân</t>
  </si>
  <si>
    <t>Tổng kinh phí bồi thường, hỗ trợ cho hộ</t>
  </si>
  <si>
    <t>Tổng kinh phí
Bồi thường hỗi trợ</t>
  </si>
  <si>
    <t>12=8*10.000</t>
  </si>
  <si>
    <t>Thành tiền</t>
  </si>
  <si>
    <t>Thông tin thửa đất
 theo BĐĐC</t>
  </si>
  <si>
    <t>Chủ sử dụng</t>
  </si>
  <si>
    <t>ĐVT: đồng</t>
  </si>
  <si>
    <t>Họ và tên</t>
  </si>
  <si>
    <r>
      <t>Diện tích một định xuất (m</t>
    </r>
    <r>
      <rPr>
        <b/>
        <vertAlign val="superscript"/>
        <sz val="11"/>
        <rFont val="Times New Roman"/>
        <family val="1"/>
      </rPr>
      <t>2</t>
    </r>
    <r>
      <rPr>
        <b/>
        <sz val="11"/>
        <rFont val="Times New Roman"/>
        <family val="1"/>
      </rPr>
      <t>)</t>
    </r>
  </si>
  <si>
    <r>
      <t>Diện tích thu hồi đất của hộ (m</t>
    </r>
    <r>
      <rPr>
        <b/>
        <vertAlign val="superscript"/>
        <sz val="11"/>
        <rFont val="Times New Roman"/>
        <family val="1"/>
      </rPr>
      <t>2</t>
    </r>
    <r>
      <rPr>
        <b/>
        <sz val="11"/>
        <rFont val="Times New Roman"/>
        <family val="1"/>
      </rPr>
      <t>)</t>
    </r>
  </si>
  <si>
    <t>Số lao động được hỗ trợ</t>
  </si>
  <si>
    <t>Mức hỗ trợ trên một lao động</t>
  </si>
  <si>
    <t>Tổng cộng</t>
  </si>
  <si>
    <t>70% của Định xuất</t>
  </si>
  <si>
    <t>Tỷ lệ</t>
  </si>
  <si>
    <t>Diện tích thu 
hồi đất  (m2)</t>
  </si>
  <si>
    <t>DT đã thu hồi dự án khác</t>
  </si>
  <si>
    <t>Đất Giao cho hộ</t>
  </si>
  <si>
    <t>Tổng</t>
  </si>
  <si>
    <t xml:space="preserve">Số 
Tờ </t>
  </si>
  <si>
    <t>10=8*50.000</t>
  </si>
  <si>
    <t>13=8*150.000</t>
  </si>
  <si>
    <t>Đất UB</t>
  </si>
  <si>
    <t>Bồi thường chi phí đầu tư vào đất còn lại đối với đất công ích (50%giá đất NN)</t>
  </si>
  <si>
    <t>14=9*25.000</t>
  </si>
  <si>
    <t>DT được giao</t>
  </si>
  <si>
    <t>Thông tin thửa đất
 theo BĐ ĐC</t>
  </si>
  <si>
    <t>Tăng 31.8m2</t>
  </si>
  <si>
    <t>Tăng 129.2m2</t>
  </si>
  <si>
    <t>Tăng 193m2</t>
  </si>
  <si>
    <t>Tăng 25.8m2</t>
  </si>
  <si>
    <t>Tăng 6.2m2</t>
  </si>
  <si>
    <t>Tăng 15.5m2</t>
  </si>
  <si>
    <t>Tăng 31.9m2</t>
  </si>
  <si>
    <t xml:space="preserve">Giảm 68.4m2                                                                                                                                                                                                                                                                                                                                                                           </t>
  </si>
  <si>
    <t>Tăng 38.7m2</t>
  </si>
  <si>
    <t>Giảm 19m2</t>
  </si>
  <si>
    <t>11=7*8800</t>
  </si>
  <si>
    <t>37</t>
  </si>
  <si>
    <t>LUC</t>
  </si>
  <si>
    <t>56</t>
  </si>
  <si>
    <t>Nguyễn Văn Quỳnh (GCN Giáp Văn Quỳnh)</t>
  </si>
  <si>
    <t>Giáp Văn Đoài (Nhã)</t>
  </si>
  <si>
    <t>Trần Văn Nhàn (Tuyến)</t>
  </si>
  <si>
    <t>Giáp Đăng Mâu</t>
  </si>
  <si>
    <t>Giáp Văn Sự</t>
  </si>
  <si>
    <t>57</t>
  </si>
  <si>
    <t>LUK</t>
  </si>
  <si>
    <t>Trần Thị Oánh - vợ (GCN Giáp Văn Tố - đã chết)</t>
  </si>
  <si>
    <t>Giáp Văn Bát</t>
  </si>
  <si>
    <t>Giáp Văn Tuất</t>
  </si>
  <si>
    <t>Trần Văn An</t>
  </si>
  <si>
    <t>Giáp Văn Vân</t>
  </si>
  <si>
    <t>BHK</t>
  </si>
  <si>
    <t>Trần Văn Hạng</t>
  </si>
  <si>
    <t>THÔN THƯỢNG</t>
  </si>
  <si>
    <t>Dương Văn Sang</t>
  </si>
  <si>
    <t>Nguyễn Văn Chiến (GCN Giáp Thị Nụ)</t>
  </si>
  <si>
    <t>Giáp Thị Bậc</t>
  </si>
  <si>
    <t>Giáp Văn Nghị</t>
  </si>
  <si>
    <t>Dương Văn Phong</t>
  </si>
  <si>
    <t>740</t>
  </si>
  <si>
    <t>Giáp Thị Tằm- vợ (GCN Giáp Văn Độ)</t>
  </si>
  <si>
    <t>Trần Thị Lợi - vợ (GCN Giáp văn Tuyến - đã chết)</t>
  </si>
  <si>
    <t>Giáp Văn Bền</t>
  </si>
  <si>
    <t>Giáp Văn Nuôi</t>
  </si>
  <si>
    <t>Giáp Thị Ước</t>
  </si>
  <si>
    <t>Giáp Văn Đạt</t>
  </si>
  <si>
    <t>Giáp Văn Cương</t>
  </si>
  <si>
    <t>Giáp Thị Đạc</t>
  </si>
  <si>
    <t>Giáp Văn Chinh (Suốt)</t>
  </si>
  <si>
    <t>THÔN HẠ</t>
  </si>
  <si>
    <t>Nguyễn Văn Mai</t>
  </si>
  <si>
    <t>Nguyễn Văn Nhân</t>
  </si>
  <si>
    <t>Nguyễn Văn Bình</t>
  </si>
  <si>
    <t>Nguyễn Thị Ngợi</t>
  </si>
  <si>
    <t>THÔN CHỢ</t>
  </si>
  <si>
    <t>THÔN TRUNG</t>
  </si>
  <si>
    <t>Nguyễn văn Nậm (GCNNguyễn Văn Nội)</t>
  </si>
  <si>
    <t>Phạm Thị Thả - vợ (GCN Giáp Văn Cốc)</t>
  </si>
  <si>
    <t>Giáp Văn Vang</t>
  </si>
  <si>
    <t>Dương Thị Nghinh - vợ (GCN Nguyễn Văn Nhuận)</t>
  </si>
  <si>
    <t>Giáp Văn Tuyết</t>
  </si>
  <si>
    <t xml:space="preserve">HỖ TRỢ KINH PHÍ ĐÀO TẠO NGHỀ KHI NHÀ NƯỚC THU HỒI TRÊN 70% DIỆN TÍCH
CỦA MỘT ĐỊNH XUẤT GIAO RUỘNG NĂM 1991-1993 
Thực hiện dự án ĐƯỜNG QUY HOẠCH TỪ QUỐC LỘ 17 (ĐOẠN KHU DÂN CƯ VĂN MIẾU, XÃ VIỆT LẬP) ĐI TỈNH LỘ 298, HUYỆN TÂN YÊN                                                                                                          </t>
  </si>
  <si>
    <t xml:space="preserve"> Giáp Văn Đức</t>
  </si>
  <si>
    <t>Giáp Thị Huy - vợ (ông GCN Giáp Văn Ngọc - đã chết)</t>
  </si>
  <si>
    <t>Giáp Văn Tình (Thu)</t>
  </si>
  <si>
    <t>Giáp Thị Bảng</t>
  </si>
  <si>
    <t xml:space="preserve"> Giáp Văn Điều</t>
  </si>
  <si>
    <t xml:space="preserve"> Nguyễn Thị Lập</t>
  </si>
  <si>
    <t xml:space="preserve"> Giáp Văn Ca</t>
  </si>
  <si>
    <t xml:space="preserve"> Giáp Văn Được</t>
  </si>
  <si>
    <t>Dương Thị Cúc - vợ ông (Giáp Văn Vọng)</t>
  </si>
  <si>
    <t>Giáp Thị Suốt vợ ông Dương Đức Độ</t>
  </si>
  <si>
    <t>Giáp Văn Đạo</t>
  </si>
  <si>
    <t>Trần Thị Tảo (Nguyễn Thị Tảo)</t>
  </si>
  <si>
    <t>Giáp Văn Tuấn - chồng (GCN Giáp Thị Thước)</t>
  </si>
  <si>
    <t>Trần Thị Thọ - vợ ông (GCN Giáp Văn Thành- đã chết)</t>
  </si>
  <si>
    <t>Nguyễn Thị Thành - vợ ông GCN Giáp Văn Tải)</t>
  </si>
  <si>
    <t>Dương Văn Đạo</t>
  </si>
  <si>
    <t xml:space="preserve">Hỗ trợ khi thu hồi đất UBND xã quản lý </t>
  </si>
  <si>
    <t xml:space="preserve"> Giáp Văn Bình
(GCN Giáp Văn Tính- anh trai)</t>
  </si>
  <si>
    <t>Giáp Văn Hòa
Giáp Thị Xây- vợ</t>
  </si>
  <si>
    <t>Giáp Văn Cơ
Phan Thị Hòa- vợ</t>
  </si>
  <si>
    <t>Giáp Văn Đại
Nguyễn Thị Kim- vợ</t>
  </si>
  <si>
    <t>Giáp Văn Ố
Nguyễn Thị Cúc- vợ</t>
  </si>
  <si>
    <t>Giáp Văn Chung - chồng (GCN DươngThị Ý)</t>
  </si>
  <si>
    <t>Trần Văn Lĩnh</t>
  </si>
  <si>
    <t xml:space="preserve"> Dương Văn Cảnh</t>
  </si>
  <si>
    <t>Thân Thị Ngôn- vợ (GCN Trần Văn Phương)</t>
  </si>
  <si>
    <t>Giáp Đăng Ngạn
Giáp Thị Ngùng- vợ</t>
  </si>
  <si>
    <t>Giáp Văn Đức
Giáp Thị Chúc- vợ</t>
  </si>
  <si>
    <t>Giáp Văn Hưng
Nguyễn Thị Thái- vợ</t>
  </si>
  <si>
    <t>Giáp Văn Tuyến
Nguyễn Thị Hiền- vợ</t>
  </si>
  <si>
    <t>Giáp Văn Tống
Nguyễn Thị Ích- vợ</t>
  </si>
  <si>
    <t>Giáp Văn Hùng</t>
  </si>
  <si>
    <t>Dương Văn Thanh
Giáp Thị Lâm- vợ</t>
  </si>
  <si>
    <t>Dương Văn Miến 
Giáp Thị Định - vợ</t>
  </si>
  <si>
    <t>(Kèm theo Quyết định số …… /QĐ-UBND ngày…../6/2021 của UBND huyện Tân Yên)</t>
  </si>
  <si>
    <t>BẢNG THỐNG KÊ DIỆN TÍCH, LOẠI ĐẤT, CHỦ SỬ DỤNG ĐẤT THU HỒI THỰC HIỆN DỰ ÁN: ĐƯỜNG QUY HOẠCH TỪ QUỐC LỘ 17 (ĐOẠN KHU DÂN CƯ VĂN MIẾU, XÃ VIỆT LẬP) ĐI TỈNH LỘ 298, HUYỆN TÂN YÊN (ĐOẠN QUA XÃ CAO XÁ)</t>
  </si>
  <si>
    <t xml:space="preserve">PHƯƠNG ÁN  BỒI THƯỜNG HỖ TRỢ KHI THU HỒI, CHUYỂN MỤC ĐÍCH SỬ DỤNG ĐẤT THỰC HIỆN DỰ ÁN    
ĐƯỜNG TỪ QUỐC LỘ 17 (ĐOẠN KHU DÂN CƯ VĂN MIẾU, XÃ VIỆT LẬP) ĐI TỈNH LỘ 298, HUYỆN TÂN YÊN ( ĐOẠN QUA XÃ CAO XÁ)                                                                                                          </t>
  </si>
  <si>
    <t>Bồi thường về đất 50.000đ/m2</t>
  </si>
  <si>
    <t>Bồi thường hoa mầu trên đất 8.800đ/m2</t>
  </si>
  <si>
    <t>Hỗ trợ đào 
tạo, chuyển đổi nghề và tìm kiếm việc làm =3 lần giá đất NN 150.000đ/m2</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</si>
</sst>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000000"/>
    <numFmt numFmtId="175" formatCode="0.00000"/>
    <numFmt numFmtId="176" formatCode="0.0000"/>
    <numFmt numFmtId="177" formatCode="0.000"/>
    <numFmt numFmtId="178" formatCode="0.0"/>
    <numFmt numFmtId="179" formatCode="[$-409]dddd\,\ mmmm\ dd\,\ yyyy"/>
    <numFmt numFmtId="180" formatCode="[$-409]h:mm:ss\ AM/PM"/>
    <numFmt numFmtId="181" formatCode="#,##0.0"/>
    <numFmt numFmtId="182" formatCode="_(* #,##0.0_);_(* \(#,##0.0\);_(* &quot;-&quot;?_);_(@_)"/>
    <numFmt numFmtId="183" formatCode="_-* #,##0.0\ _₫_-;\-* #,##0.0\ _₫_-;_-* &quot;-&quot;?\ _₫_-;_-@_-"/>
    <numFmt numFmtId="184" formatCode="_-* #,##0\ _₫_-;\-* #,##0\ _₫_-;_-* &quot;-&quot;?\ _₫_-;_-@_-"/>
    <numFmt numFmtId="185" formatCode="_(* #,##0.000_);_(* \(#,##0.000\);_(* &quot;-&quot;??_);_(@_)"/>
    <numFmt numFmtId="186" formatCode="_(* #,##0.0000_);_(* \(#,##0.0000\);_(* &quot;-&quot;??_);_(@_)"/>
    <numFmt numFmtId="187" formatCode="#,##0.0_ ;\-#,##0.0\ "/>
    <numFmt numFmtId="188" formatCode="0.0000000"/>
  </numFmts>
  <fonts count="41">
    <font>
      <sz val="12"/>
      <name val=".vnArial"/>
      <family val="0"/>
    </font>
    <font>
      <sz val="12"/>
      <name val="Times New Roman"/>
      <family val="1"/>
    </font>
    <font>
      <sz val="8"/>
      <name val=".VnArial"/>
      <family val="2"/>
    </font>
    <font>
      <b/>
      <sz val="12"/>
      <name val="Times New Roman"/>
      <family val="1"/>
    </font>
    <font>
      <i/>
      <sz val="13"/>
      <name val="Times New Roman"/>
      <family val="1"/>
    </font>
    <font>
      <b/>
      <sz val="10"/>
      <name val="Times New Roman"/>
      <family val="1"/>
    </font>
    <font>
      <sz val="10"/>
      <name val="Times New Roman"/>
      <family val="1"/>
    </font>
    <font>
      <b/>
      <sz val="9"/>
      <name val="Times New Roman"/>
      <family val="1"/>
    </font>
    <font>
      <b/>
      <i/>
      <sz val="12"/>
      <name val="Times New Roman"/>
      <family val="1"/>
    </font>
    <font>
      <b/>
      <sz val="11"/>
      <name val="Times New Roman"/>
      <family val="1"/>
    </font>
    <font>
      <b/>
      <vertAlign val="superscript"/>
      <sz val="11"/>
      <name val="Times New Roman"/>
      <family val="1"/>
    </font>
    <font>
      <b/>
      <sz val="13"/>
      <name val="Times New Roman"/>
      <family val="1"/>
    </font>
    <font>
      <i/>
      <sz val="11"/>
      <name val="Times New Roman"/>
      <family val="1"/>
    </font>
    <font>
      <sz val="11"/>
      <name val="Times New Roman"/>
      <family val="1"/>
    </font>
    <font>
      <sz val="13"/>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name val="Tahoma"/>
      <family val="2"/>
    </font>
    <font>
      <b/>
      <sz val="9"/>
      <name val="Tahoma"/>
      <family val="2"/>
    </font>
    <font>
      <sz val="12"/>
      <name val="Cambria"/>
      <family val="1"/>
    </font>
    <font>
      <b/>
      <sz val="12"/>
      <name val="Cambria"/>
      <family val="1"/>
    </font>
    <font>
      <sz val="8"/>
      <name val="Tahoma"/>
      <family val="2"/>
    </font>
    <font>
      <b/>
      <sz val="8"/>
      <name val=".vn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color indexed="63"/>
      </top>
      <bottom style="hair"/>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thin"/>
      <top style="thin"/>
      <bottom style="thin"/>
    </border>
    <border>
      <left style="thin"/>
      <right style="thin"/>
      <top style="hair"/>
      <bottom style="hair"/>
    </border>
    <border>
      <left style="thin"/>
      <right style="thin"/>
      <top style="dashed"/>
      <bottom>
        <color indexed="63"/>
      </bottom>
    </border>
    <border>
      <left style="thin"/>
      <right style="thin"/>
      <top>
        <color indexed="63"/>
      </top>
      <bottom style="dashed"/>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8" fillId="17" borderId="0" applyNumberFormat="0" applyBorder="0" applyAlignment="0" applyProtection="0"/>
    <xf numFmtId="0" fontId="19" fillId="9" borderId="1" applyNumberFormat="0" applyAlignment="0" applyProtection="0"/>
    <xf numFmtId="0" fontId="20"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 borderId="1" applyNumberFormat="0" applyAlignment="0" applyProtection="0"/>
    <xf numFmtId="0" fontId="29" fillId="0" borderId="6" applyNumberFormat="0" applyFill="0" applyAlignment="0" applyProtection="0"/>
    <xf numFmtId="0" fontId="30" fillId="10" borderId="0" applyNumberFormat="0" applyBorder="0" applyAlignment="0" applyProtection="0"/>
    <xf numFmtId="0" fontId="0" fillId="5" borderId="7" applyNumberFormat="0" applyFont="0" applyAlignment="0" applyProtection="0"/>
    <xf numFmtId="0" fontId="31" fillId="9"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51">
    <xf numFmtId="0" fontId="0" fillId="0" borderId="0" xfId="0"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left"/>
    </xf>
    <xf numFmtId="0" fontId="4" fillId="0" borderId="0" xfId="0" applyFont="1" applyAlignment="1">
      <alignment horizontal="center" vertical="center" wrapText="1"/>
    </xf>
    <xf numFmtId="0" fontId="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0" xfId="42" applyNumberFormat="1" applyFont="1" applyBorder="1" applyAlignment="1">
      <alignment horizontal="center" vertical="center" wrapText="1"/>
    </xf>
    <xf numFmtId="173" fontId="3" fillId="0" borderId="10" xfId="42" applyNumberFormat="1" applyFont="1" applyBorder="1" applyAlignment="1">
      <alignment horizontal="center" vertical="center" wrapText="1"/>
    </xf>
    <xf numFmtId="0" fontId="4" fillId="0" borderId="0" xfId="0" applyFont="1" applyAlignment="1">
      <alignment vertical="center" wrapText="1"/>
    </xf>
    <xf numFmtId="0" fontId="11" fillId="0" borderId="0" xfId="0" applyFont="1" applyAlignment="1">
      <alignment vertical="center" wrapText="1"/>
    </xf>
    <xf numFmtId="0" fontId="8" fillId="0" borderId="0" xfId="0" applyFont="1" applyBorder="1" applyAlignment="1">
      <alignment vertical="center" wrapText="1"/>
    </xf>
    <xf numFmtId="0" fontId="6" fillId="0" borderId="0" xfId="0" applyFont="1" applyAlignment="1">
      <alignment horizontal="center"/>
    </xf>
    <xf numFmtId="0" fontId="6" fillId="0" borderId="0" xfId="0" applyFont="1" applyFill="1" applyAlignment="1">
      <alignment/>
    </xf>
    <xf numFmtId="37" fontId="6" fillId="0" borderId="0" xfId="0" applyNumberFormat="1" applyFont="1" applyAlignment="1">
      <alignment/>
    </xf>
    <xf numFmtId="0" fontId="6" fillId="0" borderId="11" xfId="0" applyFont="1" applyBorder="1" applyAlignment="1">
      <alignment horizontal="center" vertical="center" wrapText="1"/>
    </xf>
    <xf numFmtId="3" fontId="5" fillId="0" borderId="12" xfId="0" applyNumberFormat="1" applyFont="1" applyBorder="1" applyAlignment="1">
      <alignment/>
    </xf>
    <xf numFmtId="0" fontId="6" fillId="0" borderId="13" xfId="0" applyFont="1" applyBorder="1" applyAlignment="1">
      <alignment/>
    </xf>
    <xf numFmtId="0" fontId="6" fillId="0" borderId="14" xfId="0" applyFont="1" applyBorder="1" applyAlignment="1">
      <alignment/>
    </xf>
    <xf numFmtId="0" fontId="1" fillId="18" borderId="0" xfId="0" applyFont="1" applyFill="1" applyAlignment="1">
      <alignment/>
    </xf>
    <xf numFmtId="0" fontId="6" fillId="0" borderId="0" xfId="0" applyFont="1" applyBorder="1" applyAlignment="1">
      <alignment/>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NumberFormat="1" applyFont="1" applyBorder="1" applyAlignment="1">
      <alignment vertical="center" wrapText="1"/>
    </xf>
    <xf numFmtId="0" fontId="14" fillId="0" borderId="16" xfId="0" applyFont="1" applyBorder="1" applyAlignment="1">
      <alignment horizontal="center" vertical="center" wrapText="1"/>
    </xf>
    <xf numFmtId="0" fontId="1" fillId="0" borderId="16" xfId="0" applyFont="1" applyBorder="1" applyAlignment="1">
      <alignment horizontal="center" vertical="center" wrapText="1"/>
    </xf>
    <xf numFmtId="178" fontId="14" fillId="0" borderId="16" xfId="0" applyNumberFormat="1" applyFont="1" applyBorder="1" applyAlignment="1">
      <alignment horizontal="center" vertical="center" wrapText="1"/>
    </xf>
    <xf numFmtId="173" fontId="14" fillId="0" borderId="16" xfId="42" applyNumberFormat="1" applyFont="1" applyBorder="1" applyAlignment="1">
      <alignment horizontal="center" vertical="center" wrapText="1"/>
    </xf>
    <xf numFmtId="0" fontId="9" fillId="0" borderId="16" xfId="0" applyNumberFormat="1" applyFont="1" applyBorder="1" applyAlignment="1">
      <alignment vertical="center" wrapText="1"/>
    </xf>
    <xf numFmtId="0" fontId="13" fillId="0" borderId="17" xfId="0" applyFont="1" applyBorder="1" applyAlignment="1">
      <alignment horizontal="center" vertical="center" wrapText="1"/>
    </xf>
    <xf numFmtId="0" fontId="14" fillId="0" borderId="17" xfId="0" applyFont="1" applyBorder="1" applyAlignment="1">
      <alignment horizontal="center" vertical="center" wrapText="1"/>
    </xf>
    <xf numFmtId="178" fontId="14" fillId="0" borderId="17" xfId="0" applyNumberFormat="1" applyFont="1" applyBorder="1" applyAlignment="1">
      <alignment horizontal="center" vertical="center" wrapText="1"/>
    </xf>
    <xf numFmtId="173" fontId="14" fillId="0" borderId="17" xfId="42" applyNumberFormat="1" applyFont="1" applyBorder="1" applyAlignment="1">
      <alignment horizontal="center" vertical="center" wrapText="1"/>
    </xf>
    <xf numFmtId="0" fontId="6" fillId="0" borderId="10" xfId="0" applyFont="1" applyBorder="1" applyAlignment="1">
      <alignment vertical="center" wrapText="1"/>
    </xf>
    <xf numFmtId="0" fontId="13" fillId="18" borderId="16" xfId="0" applyFont="1" applyFill="1" applyBorder="1" applyAlignment="1">
      <alignment horizontal="center" vertical="center" wrapText="1"/>
    </xf>
    <xf numFmtId="0" fontId="13" fillId="18" borderId="16" xfId="0" applyNumberFormat="1" applyFont="1" applyFill="1" applyBorder="1" applyAlignment="1">
      <alignment vertical="center" wrapText="1"/>
    </xf>
    <xf numFmtId="0" fontId="14" fillId="18" borderId="16" xfId="0" applyFont="1" applyFill="1" applyBorder="1" applyAlignment="1">
      <alignment horizontal="center" vertical="center" wrapText="1"/>
    </xf>
    <xf numFmtId="0" fontId="1" fillId="18" borderId="16" xfId="0" applyFont="1" applyFill="1" applyBorder="1" applyAlignment="1">
      <alignment horizontal="center" vertical="center" wrapText="1"/>
    </xf>
    <xf numFmtId="178" fontId="14" fillId="18" borderId="16" xfId="0" applyNumberFormat="1" applyFont="1" applyFill="1" applyBorder="1" applyAlignment="1">
      <alignment horizontal="center" vertical="center" wrapText="1"/>
    </xf>
    <xf numFmtId="173" fontId="14" fillId="18" borderId="16" xfId="42" applyNumberFormat="1" applyFont="1" applyFill="1" applyBorder="1" applyAlignment="1">
      <alignment horizontal="center" vertical="center" wrapText="1"/>
    </xf>
    <xf numFmtId="2" fontId="14" fillId="0" borderId="16" xfId="0" applyNumberFormat="1" applyFont="1" applyBorder="1" applyAlignment="1">
      <alignment horizontal="center" vertical="center" wrapText="1"/>
    </xf>
    <xf numFmtId="1" fontId="14" fillId="0" borderId="16" xfId="0" applyNumberFormat="1" applyFont="1" applyBorder="1" applyAlignment="1">
      <alignment horizontal="center" vertical="center" wrapText="1"/>
    </xf>
    <xf numFmtId="0" fontId="5" fillId="0" borderId="10" xfId="0" applyFont="1" applyBorder="1" applyAlignment="1">
      <alignment vertical="center" wrapText="1"/>
    </xf>
    <xf numFmtId="1"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3" fontId="6" fillId="0" borderId="10" xfId="42" applyNumberFormat="1" applyFont="1" applyBorder="1" applyAlignment="1">
      <alignment horizontal="center" vertical="center" wrapText="1"/>
    </xf>
    <xf numFmtId="37" fontId="6" fillId="0" borderId="10" xfId="42" applyNumberFormat="1" applyFont="1" applyBorder="1" applyAlignment="1">
      <alignment vertical="center" wrapText="1"/>
    </xf>
    <xf numFmtId="3" fontId="6" fillId="0" borderId="10" xfId="0" applyNumberFormat="1" applyFont="1" applyBorder="1" applyAlignment="1">
      <alignment vertical="center" wrapText="1"/>
    </xf>
    <xf numFmtId="3" fontId="7" fillId="0" borderId="10" xfId="0" applyNumberFormat="1" applyFont="1" applyBorder="1" applyAlignment="1">
      <alignment horizontal="center" vertical="center" wrapText="1"/>
    </xf>
    <xf numFmtId="0" fontId="6" fillId="0" borderId="10" xfId="0" applyFont="1" applyBorder="1" applyAlignment="1">
      <alignment/>
    </xf>
    <xf numFmtId="3" fontId="7" fillId="0" borderId="10" xfId="0" applyNumberFormat="1" applyFont="1" applyBorder="1" applyAlignment="1">
      <alignment horizontal="right" vertical="center" wrapText="1"/>
    </xf>
    <xf numFmtId="173" fontId="6" fillId="0" borderId="0" xfId="42" applyNumberFormat="1" applyFont="1" applyAlignment="1">
      <alignment/>
    </xf>
    <xf numFmtId="173" fontId="6" fillId="0" borderId="14" xfId="42" applyNumberFormat="1" applyFont="1" applyBorder="1" applyAlignment="1">
      <alignment/>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73" fontId="6" fillId="0" borderId="10" xfId="42"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1" fillId="0" borderId="0" xfId="0" applyFont="1" applyFill="1" applyAlignment="1">
      <alignment/>
    </xf>
    <xf numFmtId="0" fontId="3" fillId="0" borderId="10" xfId="0" applyFont="1" applyFill="1" applyBorder="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6" xfId="42" applyNumberFormat="1" applyFont="1" applyFill="1" applyBorder="1" applyAlignment="1">
      <alignment horizontal="center" vertical="center" wrapText="1"/>
    </xf>
    <xf numFmtId="0" fontId="1" fillId="0" borderId="16" xfId="42" applyNumberFormat="1" applyFont="1" applyFill="1" applyBorder="1" applyAlignment="1">
      <alignment horizontal="center" vertical="center" wrapText="1"/>
    </xf>
    <xf numFmtId="0" fontId="1" fillId="0" borderId="16" xfId="0" applyFont="1" applyFill="1" applyBorder="1" applyAlignment="1">
      <alignment horizontal="right" vertical="center" wrapText="1"/>
    </xf>
    <xf numFmtId="0" fontId="1" fillId="0" borderId="16" xfId="0" applyFont="1" applyFill="1" applyBorder="1" applyAlignment="1">
      <alignment horizontal="left" vertical="center" wrapText="1"/>
    </xf>
    <xf numFmtId="0" fontId="1" fillId="0" borderId="18" xfId="0" applyFont="1" applyFill="1" applyBorder="1" applyAlignment="1">
      <alignment/>
    </xf>
    <xf numFmtId="0" fontId="1" fillId="0" borderId="19" xfId="0" applyFont="1" applyFill="1" applyBorder="1" applyAlignment="1">
      <alignment/>
    </xf>
    <xf numFmtId="178" fontId="1" fillId="0" borderId="19" xfId="0" applyNumberFormat="1" applyFont="1" applyFill="1" applyBorder="1" applyAlignment="1">
      <alignment/>
    </xf>
    <xf numFmtId="0" fontId="37" fillId="0" borderId="16" xfId="0" applyFont="1" applyFill="1" applyBorder="1" applyAlignment="1">
      <alignment horizontal="center" vertical="center" wrapText="1"/>
    </xf>
    <xf numFmtId="0" fontId="37" fillId="0" borderId="16" xfId="0" applyFont="1" applyFill="1" applyBorder="1" applyAlignment="1">
      <alignment horizontal="center"/>
    </xf>
    <xf numFmtId="0" fontId="37" fillId="0" borderId="16" xfId="0" applyFont="1" applyFill="1" applyBorder="1" applyAlignment="1">
      <alignment horizontal="right"/>
    </xf>
    <xf numFmtId="0" fontId="37" fillId="0" borderId="16" xfId="0" applyFont="1" applyFill="1" applyBorder="1" applyAlignment="1">
      <alignment horizontal="right" vertical="center" wrapText="1"/>
    </xf>
    <xf numFmtId="0" fontId="1" fillId="0" borderId="0" xfId="0" applyFont="1" applyFill="1" applyBorder="1" applyAlignment="1">
      <alignment/>
    </xf>
    <xf numFmtId="178" fontId="1" fillId="0" borderId="0" xfId="0" applyNumberFormat="1" applyFont="1" applyFill="1" applyBorder="1" applyAlignment="1">
      <alignment/>
    </xf>
    <xf numFmtId="0" fontId="3" fillId="0" borderId="0" xfId="0" applyFont="1" applyFill="1" applyAlignment="1">
      <alignment/>
    </xf>
    <xf numFmtId="0" fontId="37" fillId="0" borderId="16" xfId="0" applyFont="1" applyFill="1" applyBorder="1" applyAlignment="1">
      <alignment horizontal="left" vertical="center" wrapText="1"/>
    </xf>
    <xf numFmtId="0" fontId="37" fillId="0" borderId="16" xfId="0" applyFont="1" applyFill="1" applyBorder="1" applyAlignment="1">
      <alignment horizontal="left"/>
    </xf>
    <xf numFmtId="0" fontId="3" fillId="0" borderId="16" xfId="0" applyFont="1" applyFill="1" applyBorder="1" applyAlignment="1">
      <alignment/>
    </xf>
    <xf numFmtId="0" fontId="1" fillId="0" borderId="16" xfId="0" applyFont="1" applyFill="1" applyBorder="1" applyAlignment="1">
      <alignment vertical="center" wrapText="1"/>
    </xf>
    <xf numFmtId="0" fontId="1" fillId="0" borderId="16" xfId="0" applyFont="1" applyFill="1" applyBorder="1" applyAlignment="1">
      <alignment horizontal="right"/>
    </xf>
    <xf numFmtId="0" fontId="37" fillId="0" borderId="16" xfId="0" applyFont="1" applyFill="1" applyBorder="1" applyAlignment="1">
      <alignment horizontal="left" vertical="center" wrapText="1" shrinkToFit="1"/>
    </xf>
    <xf numFmtId="0" fontId="38" fillId="0" borderId="16" xfId="0" applyFont="1" applyFill="1" applyBorder="1" applyAlignment="1">
      <alignment horizontal="left" vertical="center" wrapText="1"/>
    </xf>
    <xf numFmtId="0" fontId="1" fillId="0" borderId="16" xfId="42" applyNumberFormat="1" applyFont="1" applyFill="1" applyBorder="1" applyAlignment="1">
      <alignment horizontal="right" vertical="center" wrapText="1"/>
    </xf>
    <xf numFmtId="0" fontId="1" fillId="0" borderId="16" xfId="0" applyFont="1" applyFill="1" applyBorder="1" applyAlignment="1">
      <alignment horizontal="center"/>
    </xf>
    <xf numFmtId="0" fontId="1" fillId="0" borderId="16" xfId="0" applyFont="1" applyFill="1" applyBorder="1" applyAlignment="1">
      <alignment/>
    </xf>
    <xf numFmtId="0" fontId="1" fillId="0" borderId="20" xfId="42"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37" fillId="0" borderId="20" xfId="0" applyFont="1" applyFill="1" applyBorder="1" applyAlignment="1">
      <alignment horizontal="left" vertical="center" wrapText="1"/>
    </xf>
    <xf numFmtId="49" fontId="1" fillId="0" borderId="20" xfId="0" applyNumberFormat="1" applyFont="1" applyFill="1" applyBorder="1" applyAlignment="1">
      <alignment horizontal="center" vertical="center" wrapText="1"/>
    </xf>
    <xf numFmtId="0" fontId="1" fillId="0" borderId="20" xfId="0" applyFont="1" applyFill="1" applyBorder="1" applyAlignment="1">
      <alignment horizontal="right" vertical="center" wrapText="1"/>
    </xf>
    <xf numFmtId="0" fontId="37" fillId="0" borderId="20" xfId="0" applyFont="1" applyFill="1" applyBorder="1" applyAlignment="1">
      <alignment horizontal="right"/>
    </xf>
    <xf numFmtId="0" fontId="1" fillId="0" borderId="20" xfId="0" applyFont="1" applyFill="1" applyBorder="1" applyAlignment="1">
      <alignment horizontal="left" vertical="center" wrapText="1"/>
    </xf>
    <xf numFmtId="0" fontId="1" fillId="0" borderId="17" xfId="0" applyFont="1" applyFill="1" applyBorder="1" applyAlignment="1">
      <alignment horizontal="center"/>
    </xf>
    <xf numFmtId="0" fontId="3" fillId="0"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173" fontId="3" fillId="0" borderId="17" xfId="42" applyNumberFormat="1" applyFont="1" applyFill="1" applyBorder="1" applyAlignment="1">
      <alignment horizontal="center" vertical="center" wrapText="1"/>
    </xf>
    <xf numFmtId="172" fontId="3" fillId="0" borderId="17" xfId="42" applyNumberFormat="1" applyFont="1" applyFill="1" applyBorder="1" applyAlignment="1">
      <alignment horizontal="center" vertical="center" wrapText="1"/>
    </xf>
    <xf numFmtId="0" fontId="1" fillId="0" borderId="0" xfId="0" applyFont="1" applyFill="1" applyAlignment="1">
      <alignment horizontal="center"/>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0" xfId="0" applyFont="1" applyFill="1" applyBorder="1" applyAlignment="1">
      <alignment horizontal="center"/>
    </xf>
    <xf numFmtId="0" fontId="37" fillId="0" borderId="21" xfId="0" applyFont="1" applyFill="1" applyBorder="1" applyAlignment="1">
      <alignment horizontal="center"/>
    </xf>
    <xf numFmtId="0" fontId="37" fillId="0" borderId="16" xfId="0" applyFont="1" applyFill="1" applyBorder="1" applyAlignment="1">
      <alignment horizontal="center" vertical="center" wrapText="1"/>
    </xf>
    <xf numFmtId="0" fontId="1" fillId="0" borderId="16" xfId="42" applyNumberFormat="1" applyFont="1" applyFill="1" applyBorder="1" applyAlignment="1">
      <alignment horizontal="center" vertical="center" wrapText="1"/>
    </xf>
    <xf numFmtId="0" fontId="37"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37" fillId="0" borderId="16" xfId="0" applyFont="1" applyFill="1" applyBorder="1" applyAlignment="1">
      <alignment horizontal="left" vertical="center" wrapText="1" shrinkToFit="1"/>
    </xf>
    <xf numFmtId="0" fontId="1" fillId="0" borderId="16"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0" xfId="0" applyFont="1" applyFill="1" applyAlignment="1">
      <alignment horizont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49" fontId="1" fillId="0" borderId="16" xfId="42" applyNumberFormat="1" applyFont="1" applyFill="1" applyBorder="1" applyAlignment="1">
      <alignment horizontal="center" vertical="center" wrapText="1"/>
    </xf>
    <xf numFmtId="0" fontId="1" fillId="0" borderId="20" xfId="42" applyNumberFormat="1" applyFont="1" applyFill="1" applyBorder="1" applyAlignment="1">
      <alignment horizontal="center" vertical="center" wrapText="1"/>
    </xf>
    <xf numFmtId="0" fontId="1" fillId="0" borderId="21" xfId="42"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16" xfId="0" applyFont="1" applyFill="1" applyBorder="1" applyAlignment="1">
      <alignment horizontal="right" vertical="center" wrapText="1"/>
    </xf>
    <xf numFmtId="0" fontId="37" fillId="0" borderId="16" xfId="0" applyFont="1" applyFill="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15" fillId="0" borderId="0" xfId="0" applyFont="1" applyBorder="1" applyAlignment="1">
      <alignment horizontal="center" vertical="center" wrapText="1"/>
    </xf>
    <xf numFmtId="3" fontId="7"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0" xfId="0" applyFont="1" applyAlignment="1">
      <alignment horizontal="center"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0" xfId="0" applyFont="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10" xfId="0" applyFont="1" applyBorder="1" applyAlignment="1">
      <alignment horizontal="center"/>
    </xf>
    <xf numFmtId="3" fontId="6" fillId="0"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AC120"/>
  <sheetViews>
    <sheetView zoomScale="85" zoomScaleNormal="85" zoomScalePageLayoutView="0" workbookViewId="0" topLeftCell="A16">
      <selection activeCell="R8" sqref="R8"/>
    </sheetView>
  </sheetViews>
  <sheetFormatPr defaultColWidth="8.796875" defaultRowHeight="15"/>
  <cols>
    <col min="1" max="1" width="3.09765625" style="103" customWidth="1"/>
    <col min="2" max="2" width="25.796875" style="58" customWidth="1"/>
    <col min="3" max="3" width="3.69921875" style="58" customWidth="1"/>
    <col min="4" max="4" width="5" style="103" customWidth="1"/>
    <col min="5" max="5" width="8.3984375" style="58" customWidth="1"/>
    <col min="6" max="6" width="3.69921875" style="103" customWidth="1"/>
    <col min="7" max="7" width="6" style="103" customWidth="1"/>
    <col min="8" max="8" width="7.19921875" style="103" customWidth="1"/>
    <col min="9" max="9" width="6.796875" style="103" customWidth="1"/>
    <col min="10" max="10" width="5.69921875" style="58" customWidth="1"/>
    <col min="11" max="11" width="9.3984375" style="103" customWidth="1"/>
    <col min="12" max="12" width="5.69921875" style="103" customWidth="1"/>
    <col min="13" max="13" width="9.3984375" style="103" customWidth="1"/>
    <col min="14" max="14" width="17.8984375" style="58" customWidth="1"/>
    <col min="15" max="15" width="5.69921875" style="58" hidden="1" customWidth="1"/>
    <col min="16" max="16" width="6.19921875" style="58" customWidth="1"/>
    <col min="17" max="17" width="7.09765625" style="58" customWidth="1"/>
    <col min="18" max="16384" width="8.8984375" style="58" customWidth="1"/>
  </cols>
  <sheetData>
    <row r="1" spans="1:14" ht="49.5" customHeight="1">
      <c r="A1" s="119" t="s">
        <v>133</v>
      </c>
      <c r="B1" s="119"/>
      <c r="C1" s="119"/>
      <c r="D1" s="119"/>
      <c r="E1" s="119"/>
      <c r="F1" s="119"/>
      <c r="G1" s="119"/>
      <c r="H1" s="119"/>
      <c r="I1" s="119"/>
      <c r="J1" s="119"/>
      <c r="K1" s="119"/>
      <c r="L1" s="119"/>
      <c r="M1" s="119"/>
      <c r="N1" s="119"/>
    </row>
    <row r="2" spans="1:14" ht="27.75" customHeight="1">
      <c r="A2" s="120" t="s">
        <v>132</v>
      </c>
      <c r="B2" s="120"/>
      <c r="C2" s="120"/>
      <c r="D2" s="120"/>
      <c r="E2" s="120"/>
      <c r="F2" s="120"/>
      <c r="G2" s="120"/>
      <c r="H2" s="120"/>
      <c r="I2" s="120"/>
      <c r="J2" s="120"/>
      <c r="K2" s="120"/>
      <c r="L2" s="120"/>
      <c r="M2" s="120"/>
      <c r="N2" s="120"/>
    </row>
    <row r="3" spans="1:15" ht="50.25" customHeight="1">
      <c r="A3" s="117" t="s">
        <v>0</v>
      </c>
      <c r="B3" s="117" t="s">
        <v>1</v>
      </c>
      <c r="C3" s="117" t="s">
        <v>40</v>
      </c>
      <c r="D3" s="117"/>
      <c r="E3" s="117"/>
      <c r="F3" s="114" t="s">
        <v>11</v>
      </c>
      <c r="G3" s="115"/>
      <c r="H3" s="115"/>
      <c r="I3" s="116"/>
      <c r="J3" s="117" t="s">
        <v>5</v>
      </c>
      <c r="K3" s="117" t="s">
        <v>6</v>
      </c>
      <c r="L3" s="117"/>
      <c r="M3" s="117"/>
      <c r="N3" s="117" t="s">
        <v>8</v>
      </c>
      <c r="O3" s="60"/>
    </row>
    <row r="4" spans="1:15" ht="47.25" customHeight="1">
      <c r="A4" s="117"/>
      <c r="B4" s="117"/>
      <c r="C4" s="59" t="s">
        <v>33</v>
      </c>
      <c r="D4" s="59" t="s">
        <v>3</v>
      </c>
      <c r="E4" s="59" t="s">
        <v>4</v>
      </c>
      <c r="F4" s="59" t="s">
        <v>2</v>
      </c>
      <c r="G4" s="59" t="s">
        <v>3</v>
      </c>
      <c r="H4" s="59" t="s">
        <v>4</v>
      </c>
      <c r="I4" s="59" t="s">
        <v>39</v>
      </c>
      <c r="J4" s="117"/>
      <c r="K4" s="59" t="s">
        <v>31</v>
      </c>
      <c r="L4" s="59" t="s">
        <v>36</v>
      </c>
      <c r="M4" s="59" t="s">
        <v>7</v>
      </c>
      <c r="N4" s="117"/>
      <c r="O4" s="60"/>
    </row>
    <row r="5" spans="1:15" s="62" customFormat="1" ht="24.75" customHeight="1">
      <c r="A5" s="61">
        <v>1</v>
      </c>
      <c r="B5" s="61">
        <v>2</v>
      </c>
      <c r="C5" s="61">
        <v>5</v>
      </c>
      <c r="D5" s="61">
        <v>6</v>
      </c>
      <c r="E5" s="61">
        <v>7</v>
      </c>
      <c r="F5" s="61">
        <v>8</v>
      </c>
      <c r="G5" s="61">
        <v>9</v>
      </c>
      <c r="H5" s="61">
        <v>10</v>
      </c>
      <c r="I5" s="61">
        <v>11</v>
      </c>
      <c r="J5" s="61">
        <v>12</v>
      </c>
      <c r="K5" s="61">
        <v>13</v>
      </c>
      <c r="L5" s="61">
        <v>14</v>
      </c>
      <c r="M5" s="61">
        <v>15</v>
      </c>
      <c r="N5" s="61">
        <v>16</v>
      </c>
      <c r="O5" s="61"/>
    </row>
    <row r="6" spans="1:15" s="62" customFormat="1" ht="24.75" customHeight="1">
      <c r="A6" s="63"/>
      <c r="B6" s="64" t="s">
        <v>69</v>
      </c>
      <c r="C6" s="63"/>
      <c r="D6" s="63"/>
      <c r="E6" s="63"/>
      <c r="F6" s="63"/>
      <c r="G6" s="63"/>
      <c r="H6" s="63"/>
      <c r="I6" s="63"/>
      <c r="J6" s="63"/>
      <c r="K6" s="63"/>
      <c r="L6" s="63"/>
      <c r="M6" s="63"/>
      <c r="N6" s="63"/>
      <c r="O6" s="61"/>
    </row>
    <row r="7" spans="1:29" s="72" customFormat="1" ht="28.5" customHeight="1">
      <c r="A7" s="111">
        <v>1</v>
      </c>
      <c r="B7" s="110" t="s">
        <v>59</v>
      </c>
      <c r="C7" s="66" t="s">
        <v>54</v>
      </c>
      <c r="D7" s="65">
        <v>352</v>
      </c>
      <c r="E7" s="65">
        <v>50.4</v>
      </c>
      <c r="F7" s="67" t="s">
        <v>52</v>
      </c>
      <c r="G7" s="68">
        <v>696</v>
      </c>
      <c r="H7" s="68">
        <v>48</v>
      </c>
      <c r="I7" s="68"/>
      <c r="J7" s="68" t="s">
        <v>53</v>
      </c>
      <c r="K7" s="69">
        <f>+E7</f>
        <v>50.4</v>
      </c>
      <c r="L7" s="69"/>
      <c r="M7" s="69">
        <f aca="true" t="shared" si="0" ref="M7:M62">+K7</f>
        <v>50.4</v>
      </c>
      <c r="N7" s="70"/>
      <c r="O7" s="71"/>
      <c r="P7" s="58"/>
      <c r="Q7" s="58"/>
      <c r="R7" s="58"/>
      <c r="S7" s="58"/>
      <c r="T7" s="58"/>
      <c r="U7" s="58"/>
      <c r="V7" s="58"/>
      <c r="W7" s="58"/>
      <c r="X7" s="58"/>
      <c r="Y7" s="58"/>
      <c r="Z7" s="58"/>
      <c r="AA7" s="58"/>
      <c r="AC7" s="73"/>
    </row>
    <row r="8" spans="1:29" s="72" customFormat="1" ht="28.5" customHeight="1">
      <c r="A8" s="111"/>
      <c r="B8" s="110"/>
      <c r="C8" s="74">
        <v>56</v>
      </c>
      <c r="D8" s="75">
        <v>285</v>
      </c>
      <c r="E8" s="76">
        <v>783.9</v>
      </c>
      <c r="F8" s="77">
        <v>37</v>
      </c>
      <c r="G8" s="77">
        <v>686</v>
      </c>
      <c r="H8" s="77">
        <v>882</v>
      </c>
      <c r="I8" s="77">
        <v>882</v>
      </c>
      <c r="J8" s="68" t="s">
        <v>53</v>
      </c>
      <c r="K8" s="76">
        <v>783.9</v>
      </c>
      <c r="L8" s="69"/>
      <c r="M8" s="69">
        <f>+K8</f>
        <v>783.9</v>
      </c>
      <c r="N8" s="70"/>
      <c r="O8" s="71"/>
      <c r="P8" s="58"/>
      <c r="Q8" s="58"/>
      <c r="R8" s="58"/>
      <c r="S8" s="58"/>
      <c r="T8" s="58"/>
      <c r="U8" s="58"/>
      <c r="V8" s="58"/>
      <c r="W8" s="58"/>
      <c r="X8" s="58"/>
      <c r="Y8" s="58"/>
      <c r="Z8" s="58"/>
      <c r="AA8" s="58"/>
      <c r="AC8" s="73"/>
    </row>
    <row r="9" spans="1:29" s="72" customFormat="1" ht="28.5" customHeight="1">
      <c r="A9" s="65">
        <v>2</v>
      </c>
      <c r="B9" s="70" t="s">
        <v>98</v>
      </c>
      <c r="C9" s="66" t="s">
        <v>54</v>
      </c>
      <c r="D9" s="65">
        <v>328</v>
      </c>
      <c r="E9" s="65">
        <v>514</v>
      </c>
      <c r="F9" s="67" t="s">
        <v>52</v>
      </c>
      <c r="G9" s="68">
        <v>695</v>
      </c>
      <c r="H9" s="68">
        <v>480</v>
      </c>
      <c r="I9" s="68">
        <v>480</v>
      </c>
      <c r="J9" s="68" t="s">
        <v>53</v>
      </c>
      <c r="K9" s="69">
        <v>260.1</v>
      </c>
      <c r="L9" s="69"/>
      <c r="M9" s="69">
        <f t="shared" si="0"/>
        <v>260.1</v>
      </c>
      <c r="N9" s="70"/>
      <c r="O9" s="71"/>
      <c r="P9" s="58"/>
      <c r="Q9" s="58"/>
      <c r="R9" s="58"/>
      <c r="S9" s="58"/>
      <c r="T9" s="58"/>
      <c r="U9" s="58"/>
      <c r="V9" s="58"/>
      <c r="W9" s="58"/>
      <c r="X9" s="58"/>
      <c r="Y9" s="58"/>
      <c r="Z9" s="58"/>
      <c r="AA9" s="58"/>
      <c r="AC9" s="73"/>
    </row>
    <row r="10" spans="1:29" s="72" customFormat="1" ht="37.5" customHeight="1">
      <c r="A10" s="111">
        <v>3</v>
      </c>
      <c r="B10" s="113" t="s">
        <v>55</v>
      </c>
      <c r="C10" s="66" t="s">
        <v>54</v>
      </c>
      <c r="D10" s="65">
        <v>329</v>
      </c>
      <c r="E10" s="65">
        <v>631.2</v>
      </c>
      <c r="F10" s="67" t="s">
        <v>52</v>
      </c>
      <c r="G10" s="68">
        <v>694</v>
      </c>
      <c r="H10" s="68">
        <v>1181</v>
      </c>
      <c r="I10" s="68">
        <f>+H10</f>
        <v>1181</v>
      </c>
      <c r="J10" s="68" t="s">
        <v>53</v>
      </c>
      <c r="K10" s="69">
        <v>37.3</v>
      </c>
      <c r="L10" s="69"/>
      <c r="M10" s="69">
        <f t="shared" si="0"/>
        <v>37.3</v>
      </c>
      <c r="N10" s="113"/>
      <c r="O10" s="71" t="s">
        <v>46</v>
      </c>
      <c r="P10" s="58"/>
      <c r="Q10" s="58"/>
      <c r="R10" s="58"/>
      <c r="S10" s="58"/>
      <c r="T10" s="58"/>
      <c r="U10" s="58"/>
      <c r="V10" s="58"/>
      <c r="W10" s="58"/>
      <c r="X10" s="58"/>
      <c r="Y10" s="58"/>
      <c r="Z10" s="58"/>
      <c r="AA10" s="58"/>
      <c r="AC10" s="73"/>
    </row>
    <row r="11" spans="1:29" s="72" customFormat="1" ht="37.5" customHeight="1">
      <c r="A11" s="111"/>
      <c r="B11" s="113"/>
      <c r="C11" s="66" t="s">
        <v>54</v>
      </c>
      <c r="D11" s="65">
        <v>271</v>
      </c>
      <c r="E11" s="65">
        <v>279.9</v>
      </c>
      <c r="F11" s="67" t="s">
        <v>52</v>
      </c>
      <c r="G11" s="68">
        <v>605</v>
      </c>
      <c r="H11" s="68">
        <v>257</v>
      </c>
      <c r="I11" s="68">
        <v>275</v>
      </c>
      <c r="J11" s="68" t="s">
        <v>61</v>
      </c>
      <c r="K11" s="69">
        <f>+E11</f>
        <v>279.9</v>
      </c>
      <c r="L11" s="69"/>
      <c r="M11" s="69">
        <f t="shared" si="0"/>
        <v>279.9</v>
      </c>
      <c r="N11" s="113"/>
      <c r="O11" s="71"/>
      <c r="P11" s="58"/>
      <c r="Q11" s="58"/>
      <c r="R11" s="58"/>
      <c r="S11" s="58"/>
      <c r="T11" s="58"/>
      <c r="U11" s="58"/>
      <c r="V11" s="58"/>
      <c r="W11" s="58"/>
      <c r="X11" s="58"/>
      <c r="Y11" s="58"/>
      <c r="Z11" s="58"/>
      <c r="AA11" s="58"/>
      <c r="AC11" s="73"/>
    </row>
    <row r="12" spans="1:29" s="72" customFormat="1" ht="34.5" customHeight="1">
      <c r="A12" s="65">
        <v>4</v>
      </c>
      <c r="B12" s="70" t="s">
        <v>56</v>
      </c>
      <c r="C12" s="74">
        <v>56</v>
      </c>
      <c r="D12" s="74">
        <v>307</v>
      </c>
      <c r="E12" s="77">
        <v>303.9</v>
      </c>
      <c r="F12" s="67" t="s">
        <v>52</v>
      </c>
      <c r="G12" s="68">
        <v>692</v>
      </c>
      <c r="H12" s="68">
        <v>300</v>
      </c>
      <c r="I12" s="68">
        <v>300</v>
      </c>
      <c r="J12" s="68" t="s">
        <v>53</v>
      </c>
      <c r="K12" s="69">
        <f>+E12</f>
        <v>303.9</v>
      </c>
      <c r="L12" s="69"/>
      <c r="M12" s="69">
        <f t="shared" si="0"/>
        <v>303.9</v>
      </c>
      <c r="N12" s="70"/>
      <c r="O12" s="71" t="s">
        <v>47</v>
      </c>
      <c r="P12" s="58"/>
      <c r="Q12" s="58"/>
      <c r="R12" s="58"/>
      <c r="S12" s="58"/>
      <c r="T12" s="58"/>
      <c r="U12" s="58"/>
      <c r="V12" s="58"/>
      <c r="W12" s="58"/>
      <c r="X12" s="58"/>
      <c r="Y12" s="58"/>
      <c r="Z12" s="58"/>
      <c r="AA12" s="58"/>
      <c r="AC12" s="73"/>
    </row>
    <row r="13" spans="1:29" s="72" customFormat="1" ht="28.5" customHeight="1">
      <c r="A13" s="111">
        <v>5</v>
      </c>
      <c r="B13" s="113" t="s">
        <v>115</v>
      </c>
      <c r="C13" s="66" t="s">
        <v>54</v>
      </c>
      <c r="D13" s="65">
        <v>306</v>
      </c>
      <c r="E13" s="65">
        <v>793.6</v>
      </c>
      <c r="F13" s="67" t="s">
        <v>52</v>
      </c>
      <c r="G13" s="68">
        <v>691</v>
      </c>
      <c r="H13" s="68">
        <v>779</v>
      </c>
      <c r="I13" s="68">
        <v>779</v>
      </c>
      <c r="J13" s="68" t="s">
        <v>53</v>
      </c>
      <c r="K13" s="69">
        <f>+E13</f>
        <v>793.6</v>
      </c>
      <c r="L13" s="69"/>
      <c r="M13" s="69">
        <f t="shared" si="0"/>
        <v>793.6</v>
      </c>
      <c r="N13" s="113"/>
      <c r="O13" s="71" t="s">
        <v>48</v>
      </c>
      <c r="P13" s="58"/>
      <c r="Q13" s="58"/>
      <c r="R13" s="58"/>
      <c r="S13" s="58"/>
      <c r="T13" s="58"/>
      <c r="U13" s="58"/>
      <c r="V13" s="58"/>
      <c r="W13" s="58"/>
      <c r="X13" s="58"/>
      <c r="Y13" s="58"/>
      <c r="Z13" s="58"/>
      <c r="AA13" s="58"/>
      <c r="AC13" s="73"/>
    </row>
    <row r="14" spans="1:29" s="78" customFormat="1" ht="28.5" customHeight="1">
      <c r="A14" s="111"/>
      <c r="B14" s="113"/>
      <c r="C14" s="66" t="s">
        <v>54</v>
      </c>
      <c r="D14" s="65">
        <v>270</v>
      </c>
      <c r="E14" s="65">
        <v>205.5</v>
      </c>
      <c r="F14" s="67" t="s">
        <v>52</v>
      </c>
      <c r="G14" s="68">
        <v>675</v>
      </c>
      <c r="H14" s="68">
        <v>216</v>
      </c>
      <c r="I14" s="68">
        <v>216</v>
      </c>
      <c r="J14" s="68" t="s">
        <v>61</v>
      </c>
      <c r="K14" s="69">
        <f>+E14</f>
        <v>205.5</v>
      </c>
      <c r="L14" s="69"/>
      <c r="M14" s="69">
        <f t="shared" si="0"/>
        <v>205.5</v>
      </c>
      <c r="N14" s="113"/>
      <c r="O14" s="71"/>
      <c r="P14" s="58"/>
      <c r="Q14" s="58"/>
      <c r="R14" s="58"/>
      <c r="S14" s="58"/>
      <c r="T14" s="58"/>
      <c r="U14" s="58"/>
      <c r="V14" s="58"/>
      <c r="W14" s="58"/>
      <c r="X14" s="58"/>
      <c r="Y14" s="58"/>
      <c r="Z14" s="58"/>
      <c r="AA14" s="58"/>
      <c r="AC14" s="79"/>
    </row>
    <row r="15" spans="1:27" s="80" customFormat="1" ht="24.75" customHeight="1">
      <c r="A15" s="111">
        <v>6</v>
      </c>
      <c r="B15" s="113" t="s">
        <v>57</v>
      </c>
      <c r="C15" s="66" t="s">
        <v>54</v>
      </c>
      <c r="D15" s="65">
        <v>262</v>
      </c>
      <c r="E15" s="65">
        <v>1193.2</v>
      </c>
      <c r="F15" s="67" t="s">
        <v>52</v>
      </c>
      <c r="G15" s="68">
        <v>690</v>
      </c>
      <c r="H15" s="68">
        <v>1225</v>
      </c>
      <c r="I15" s="68">
        <v>1198</v>
      </c>
      <c r="J15" s="68" t="s">
        <v>53</v>
      </c>
      <c r="K15" s="69">
        <v>467.8</v>
      </c>
      <c r="L15" s="69"/>
      <c r="M15" s="69">
        <f t="shared" si="0"/>
        <v>467.8</v>
      </c>
      <c r="N15" s="113"/>
      <c r="O15" s="71"/>
      <c r="P15" s="58"/>
      <c r="Q15" s="58"/>
      <c r="R15" s="58"/>
      <c r="S15" s="58"/>
      <c r="T15" s="58"/>
      <c r="U15" s="58"/>
      <c r="V15" s="58"/>
      <c r="W15" s="58"/>
      <c r="X15" s="58"/>
      <c r="Y15" s="58"/>
      <c r="Z15" s="58"/>
      <c r="AA15" s="58"/>
    </row>
    <row r="16" spans="1:27" s="80" customFormat="1" ht="24.75" customHeight="1">
      <c r="A16" s="111"/>
      <c r="B16" s="113"/>
      <c r="C16" s="66" t="s">
        <v>54</v>
      </c>
      <c r="D16" s="65">
        <v>269</v>
      </c>
      <c r="E16" s="65">
        <v>392.2</v>
      </c>
      <c r="F16" s="67" t="s">
        <v>52</v>
      </c>
      <c r="G16" s="68">
        <v>676</v>
      </c>
      <c r="H16" s="68">
        <v>444</v>
      </c>
      <c r="I16" s="68">
        <v>396</v>
      </c>
      <c r="J16" s="68" t="s">
        <v>61</v>
      </c>
      <c r="K16" s="69">
        <v>238.8</v>
      </c>
      <c r="L16" s="69"/>
      <c r="M16" s="69">
        <f t="shared" si="0"/>
        <v>238.8</v>
      </c>
      <c r="N16" s="113"/>
      <c r="O16" s="71"/>
      <c r="P16" s="58"/>
      <c r="Q16" s="58"/>
      <c r="R16" s="58"/>
      <c r="S16" s="58"/>
      <c r="T16" s="58"/>
      <c r="U16" s="58"/>
      <c r="V16" s="58"/>
      <c r="W16" s="58"/>
      <c r="X16" s="58"/>
      <c r="Y16" s="58"/>
      <c r="Z16" s="58"/>
      <c r="AA16" s="58"/>
    </row>
    <row r="17" spans="1:27" s="80" customFormat="1" ht="24" customHeight="1">
      <c r="A17" s="111">
        <v>7</v>
      </c>
      <c r="B17" s="113" t="s">
        <v>58</v>
      </c>
      <c r="C17" s="66" t="s">
        <v>54</v>
      </c>
      <c r="D17" s="65">
        <v>287</v>
      </c>
      <c r="E17" s="65">
        <v>527.7</v>
      </c>
      <c r="F17" s="67" t="s">
        <v>52</v>
      </c>
      <c r="G17" s="68">
        <v>684</v>
      </c>
      <c r="H17" s="68">
        <v>548</v>
      </c>
      <c r="I17" s="68">
        <v>570</v>
      </c>
      <c r="J17" s="68" t="s">
        <v>53</v>
      </c>
      <c r="K17" s="69">
        <v>228.1</v>
      </c>
      <c r="L17" s="69"/>
      <c r="M17" s="69">
        <f t="shared" si="0"/>
        <v>228.1</v>
      </c>
      <c r="N17" s="113"/>
      <c r="O17" s="71"/>
      <c r="P17" s="58"/>
      <c r="Q17" s="58"/>
      <c r="R17" s="58"/>
      <c r="S17" s="58"/>
      <c r="T17" s="58"/>
      <c r="U17" s="58"/>
      <c r="V17" s="58"/>
      <c r="W17" s="58"/>
      <c r="X17" s="58"/>
      <c r="Y17" s="58"/>
      <c r="Z17" s="58"/>
      <c r="AA17" s="58"/>
    </row>
    <row r="18" spans="1:27" s="80" customFormat="1" ht="24" customHeight="1">
      <c r="A18" s="111"/>
      <c r="B18" s="113"/>
      <c r="C18" s="74">
        <v>56</v>
      </c>
      <c r="D18" s="74">
        <v>263</v>
      </c>
      <c r="E18" s="77">
        <v>421.6</v>
      </c>
      <c r="F18" s="104">
        <v>37</v>
      </c>
      <c r="G18" s="108">
        <v>689</v>
      </c>
      <c r="H18" s="108">
        <v>1152</v>
      </c>
      <c r="I18" s="108">
        <v>1152</v>
      </c>
      <c r="J18" s="68" t="s">
        <v>53</v>
      </c>
      <c r="K18" s="69">
        <v>236.3</v>
      </c>
      <c r="L18" s="69"/>
      <c r="M18" s="69">
        <f t="shared" si="0"/>
        <v>236.3</v>
      </c>
      <c r="N18" s="113"/>
      <c r="O18" s="71"/>
      <c r="P18" s="58"/>
      <c r="Q18" s="58"/>
      <c r="R18" s="58"/>
      <c r="S18" s="58"/>
      <c r="T18" s="58"/>
      <c r="U18" s="58"/>
      <c r="V18" s="58"/>
      <c r="W18" s="58"/>
      <c r="X18" s="58"/>
      <c r="Y18" s="58"/>
      <c r="Z18" s="58"/>
      <c r="AA18" s="58"/>
    </row>
    <row r="19" spans="1:27" s="80" customFormat="1" ht="24" customHeight="1">
      <c r="A19" s="111"/>
      <c r="B19" s="113"/>
      <c r="C19" s="75">
        <v>56</v>
      </c>
      <c r="D19" s="75">
        <v>264</v>
      </c>
      <c r="E19" s="76">
        <v>667.7</v>
      </c>
      <c r="F19" s="105"/>
      <c r="G19" s="108"/>
      <c r="H19" s="108"/>
      <c r="I19" s="108"/>
      <c r="J19" s="68" t="s">
        <v>53</v>
      </c>
      <c r="K19" s="69">
        <v>473.8</v>
      </c>
      <c r="L19" s="69"/>
      <c r="M19" s="69">
        <f t="shared" si="0"/>
        <v>473.8</v>
      </c>
      <c r="N19" s="70"/>
      <c r="O19" s="71"/>
      <c r="P19" s="58"/>
      <c r="Q19" s="58"/>
      <c r="R19" s="58"/>
      <c r="S19" s="58"/>
      <c r="T19" s="58"/>
      <c r="U19" s="58"/>
      <c r="V19" s="58"/>
      <c r="W19" s="58"/>
      <c r="X19" s="58"/>
      <c r="Y19" s="58"/>
      <c r="Z19" s="58"/>
      <c r="AA19" s="58"/>
    </row>
    <row r="20" spans="1:27" s="80" customFormat="1" ht="18" customHeight="1">
      <c r="A20" s="111">
        <v>8</v>
      </c>
      <c r="B20" s="110" t="s">
        <v>68</v>
      </c>
      <c r="C20" s="74">
        <v>56</v>
      </c>
      <c r="D20" s="75">
        <v>229</v>
      </c>
      <c r="E20" s="76">
        <v>724.9</v>
      </c>
      <c r="F20" s="77">
        <v>37</v>
      </c>
      <c r="G20" s="75">
        <v>610</v>
      </c>
      <c r="H20" s="75">
        <v>224</v>
      </c>
      <c r="I20" s="75">
        <v>224</v>
      </c>
      <c r="J20" s="68"/>
      <c r="K20" s="76">
        <f>+M20</f>
        <v>400.7</v>
      </c>
      <c r="L20" s="69"/>
      <c r="M20" s="69">
        <v>400.7</v>
      </c>
      <c r="N20" s="111"/>
      <c r="O20" s="71"/>
      <c r="P20" s="58"/>
      <c r="Q20" s="58"/>
      <c r="R20" s="58"/>
      <c r="S20" s="58"/>
      <c r="T20" s="58"/>
      <c r="U20" s="58"/>
      <c r="V20" s="58"/>
      <c r="W20" s="58"/>
      <c r="X20" s="58"/>
      <c r="Y20" s="58"/>
      <c r="Z20" s="58"/>
      <c r="AA20" s="58"/>
    </row>
    <row r="21" spans="1:27" s="80" customFormat="1" ht="24" customHeight="1">
      <c r="A21" s="111"/>
      <c r="B21" s="110"/>
      <c r="C21" s="74">
        <v>56</v>
      </c>
      <c r="D21" s="75">
        <v>250</v>
      </c>
      <c r="E21" s="76">
        <v>316.8</v>
      </c>
      <c r="F21" s="77">
        <v>37</v>
      </c>
      <c r="G21" s="76">
        <v>609</v>
      </c>
      <c r="H21" s="76">
        <v>224</v>
      </c>
      <c r="I21" s="76">
        <v>224</v>
      </c>
      <c r="J21" s="68" t="s">
        <v>61</v>
      </c>
      <c r="K21" s="76">
        <v>316.8</v>
      </c>
      <c r="L21" s="69"/>
      <c r="M21" s="69">
        <f>+K21</f>
        <v>316.8</v>
      </c>
      <c r="N21" s="111"/>
      <c r="O21" s="71"/>
      <c r="P21" s="58"/>
      <c r="Q21" s="58"/>
      <c r="R21" s="58"/>
      <c r="S21" s="58"/>
      <c r="T21" s="58"/>
      <c r="U21" s="58"/>
      <c r="V21" s="58"/>
      <c r="W21" s="58"/>
      <c r="X21" s="58"/>
      <c r="Y21" s="58"/>
      <c r="Z21" s="58"/>
      <c r="AA21" s="58"/>
    </row>
    <row r="22" spans="1:27" s="80" customFormat="1" ht="18.75" customHeight="1">
      <c r="A22" s="111"/>
      <c r="B22" s="110"/>
      <c r="C22" s="75">
        <v>56</v>
      </c>
      <c r="D22" s="75">
        <v>273</v>
      </c>
      <c r="E22" s="76">
        <v>131.5</v>
      </c>
      <c r="F22" s="76">
        <v>37</v>
      </c>
      <c r="G22" s="76">
        <v>672</v>
      </c>
      <c r="H22" s="76">
        <v>391</v>
      </c>
      <c r="I22" s="76">
        <v>391</v>
      </c>
      <c r="J22" s="68" t="s">
        <v>67</v>
      </c>
      <c r="K22" s="76">
        <v>25.4</v>
      </c>
      <c r="L22" s="69"/>
      <c r="M22" s="69">
        <f>+K22</f>
        <v>25.4</v>
      </c>
      <c r="N22" s="111"/>
      <c r="O22" s="71"/>
      <c r="P22" s="58"/>
      <c r="Q22" s="58"/>
      <c r="R22" s="58"/>
      <c r="S22" s="58"/>
      <c r="T22" s="58"/>
      <c r="U22" s="58"/>
      <c r="V22" s="58"/>
      <c r="W22" s="58"/>
      <c r="X22" s="58"/>
      <c r="Y22" s="58"/>
      <c r="Z22" s="58"/>
      <c r="AA22" s="58"/>
    </row>
    <row r="23" spans="1:27" s="80" customFormat="1" ht="27.75" customHeight="1">
      <c r="A23" s="111">
        <v>9</v>
      </c>
      <c r="B23" s="110" t="s">
        <v>117</v>
      </c>
      <c r="C23" s="75">
        <v>56</v>
      </c>
      <c r="D23" s="75">
        <v>265</v>
      </c>
      <c r="E23" s="76">
        <v>315.8</v>
      </c>
      <c r="F23" s="76">
        <v>37</v>
      </c>
      <c r="G23" s="76">
        <v>688</v>
      </c>
      <c r="H23" s="76">
        <v>320</v>
      </c>
      <c r="I23" s="76">
        <v>320</v>
      </c>
      <c r="J23" s="68" t="s">
        <v>53</v>
      </c>
      <c r="K23" s="69">
        <f>+E23</f>
        <v>315.8</v>
      </c>
      <c r="L23" s="69"/>
      <c r="M23" s="69">
        <f t="shared" si="0"/>
        <v>315.8</v>
      </c>
      <c r="N23" s="70"/>
      <c r="O23" s="71"/>
      <c r="P23" s="58"/>
      <c r="Q23" s="58"/>
      <c r="R23" s="58"/>
      <c r="S23" s="58"/>
      <c r="T23" s="58"/>
      <c r="U23" s="58"/>
      <c r="V23" s="58"/>
      <c r="W23" s="58"/>
      <c r="X23" s="58"/>
      <c r="Y23" s="58"/>
      <c r="Z23" s="58"/>
      <c r="AA23" s="58"/>
    </row>
    <row r="24" spans="1:27" s="80" customFormat="1" ht="27.75" customHeight="1">
      <c r="A24" s="111"/>
      <c r="B24" s="110"/>
      <c r="C24" s="74">
        <v>56</v>
      </c>
      <c r="D24" s="75">
        <v>224</v>
      </c>
      <c r="E24" s="76">
        <v>899</v>
      </c>
      <c r="F24" s="77">
        <v>37</v>
      </c>
      <c r="G24" s="76">
        <v>601</v>
      </c>
      <c r="H24" s="76">
        <v>858</v>
      </c>
      <c r="I24" s="76">
        <v>858</v>
      </c>
      <c r="J24" s="68" t="s">
        <v>53</v>
      </c>
      <c r="K24" s="69">
        <v>24.6</v>
      </c>
      <c r="L24" s="69"/>
      <c r="M24" s="69">
        <f t="shared" si="0"/>
        <v>24.6</v>
      </c>
      <c r="N24" s="113"/>
      <c r="O24" s="71"/>
      <c r="P24" s="58"/>
      <c r="Q24" s="58"/>
      <c r="R24" s="58"/>
      <c r="S24" s="58"/>
      <c r="T24" s="58"/>
      <c r="U24" s="58"/>
      <c r="V24" s="58"/>
      <c r="W24" s="58"/>
      <c r="X24" s="58"/>
      <c r="Y24" s="58"/>
      <c r="Z24" s="58"/>
      <c r="AA24" s="58"/>
    </row>
    <row r="25" spans="1:27" s="80" customFormat="1" ht="27.75" customHeight="1">
      <c r="A25" s="111"/>
      <c r="B25" s="110"/>
      <c r="C25" s="74">
        <v>56</v>
      </c>
      <c r="D25" s="75">
        <v>211</v>
      </c>
      <c r="E25" s="76">
        <v>485.3</v>
      </c>
      <c r="F25" s="77">
        <v>37</v>
      </c>
      <c r="G25" s="76">
        <v>586</v>
      </c>
      <c r="H25" s="76">
        <v>459</v>
      </c>
      <c r="I25" s="76">
        <v>336</v>
      </c>
      <c r="J25" s="68" t="s">
        <v>53</v>
      </c>
      <c r="K25" s="69">
        <v>163.7</v>
      </c>
      <c r="L25" s="69"/>
      <c r="M25" s="69">
        <f t="shared" si="0"/>
        <v>163.7</v>
      </c>
      <c r="N25" s="113"/>
      <c r="O25" s="71"/>
      <c r="P25" s="58"/>
      <c r="Q25" s="58"/>
      <c r="R25" s="58"/>
      <c r="S25" s="58"/>
      <c r="T25" s="58"/>
      <c r="U25" s="58"/>
      <c r="V25" s="58"/>
      <c r="W25" s="58"/>
      <c r="X25" s="58"/>
      <c r="Y25" s="58"/>
      <c r="Z25" s="58"/>
      <c r="AA25" s="58"/>
    </row>
    <row r="26" spans="1:27" s="80" customFormat="1" ht="27.75" customHeight="1">
      <c r="A26" s="111"/>
      <c r="B26" s="110"/>
      <c r="C26" s="74">
        <v>56</v>
      </c>
      <c r="D26" s="75">
        <v>212</v>
      </c>
      <c r="E26" s="76">
        <v>360</v>
      </c>
      <c r="F26" s="77">
        <v>37</v>
      </c>
      <c r="G26" s="76">
        <v>585</v>
      </c>
      <c r="H26" s="76">
        <v>490</v>
      </c>
      <c r="I26" s="76">
        <v>490</v>
      </c>
      <c r="J26" s="68" t="s">
        <v>53</v>
      </c>
      <c r="K26" s="69">
        <v>80.3</v>
      </c>
      <c r="L26" s="69"/>
      <c r="M26" s="69">
        <f t="shared" si="0"/>
        <v>80.3</v>
      </c>
      <c r="N26" s="113"/>
      <c r="O26" s="71"/>
      <c r="P26" s="58"/>
      <c r="Q26" s="58"/>
      <c r="R26" s="58"/>
      <c r="S26" s="58"/>
      <c r="T26" s="58"/>
      <c r="U26" s="58"/>
      <c r="V26" s="58"/>
      <c r="W26" s="58"/>
      <c r="X26" s="58"/>
      <c r="Y26" s="58"/>
      <c r="Z26" s="58"/>
      <c r="AA26" s="58"/>
    </row>
    <row r="27" spans="1:27" s="80" customFormat="1" ht="27.75" customHeight="1">
      <c r="A27" s="111">
        <v>10</v>
      </c>
      <c r="B27" s="110" t="s">
        <v>118</v>
      </c>
      <c r="C27" s="75">
        <v>56</v>
      </c>
      <c r="D27" s="75">
        <v>245</v>
      </c>
      <c r="E27" s="76">
        <v>682.4</v>
      </c>
      <c r="F27" s="76">
        <v>37</v>
      </c>
      <c r="G27" s="76">
        <v>600</v>
      </c>
      <c r="H27" s="76">
        <v>1755</v>
      </c>
      <c r="I27" s="76">
        <v>1725</v>
      </c>
      <c r="J27" s="68" t="s">
        <v>53</v>
      </c>
      <c r="K27" s="69">
        <v>5.5</v>
      </c>
      <c r="L27" s="69"/>
      <c r="M27" s="69">
        <f t="shared" si="0"/>
        <v>5.5</v>
      </c>
      <c r="N27" s="70"/>
      <c r="O27" s="71"/>
      <c r="P27" s="58"/>
      <c r="Q27" s="58"/>
      <c r="R27" s="58"/>
      <c r="S27" s="58"/>
      <c r="T27" s="58"/>
      <c r="U27" s="58"/>
      <c r="V27" s="58"/>
      <c r="W27" s="58"/>
      <c r="X27" s="58"/>
      <c r="Y27" s="58"/>
      <c r="Z27" s="58"/>
      <c r="AA27" s="58"/>
    </row>
    <row r="28" spans="1:27" s="80" customFormat="1" ht="27.75" customHeight="1">
      <c r="A28" s="111"/>
      <c r="B28" s="110"/>
      <c r="C28" s="74">
        <v>56</v>
      </c>
      <c r="D28" s="75">
        <v>268</v>
      </c>
      <c r="E28" s="76">
        <v>540.6</v>
      </c>
      <c r="F28" s="77">
        <v>37</v>
      </c>
      <c r="G28" s="76">
        <v>678</v>
      </c>
      <c r="H28" s="76">
        <v>565</v>
      </c>
      <c r="I28" s="76">
        <v>565</v>
      </c>
      <c r="J28" s="68" t="s">
        <v>61</v>
      </c>
      <c r="K28" s="76">
        <v>272.9</v>
      </c>
      <c r="L28" s="69"/>
      <c r="M28" s="69">
        <v>272.9</v>
      </c>
      <c r="N28" s="70"/>
      <c r="O28" s="71"/>
      <c r="P28" s="58"/>
      <c r="Q28" s="58"/>
      <c r="R28" s="58"/>
      <c r="S28" s="58"/>
      <c r="T28" s="58"/>
      <c r="U28" s="58"/>
      <c r="V28" s="58"/>
      <c r="W28" s="58"/>
      <c r="X28" s="58"/>
      <c r="Y28" s="58"/>
      <c r="Z28" s="58"/>
      <c r="AA28" s="58"/>
    </row>
    <row r="29" spans="1:27" s="80" customFormat="1" ht="24.75" customHeight="1">
      <c r="A29" s="111">
        <v>11</v>
      </c>
      <c r="B29" s="110" t="s">
        <v>62</v>
      </c>
      <c r="C29" s="75">
        <v>56</v>
      </c>
      <c r="D29" s="75">
        <v>267</v>
      </c>
      <c r="E29" s="76">
        <v>722.7</v>
      </c>
      <c r="F29" s="108">
        <v>37</v>
      </c>
      <c r="G29" s="108">
        <v>602</v>
      </c>
      <c r="H29" s="108">
        <v>855</v>
      </c>
      <c r="I29" s="108">
        <v>855</v>
      </c>
      <c r="J29" s="68" t="s">
        <v>53</v>
      </c>
      <c r="K29" s="76">
        <f>+E29</f>
        <v>722.7</v>
      </c>
      <c r="L29" s="69"/>
      <c r="M29" s="69">
        <f t="shared" si="0"/>
        <v>722.7</v>
      </c>
      <c r="N29" s="113"/>
      <c r="O29" s="71"/>
      <c r="P29" s="58"/>
      <c r="Q29" s="58"/>
      <c r="R29" s="58"/>
      <c r="S29" s="58"/>
      <c r="T29" s="58"/>
      <c r="U29" s="58"/>
      <c r="V29" s="58"/>
      <c r="W29" s="58"/>
      <c r="X29" s="58"/>
      <c r="Y29" s="58"/>
      <c r="Z29" s="58"/>
      <c r="AA29" s="58"/>
    </row>
    <row r="30" spans="1:27" s="80" customFormat="1" ht="27.75" customHeight="1">
      <c r="A30" s="111"/>
      <c r="B30" s="110"/>
      <c r="C30" s="74">
        <v>56</v>
      </c>
      <c r="D30" s="75">
        <v>246</v>
      </c>
      <c r="E30" s="76">
        <v>154.9</v>
      </c>
      <c r="F30" s="108"/>
      <c r="G30" s="108"/>
      <c r="H30" s="108"/>
      <c r="I30" s="108"/>
      <c r="J30" s="68" t="s">
        <v>53</v>
      </c>
      <c r="K30" s="76">
        <f>+E30</f>
        <v>154.9</v>
      </c>
      <c r="L30" s="69"/>
      <c r="M30" s="69">
        <f t="shared" si="0"/>
        <v>154.9</v>
      </c>
      <c r="N30" s="113"/>
      <c r="O30" s="71"/>
      <c r="P30" s="58"/>
      <c r="Q30" s="58"/>
      <c r="R30" s="58"/>
      <c r="S30" s="58"/>
      <c r="T30" s="58"/>
      <c r="U30" s="58"/>
      <c r="V30" s="58"/>
      <c r="W30" s="58"/>
      <c r="X30" s="58"/>
      <c r="Y30" s="58"/>
      <c r="Z30" s="58"/>
      <c r="AA30" s="58"/>
    </row>
    <row r="31" spans="1:27" s="80" customFormat="1" ht="40.5" customHeight="1">
      <c r="A31" s="111">
        <v>12</v>
      </c>
      <c r="B31" s="113" t="s">
        <v>116</v>
      </c>
      <c r="C31" s="75">
        <v>56</v>
      </c>
      <c r="D31" s="75">
        <v>288</v>
      </c>
      <c r="E31" s="76">
        <v>240.8</v>
      </c>
      <c r="F31" s="76">
        <v>37</v>
      </c>
      <c r="G31" s="76">
        <v>682</v>
      </c>
      <c r="H31" s="76">
        <v>297</v>
      </c>
      <c r="I31" s="76">
        <v>294</v>
      </c>
      <c r="J31" s="68" t="s">
        <v>61</v>
      </c>
      <c r="K31" s="76">
        <f>+E31</f>
        <v>240.8</v>
      </c>
      <c r="L31" s="69"/>
      <c r="M31" s="69">
        <f t="shared" si="0"/>
        <v>240.8</v>
      </c>
      <c r="N31" s="113"/>
      <c r="O31" s="71"/>
      <c r="P31" s="58"/>
      <c r="Q31" s="58"/>
      <c r="R31" s="58"/>
      <c r="S31" s="58"/>
      <c r="T31" s="58"/>
      <c r="U31" s="58"/>
      <c r="V31" s="58"/>
      <c r="W31" s="58"/>
      <c r="X31" s="58"/>
      <c r="Y31" s="58"/>
      <c r="Z31" s="58"/>
      <c r="AA31" s="58"/>
    </row>
    <row r="32" spans="1:27" s="80" customFormat="1" ht="30.75" customHeight="1">
      <c r="A32" s="111"/>
      <c r="B32" s="113"/>
      <c r="C32" s="74">
        <v>56</v>
      </c>
      <c r="D32" s="65">
        <v>227</v>
      </c>
      <c r="E32" s="65">
        <v>890</v>
      </c>
      <c r="F32" s="77">
        <v>37</v>
      </c>
      <c r="G32" s="68">
        <v>604</v>
      </c>
      <c r="H32" s="68">
        <v>1030</v>
      </c>
      <c r="I32" s="68">
        <v>1030</v>
      </c>
      <c r="J32" s="68" t="s">
        <v>53</v>
      </c>
      <c r="K32" s="69">
        <v>459.4</v>
      </c>
      <c r="L32" s="69"/>
      <c r="M32" s="69">
        <f t="shared" si="0"/>
        <v>459.4</v>
      </c>
      <c r="N32" s="113"/>
      <c r="O32" s="71"/>
      <c r="P32" s="58"/>
      <c r="Q32" s="58"/>
      <c r="R32" s="58"/>
      <c r="S32" s="58"/>
      <c r="T32" s="58"/>
      <c r="U32" s="58"/>
      <c r="V32" s="58"/>
      <c r="W32" s="58"/>
      <c r="X32" s="58"/>
      <c r="Y32" s="58"/>
      <c r="Z32" s="58"/>
      <c r="AA32" s="58"/>
    </row>
    <row r="33" spans="1:27" s="80" customFormat="1" ht="27.75" customHeight="1">
      <c r="A33" s="65">
        <v>13</v>
      </c>
      <c r="B33" s="81" t="s">
        <v>63</v>
      </c>
      <c r="C33" s="75">
        <v>56</v>
      </c>
      <c r="D33" s="75">
        <v>289</v>
      </c>
      <c r="E33" s="76">
        <v>255.4</v>
      </c>
      <c r="F33" s="76">
        <v>37</v>
      </c>
      <c r="G33" s="76">
        <v>680</v>
      </c>
      <c r="H33" s="76">
        <v>520</v>
      </c>
      <c r="I33" s="76">
        <v>520</v>
      </c>
      <c r="J33" s="68" t="s">
        <v>61</v>
      </c>
      <c r="K33" s="69">
        <f>+E33</f>
        <v>255.4</v>
      </c>
      <c r="L33" s="69"/>
      <c r="M33" s="69">
        <f t="shared" si="0"/>
        <v>255.4</v>
      </c>
      <c r="N33" s="70"/>
      <c r="O33" s="71"/>
      <c r="P33" s="58"/>
      <c r="Q33" s="58"/>
      <c r="R33" s="58"/>
      <c r="S33" s="58"/>
      <c r="T33" s="58"/>
      <c r="U33" s="58"/>
      <c r="V33" s="58"/>
      <c r="W33" s="58"/>
      <c r="X33" s="58"/>
      <c r="Y33" s="58"/>
      <c r="Z33" s="58"/>
      <c r="AA33" s="58"/>
    </row>
    <row r="34" spans="1:27" s="80" customFormat="1" ht="27.75" customHeight="1">
      <c r="A34" s="111">
        <v>14</v>
      </c>
      <c r="B34" s="110" t="s">
        <v>64</v>
      </c>
      <c r="C34" s="74">
        <v>56</v>
      </c>
      <c r="D34" s="75">
        <v>290</v>
      </c>
      <c r="E34" s="76">
        <v>496.4</v>
      </c>
      <c r="F34" s="77">
        <v>37</v>
      </c>
      <c r="G34" s="76">
        <v>679</v>
      </c>
      <c r="H34" s="76">
        <v>565</v>
      </c>
      <c r="I34" s="76">
        <v>565</v>
      </c>
      <c r="J34" s="68" t="s">
        <v>61</v>
      </c>
      <c r="K34" s="76">
        <v>216.2</v>
      </c>
      <c r="L34" s="69"/>
      <c r="M34" s="69">
        <f t="shared" si="0"/>
        <v>216.2</v>
      </c>
      <c r="N34" s="113"/>
      <c r="O34" s="71"/>
      <c r="P34" s="58"/>
      <c r="Q34" s="58"/>
      <c r="R34" s="58"/>
      <c r="S34" s="58"/>
      <c r="T34" s="58"/>
      <c r="U34" s="58"/>
      <c r="V34" s="58"/>
      <c r="W34" s="58"/>
      <c r="X34" s="58"/>
      <c r="Y34" s="58"/>
      <c r="Z34" s="58"/>
      <c r="AA34" s="58"/>
    </row>
    <row r="35" spans="1:27" s="80" customFormat="1" ht="29.25" customHeight="1">
      <c r="A35" s="111"/>
      <c r="B35" s="110"/>
      <c r="C35" s="75">
        <v>56</v>
      </c>
      <c r="D35" s="75">
        <v>228</v>
      </c>
      <c r="E35" s="76">
        <v>129.1</v>
      </c>
      <c r="F35" s="76">
        <v>37</v>
      </c>
      <c r="G35" s="76">
        <v>586</v>
      </c>
      <c r="H35" s="76">
        <v>459</v>
      </c>
      <c r="I35" s="76">
        <v>120</v>
      </c>
      <c r="J35" s="68" t="s">
        <v>53</v>
      </c>
      <c r="K35" s="76">
        <f>+E35</f>
        <v>129.1</v>
      </c>
      <c r="L35" s="69"/>
      <c r="M35" s="69">
        <f t="shared" si="0"/>
        <v>129.1</v>
      </c>
      <c r="N35" s="113"/>
      <c r="O35" s="71"/>
      <c r="P35" s="58"/>
      <c r="Q35" s="58"/>
      <c r="R35" s="58"/>
      <c r="S35" s="58"/>
      <c r="T35" s="58"/>
      <c r="U35" s="58"/>
      <c r="V35" s="58"/>
      <c r="W35" s="58"/>
      <c r="X35" s="58"/>
      <c r="Y35" s="58"/>
      <c r="Z35" s="58"/>
      <c r="AA35" s="58"/>
    </row>
    <row r="36" spans="1:27" s="80" customFormat="1" ht="27.75" customHeight="1">
      <c r="A36" s="65">
        <v>15</v>
      </c>
      <c r="B36" s="82" t="s">
        <v>65</v>
      </c>
      <c r="C36" s="74">
        <v>56</v>
      </c>
      <c r="D36" s="75">
        <v>291</v>
      </c>
      <c r="E36" s="76">
        <v>502.2</v>
      </c>
      <c r="F36" s="77">
        <v>37</v>
      </c>
      <c r="G36" s="76">
        <v>677</v>
      </c>
      <c r="H36" s="76">
        <v>532</v>
      </c>
      <c r="I36" s="76">
        <v>552</v>
      </c>
      <c r="J36" s="68" t="s">
        <v>61</v>
      </c>
      <c r="K36" s="76">
        <v>244.6</v>
      </c>
      <c r="L36" s="69"/>
      <c r="M36" s="69">
        <f t="shared" si="0"/>
        <v>244.6</v>
      </c>
      <c r="N36" s="70"/>
      <c r="O36" s="71"/>
      <c r="P36" s="58"/>
      <c r="Q36" s="58"/>
      <c r="R36" s="58"/>
      <c r="S36" s="58"/>
      <c r="T36" s="58"/>
      <c r="U36" s="58"/>
      <c r="V36" s="58"/>
      <c r="W36" s="58"/>
      <c r="X36" s="58"/>
      <c r="Y36" s="58"/>
      <c r="Z36" s="58"/>
      <c r="AA36" s="58"/>
    </row>
    <row r="37" spans="1:27" s="80" customFormat="1" ht="27.75" customHeight="1">
      <c r="A37" s="65">
        <v>16</v>
      </c>
      <c r="B37" s="82" t="s">
        <v>66</v>
      </c>
      <c r="C37" s="75">
        <v>56</v>
      </c>
      <c r="D37" s="75">
        <v>247</v>
      </c>
      <c r="E37" s="76">
        <v>284.3</v>
      </c>
      <c r="F37" s="76">
        <v>37</v>
      </c>
      <c r="G37" s="76">
        <v>606</v>
      </c>
      <c r="H37" s="76">
        <v>284</v>
      </c>
      <c r="I37" s="76">
        <v>284</v>
      </c>
      <c r="J37" s="68" t="s">
        <v>61</v>
      </c>
      <c r="K37" s="76">
        <v>284.3</v>
      </c>
      <c r="L37" s="69"/>
      <c r="M37" s="69">
        <f t="shared" si="0"/>
        <v>284.3</v>
      </c>
      <c r="N37" s="70"/>
      <c r="O37" s="71"/>
      <c r="P37" s="58"/>
      <c r="Q37" s="58"/>
      <c r="R37" s="58"/>
      <c r="S37" s="58"/>
      <c r="T37" s="58"/>
      <c r="U37" s="58"/>
      <c r="V37" s="58"/>
      <c r="W37" s="58"/>
      <c r="X37" s="58"/>
      <c r="Y37" s="58"/>
      <c r="Z37" s="58"/>
      <c r="AA37" s="58"/>
    </row>
    <row r="38" spans="1:27" s="80" customFormat="1" ht="27.75" customHeight="1">
      <c r="A38" s="111">
        <v>17</v>
      </c>
      <c r="B38" s="110" t="s">
        <v>112</v>
      </c>
      <c r="C38" s="74">
        <v>56</v>
      </c>
      <c r="D38" s="75">
        <v>272</v>
      </c>
      <c r="E38" s="76">
        <v>293.7</v>
      </c>
      <c r="F38" s="77">
        <v>37</v>
      </c>
      <c r="G38" s="76">
        <v>673</v>
      </c>
      <c r="H38" s="76">
        <v>187</v>
      </c>
      <c r="I38" s="76"/>
      <c r="J38" s="68" t="s">
        <v>67</v>
      </c>
      <c r="K38" s="69">
        <v>21.5</v>
      </c>
      <c r="L38" s="69"/>
      <c r="M38" s="69">
        <f t="shared" si="0"/>
        <v>21.5</v>
      </c>
      <c r="N38" s="83"/>
      <c r="O38" s="71"/>
      <c r="P38" s="58"/>
      <c r="Q38" s="58"/>
      <c r="R38" s="58"/>
      <c r="S38" s="58"/>
      <c r="T38" s="58"/>
      <c r="U38" s="58"/>
      <c r="V38" s="58"/>
      <c r="W38" s="58"/>
      <c r="X38" s="58"/>
      <c r="Y38" s="58"/>
      <c r="Z38" s="58"/>
      <c r="AA38" s="58"/>
    </row>
    <row r="39" spans="1:27" s="80" customFormat="1" ht="27.75" customHeight="1">
      <c r="A39" s="111"/>
      <c r="B39" s="110"/>
      <c r="C39" s="75">
        <v>56</v>
      </c>
      <c r="D39" s="75">
        <v>248</v>
      </c>
      <c r="E39" s="76">
        <v>293.6</v>
      </c>
      <c r="F39" s="76">
        <v>37</v>
      </c>
      <c r="G39" s="76">
        <v>607</v>
      </c>
      <c r="H39" s="76">
        <v>485</v>
      </c>
      <c r="I39" s="76">
        <v>485</v>
      </c>
      <c r="J39" s="68" t="s">
        <v>61</v>
      </c>
      <c r="K39" s="76">
        <f>+E39</f>
        <v>293.6</v>
      </c>
      <c r="L39" s="69"/>
      <c r="M39" s="69">
        <f t="shared" si="0"/>
        <v>293.6</v>
      </c>
      <c r="N39" s="84"/>
      <c r="O39" s="71"/>
      <c r="P39" s="58"/>
      <c r="Q39" s="58"/>
      <c r="R39" s="58"/>
      <c r="S39" s="58"/>
      <c r="T39" s="58"/>
      <c r="U39" s="58"/>
      <c r="V39" s="58"/>
      <c r="W39" s="58"/>
      <c r="X39" s="58"/>
      <c r="Y39" s="58"/>
      <c r="Z39" s="58"/>
      <c r="AA39" s="58"/>
    </row>
    <row r="40" spans="1:27" s="80" customFormat="1" ht="29.25" customHeight="1">
      <c r="A40" s="111">
        <v>18</v>
      </c>
      <c r="B40" s="110" t="s">
        <v>99</v>
      </c>
      <c r="C40" s="74">
        <v>56</v>
      </c>
      <c r="D40" s="75">
        <v>249</v>
      </c>
      <c r="E40" s="76">
        <v>210.7</v>
      </c>
      <c r="F40" s="77">
        <v>37</v>
      </c>
      <c r="G40" s="76">
        <v>608</v>
      </c>
      <c r="H40" s="76">
        <v>160</v>
      </c>
      <c r="I40" s="76">
        <v>160</v>
      </c>
      <c r="J40" s="68" t="s">
        <v>61</v>
      </c>
      <c r="K40" s="76">
        <f>+E40</f>
        <v>210.7</v>
      </c>
      <c r="L40" s="69"/>
      <c r="M40" s="69">
        <f t="shared" si="0"/>
        <v>210.7</v>
      </c>
      <c r="N40" s="111"/>
      <c r="O40" s="71"/>
      <c r="P40" s="58"/>
      <c r="Q40" s="58"/>
      <c r="R40" s="58"/>
      <c r="S40" s="58"/>
      <c r="T40" s="58"/>
      <c r="U40" s="58"/>
      <c r="V40" s="58"/>
      <c r="W40" s="58"/>
      <c r="X40" s="58"/>
      <c r="Y40" s="58"/>
      <c r="Z40" s="58"/>
      <c r="AA40" s="58"/>
    </row>
    <row r="41" spans="1:27" s="80" customFormat="1" ht="32.25" customHeight="1">
      <c r="A41" s="111"/>
      <c r="B41" s="110"/>
      <c r="C41" s="75">
        <v>56</v>
      </c>
      <c r="D41" s="75">
        <v>252</v>
      </c>
      <c r="E41" s="76">
        <v>98.1</v>
      </c>
      <c r="F41" s="76">
        <v>37</v>
      </c>
      <c r="G41" s="76">
        <v>613</v>
      </c>
      <c r="H41" s="76">
        <v>103</v>
      </c>
      <c r="I41" s="76">
        <v>103</v>
      </c>
      <c r="J41" s="68" t="s">
        <v>53</v>
      </c>
      <c r="K41" s="76">
        <f>+E41</f>
        <v>98.1</v>
      </c>
      <c r="L41" s="69"/>
      <c r="M41" s="69">
        <f t="shared" si="0"/>
        <v>98.1</v>
      </c>
      <c r="N41" s="111"/>
      <c r="O41" s="71"/>
      <c r="P41" s="58"/>
      <c r="Q41" s="58"/>
      <c r="R41" s="58"/>
      <c r="S41" s="58"/>
      <c r="T41" s="58"/>
      <c r="U41" s="58"/>
      <c r="V41" s="58"/>
      <c r="W41" s="58"/>
      <c r="X41" s="58"/>
      <c r="Y41" s="58"/>
      <c r="Z41" s="58"/>
      <c r="AA41" s="58"/>
    </row>
    <row r="42" spans="1:15" ht="42" customHeight="1">
      <c r="A42" s="111">
        <v>19</v>
      </c>
      <c r="B42" s="110" t="s">
        <v>111</v>
      </c>
      <c r="C42" s="74">
        <v>56</v>
      </c>
      <c r="D42" s="75">
        <v>230</v>
      </c>
      <c r="E42" s="76">
        <v>461.2</v>
      </c>
      <c r="F42" s="77">
        <v>37</v>
      </c>
      <c r="G42" s="76">
        <v>612</v>
      </c>
      <c r="H42" s="76">
        <v>444</v>
      </c>
      <c r="I42" s="76">
        <v>444</v>
      </c>
      <c r="J42" s="68" t="s">
        <v>53</v>
      </c>
      <c r="K42" s="69">
        <f aca="true" t="shared" si="1" ref="K42:K48">+E42</f>
        <v>461.2</v>
      </c>
      <c r="L42" s="69"/>
      <c r="M42" s="69">
        <f t="shared" si="0"/>
        <v>461.2</v>
      </c>
      <c r="N42" s="70"/>
      <c r="O42" s="71" t="s">
        <v>49</v>
      </c>
    </row>
    <row r="43" spans="1:15" ht="28.5" customHeight="1">
      <c r="A43" s="111"/>
      <c r="B43" s="110"/>
      <c r="C43" s="75">
        <v>56</v>
      </c>
      <c r="D43" s="75">
        <v>233</v>
      </c>
      <c r="E43" s="76">
        <v>95.8</v>
      </c>
      <c r="F43" s="104">
        <v>37</v>
      </c>
      <c r="G43" s="104">
        <v>665</v>
      </c>
      <c r="H43" s="104">
        <v>120</v>
      </c>
      <c r="I43" s="106"/>
      <c r="J43" s="68" t="s">
        <v>53</v>
      </c>
      <c r="K43" s="69">
        <f t="shared" si="1"/>
        <v>95.8</v>
      </c>
      <c r="L43" s="69"/>
      <c r="M43" s="69">
        <f t="shared" si="0"/>
        <v>95.8</v>
      </c>
      <c r="N43" s="70"/>
      <c r="O43" s="71" t="s">
        <v>41</v>
      </c>
    </row>
    <row r="44" spans="1:15" ht="28.5" customHeight="1">
      <c r="A44" s="111"/>
      <c r="B44" s="110"/>
      <c r="C44" s="74">
        <v>56</v>
      </c>
      <c r="D44" s="65">
        <v>234</v>
      </c>
      <c r="E44" s="69">
        <v>10.1</v>
      </c>
      <c r="F44" s="105"/>
      <c r="G44" s="105"/>
      <c r="H44" s="105"/>
      <c r="I44" s="107"/>
      <c r="J44" s="68" t="s">
        <v>53</v>
      </c>
      <c r="K44" s="69">
        <f t="shared" si="1"/>
        <v>10.1</v>
      </c>
      <c r="L44" s="85"/>
      <c r="M44" s="69">
        <f t="shared" si="0"/>
        <v>10.1</v>
      </c>
      <c r="N44" s="70"/>
      <c r="O44" s="71"/>
    </row>
    <row r="45" spans="1:15" ht="28.5" customHeight="1">
      <c r="A45" s="65">
        <v>20</v>
      </c>
      <c r="B45" s="81" t="s">
        <v>100</v>
      </c>
      <c r="C45" s="74">
        <v>56</v>
      </c>
      <c r="D45" s="65">
        <v>235</v>
      </c>
      <c r="E45" s="65">
        <v>414.4</v>
      </c>
      <c r="F45" s="76">
        <v>37</v>
      </c>
      <c r="G45" s="68">
        <v>664</v>
      </c>
      <c r="H45" s="68">
        <v>396</v>
      </c>
      <c r="I45" s="68">
        <v>396</v>
      </c>
      <c r="J45" s="68" t="s">
        <v>53</v>
      </c>
      <c r="K45" s="69">
        <f t="shared" si="1"/>
        <v>414.4</v>
      </c>
      <c r="L45" s="85"/>
      <c r="M45" s="69">
        <f t="shared" si="0"/>
        <v>414.4</v>
      </c>
      <c r="N45" s="70"/>
      <c r="O45" s="71" t="s">
        <v>42</v>
      </c>
    </row>
    <row r="46" spans="1:15" ht="28.5" customHeight="1">
      <c r="A46" s="111">
        <v>21</v>
      </c>
      <c r="B46" s="113" t="s">
        <v>70</v>
      </c>
      <c r="C46" s="75">
        <v>56</v>
      </c>
      <c r="D46" s="75">
        <v>236</v>
      </c>
      <c r="E46" s="76">
        <v>402.9</v>
      </c>
      <c r="F46" s="77">
        <v>37</v>
      </c>
      <c r="G46" s="76">
        <v>663</v>
      </c>
      <c r="H46" s="76">
        <v>390</v>
      </c>
      <c r="I46" s="76">
        <v>390</v>
      </c>
      <c r="J46" s="68" t="s">
        <v>53</v>
      </c>
      <c r="K46" s="69">
        <f t="shared" si="1"/>
        <v>402.9</v>
      </c>
      <c r="L46" s="69"/>
      <c r="M46" s="69">
        <f t="shared" si="0"/>
        <v>402.9</v>
      </c>
      <c r="N46" s="70"/>
      <c r="O46" s="71"/>
    </row>
    <row r="47" spans="1:15" ht="28.5" customHeight="1">
      <c r="A47" s="111"/>
      <c r="B47" s="113"/>
      <c r="C47" s="66" t="s">
        <v>60</v>
      </c>
      <c r="D47" s="65">
        <v>220</v>
      </c>
      <c r="E47" s="65">
        <v>676.8</v>
      </c>
      <c r="F47" s="67" t="s">
        <v>52</v>
      </c>
      <c r="G47" s="68">
        <v>625</v>
      </c>
      <c r="H47" s="68">
        <v>689</v>
      </c>
      <c r="I47" s="68"/>
      <c r="J47" s="68" t="s">
        <v>53</v>
      </c>
      <c r="K47" s="69">
        <v>226.9</v>
      </c>
      <c r="L47" s="85"/>
      <c r="M47" s="69">
        <f>+K47</f>
        <v>226.9</v>
      </c>
      <c r="N47" s="70"/>
      <c r="O47" s="71"/>
    </row>
    <row r="48" spans="1:15" ht="28.5" customHeight="1">
      <c r="A48" s="111">
        <v>22</v>
      </c>
      <c r="B48" s="110" t="s">
        <v>71</v>
      </c>
      <c r="C48" s="75">
        <v>56</v>
      </c>
      <c r="D48" s="75">
        <v>237</v>
      </c>
      <c r="E48" s="76">
        <v>250.6</v>
      </c>
      <c r="F48" s="77">
        <v>37</v>
      </c>
      <c r="G48" s="76">
        <v>623</v>
      </c>
      <c r="H48" s="76">
        <v>255</v>
      </c>
      <c r="I48" s="76">
        <v>255</v>
      </c>
      <c r="J48" s="68" t="s">
        <v>53</v>
      </c>
      <c r="K48" s="69">
        <f t="shared" si="1"/>
        <v>250.6</v>
      </c>
      <c r="L48" s="69"/>
      <c r="M48" s="69">
        <f t="shared" si="0"/>
        <v>250.6</v>
      </c>
      <c r="N48" s="70"/>
      <c r="O48" s="71"/>
    </row>
    <row r="49" spans="1:15" ht="39" customHeight="1">
      <c r="A49" s="111"/>
      <c r="B49" s="110"/>
      <c r="C49" s="74">
        <v>56</v>
      </c>
      <c r="D49" s="75">
        <v>256</v>
      </c>
      <c r="E49" s="76">
        <v>209.5</v>
      </c>
      <c r="F49" s="76">
        <v>37</v>
      </c>
      <c r="G49" s="76">
        <v>723</v>
      </c>
      <c r="H49" s="76">
        <v>218</v>
      </c>
      <c r="I49" s="76">
        <v>218</v>
      </c>
      <c r="J49" s="68" t="s">
        <v>53</v>
      </c>
      <c r="K49" s="69">
        <v>108.5</v>
      </c>
      <c r="L49" s="69"/>
      <c r="M49" s="69">
        <f t="shared" si="0"/>
        <v>108.5</v>
      </c>
      <c r="N49" s="70"/>
      <c r="O49" s="71" t="s">
        <v>43</v>
      </c>
    </row>
    <row r="50" spans="1:15" ht="39" customHeight="1">
      <c r="A50" s="111"/>
      <c r="B50" s="110"/>
      <c r="C50" s="74">
        <v>56</v>
      </c>
      <c r="D50" s="75">
        <v>276</v>
      </c>
      <c r="E50" s="76">
        <v>235.1</v>
      </c>
      <c r="F50" s="76">
        <v>37</v>
      </c>
      <c r="G50" s="76">
        <v>724</v>
      </c>
      <c r="H50" s="76">
        <v>425</v>
      </c>
      <c r="I50" s="76">
        <v>233</v>
      </c>
      <c r="J50" s="68" t="s">
        <v>53</v>
      </c>
      <c r="K50" s="69">
        <v>27</v>
      </c>
      <c r="L50" s="69"/>
      <c r="M50" s="69">
        <f t="shared" si="0"/>
        <v>27</v>
      </c>
      <c r="N50" s="70"/>
      <c r="O50" s="71"/>
    </row>
    <row r="51" spans="1:15" ht="28.5" customHeight="1">
      <c r="A51" s="111">
        <v>23</v>
      </c>
      <c r="B51" s="110" t="s">
        <v>72</v>
      </c>
      <c r="C51" s="74">
        <v>56</v>
      </c>
      <c r="D51" s="75">
        <v>257</v>
      </c>
      <c r="E51" s="76">
        <v>614.3</v>
      </c>
      <c r="F51" s="77">
        <v>37</v>
      </c>
      <c r="G51" s="76">
        <v>662</v>
      </c>
      <c r="H51" s="76">
        <v>630</v>
      </c>
      <c r="I51" s="76">
        <v>630</v>
      </c>
      <c r="J51" s="68" t="s">
        <v>53</v>
      </c>
      <c r="K51" s="69">
        <f>+E51</f>
        <v>614.3</v>
      </c>
      <c r="L51" s="69"/>
      <c r="M51" s="69">
        <f t="shared" si="0"/>
        <v>614.3</v>
      </c>
      <c r="N51" s="70"/>
      <c r="O51" s="71"/>
    </row>
    <row r="52" spans="1:15" ht="28.5" customHeight="1">
      <c r="A52" s="111"/>
      <c r="B52" s="110"/>
      <c r="C52" s="75">
        <v>56</v>
      </c>
      <c r="D52" s="75">
        <v>279</v>
      </c>
      <c r="E52" s="76">
        <v>598.3</v>
      </c>
      <c r="F52" s="76">
        <v>37</v>
      </c>
      <c r="G52" s="76">
        <v>659</v>
      </c>
      <c r="H52" s="76">
        <v>636</v>
      </c>
      <c r="I52" s="76">
        <v>636</v>
      </c>
      <c r="J52" s="68" t="s">
        <v>53</v>
      </c>
      <c r="K52" s="69">
        <v>203.1</v>
      </c>
      <c r="L52" s="69"/>
      <c r="M52" s="69">
        <f t="shared" si="0"/>
        <v>203.1</v>
      </c>
      <c r="N52" s="70"/>
      <c r="O52" s="71" t="s">
        <v>50</v>
      </c>
    </row>
    <row r="53" spans="1:15" ht="28.5" customHeight="1">
      <c r="A53" s="111"/>
      <c r="B53" s="110"/>
      <c r="C53" s="74">
        <v>57</v>
      </c>
      <c r="D53" s="65">
        <v>219</v>
      </c>
      <c r="E53" s="65">
        <v>590.3</v>
      </c>
      <c r="F53" s="67" t="s">
        <v>52</v>
      </c>
      <c r="G53" s="68">
        <v>650</v>
      </c>
      <c r="H53" s="68">
        <v>544</v>
      </c>
      <c r="I53" s="68">
        <v>544</v>
      </c>
      <c r="J53" s="68" t="s">
        <v>53</v>
      </c>
      <c r="K53" s="69">
        <v>590.3</v>
      </c>
      <c r="L53" s="69"/>
      <c r="M53" s="69">
        <f t="shared" si="0"/>
        <v>590.3</v>
      </c>
      <c r="N53" s="70"/>
      <c r="O53" s="71" t="s">
        <v>44</v>
      </c>
    </row>
    <row r="54" spans="1:15" ht="28.5" customHeight="1">
      <c r="A54" s="111"/>
      <c r="B54" s="110"/>
      <c r="C54" s="75">
        <v>57</v>
      </c>
      <c r="D54" s="75">
        <v>184</v>
      </c>
      <c r="E54" s="76">
        <v>162.6</v>
      </c>
      <c r="F54" s="104">
        <v>37</v>
      </c>
      <c r="G54" s="104">
        <v>628</v>
      </c>
      <c r="H54" s="104">
        <v>694</v>
      </c>
      <c r="I54" s="76">
        <v>216</v>
      </c>
      <c r="J54" s="68" t="s">
        <v>53</v>
      </c>
      <c r="K54" s="69">
        <f>+E54</f>
        <v>162.6</v>
      </c>
      <c r="L54" s="69"/>
      <c r="M54" s="69">
        <f>+K54</f>
        <v>162.6</v>
      </c>
      <c r="N54" s="70"/>
      <c r="O54" s="71"/>
    </row>
    <row r="55" spans="1:15" ht="28.5" customHeight="1">
      <c r="A55" s="65">
        <v>24</v>
      </c>
      <c r="B55" s="70" t="s">
        <v>80</v>
      </c>
      <c r="C55" s="75">
        <v>57</v>
      </c>
      <c r="D55" s="75">
        <v>185</v>
      </c>
      <c r="E55" s="76">
        <v>565</v>
      </c>
      <c r="F55" s="105">
        <v>37</v>
      </c>
      <c r="G55" s="105"/>
      <c r="H55" s="105"/>
      <c r="I55" s="76">
        <v>424</v>
      </c>
      <c r="J55" s="68" t="s">
        <v>53</v>
      </c>
      <c r="K55" s="69">
        <v>357</v>
      </c>
      <c r="L55" s="69"/>
      <c r="M55" s="69">
        <f>+K55</f>
        <v>357</v>
      </c>
      <c r="N55" s="70"/>
      <c r="O55" s="71"/>
    </row>
    <row r="56" spans="1:15" ht="28.5" customHeight="1">
      <c r="A56" s="111">
        <v>25</v>
      </c>
      <c r="B56" s="110" t="s">
        <v>119</v>
      </c>
      <c r="C56" s="74">
        <v>56</v>
      </c>
      <c r="D56" s="75">
        <v>278</v>
      </c>
      <c r="E56" s="76">
        <v>110.3</v>
      </c>
      <c r="F56" s="104">
        <v>37</v>
      </c>
      <c r="G56" s="108">
        <v>661</v>
      </c>
      <c r="H56" s="108">
        <v>400</v>
      </c>
      <c r="I56" s="108">
        <v>400</v>
      </c>
      <c r="J56" s="68" t="s">
        <v>53</v>
      </c>
      <c r="K56" s="69">
        <f>+E56</f>
        <v>110.3</v>
      </c>
      <c r="L56" s="69"/>
      <c r="M56" s="69">
        <f t="shared" si="0"/>
        <v>110.3</v>
      </c>
      <c r="N56" s="113"/>
      <c r="O56" s="71" t="s">
        <v>45</v>
      </c>
    </row>
    <row r="57" spans="1:15" ht="28.5" customHeight="1">
      <c r="A57" s="111"/>
      <c r="B57" s="110"/>
      <c r="C57" s="75">
        <v>56</v>
      </c>
      <c r="D57" s="75">
        <v>258</v>
      </c>
      <c r="E57" s="76">
        <v>343.4</v>
      </c>
      <c r="F57" s="105"/>
      <c r="G57" s="108"/>
      <c r="H57" s="108"/>
      <c r="I57" s="108"/>
      <c r="J57" s="68" t="s">
        <v>53</v>
      </c>
      <c r="K57" s="69">
        <f>+E57</f>
        <v>343.4</v>
      </c>
      <c r="L57" s="69"/>
      <c r="M57" s="69">
        <f t="shared" si="0"/>
        <v>343.4</v>
      </c>
      <c r="N57" s="113"/>
      <c r="O57" s="71"/>
    </row>
    <row r="58" spans="1:15" ht="28.5" customHeight="1">
      <c r="A58" s="111">
        <v>26</v>
      </c>
      <c r="B58" s="110" t="s">
        <v>73</v>
      </c>
      <c r="C58" s="75">
        <v>56</v>
      </c>
      <c r="D58" s="75">
        <v>300</v>
      </c>
      <c r="E58" s="76">
        <v>833.2</v>
      </c>
      <c r="F58" s="76">
        <v>37</v>
      </c>
      <c r="G58" s="76">
        <v>660</v>
      </c>
      <c r="H58" s="76">
        <v>570</v>
      </c>
      <c r="I58" s="76">
        <v>570</v>
      </c>
      <c r="J58" s="68" t="s">
        <v>53</v>
      </c>
      <c r="K58" s="69">
        <v>44.6</v>
      </c>
      <c r="L58" s="69"/>
      <c r="M58" s="69">
        <f t="shared" si="0"/>
        <v>44.6</v>
      </c>
      <c r="N58" s="70"/>
      <c r="O58" s="71"/>
    </row>
    <row r="59" spans="1:15" ht="28.5" customHeight="1">
      <c r="A59" s="111"/>
      <c r="B59" s="110"/>
      <c r="C59" s="75">
        <v>57</v>
      </c>
      <c r="D59" s="75">
        <v>200</v>
      </c>
      <c r="E59" s="76">
        <v>436.4</v>
      </c>
      <c r="F59" s="74">
        <v>37</v>
      </c>
      <c r="G59" s="74">
        <v>632</v>
      </c>
      <c r="H59" s="74">
        <v>430</v>
      </c>
      <c r="I59" s="74">
        <v>430</v>
      </c>
      <c r="J59" s="68" t="s">
        <v>53</v>
      </c>
      <c r="K59" s="69">
        <v>47.9</v>
      </c>
      <c r="L59" s="69"/>
      <c r="M59" s="69">
        <f t="shared" si="0"/>
        <v>47.9</v>
      </c>
      <c r="N59" s="70"/>
      <c r="O59" s="71"/>
    </row>
    <row r="60" spans="1:15" ht="43.5" customHeight="1">
      <c r="A60" s="65">
        <v>27</v>
      </c>
      <c r="B60" s="81" t="s">
        <v>120</v>
      </c>
      <c r="C60" s="66" t="s">
        <v>54</v>
      </c>
      <c r="D60" s="65">
        <v>238</v>
      </c>
      <c r="E60" s="65">
        <v>864.2</v>
      </c>
      <c r="F60" s="67" t="s">
        <v>52</v>
      </c>
      <c r="G60" s="68">
        <v>624</v>
      </c>
      <c r="H60" s="68">
        <v>898</v>
      </c>
      <c r="I60" s="68">
        <v>898</v>
      </c>
      <c r="J60" s="68" t="s">
        <v>53</v>
      </c>
      <c r="K60" s="69">
        <v>668.7</v>
      </c>
      <c r="L60" s="69"/>
      <c r="M60" s="69">
        <f t="shared" si="0"/>
        <v>668.7</v>
      </c>
      <c r="N60" s="70"/>
      <c r="O60" s="71"/>
    </row>
    <row r="61" spans="1:15" ht="28.5" customHeight="1">
      <c r="A61" s="111">
        <v>28</v>
      </c>
      <c r="B61" s="112" t="s">
        <v>74</v>
      </c>
      <c r="C61" s="75">
        <v>57</v>
      </c>
      <c r="D61" s="75">
        <v>182</v>
      </c>
      <c r="E61" s="76">
        <v>286.5</v>
      </c>
      <c r="F61" s="67" t="s">
        <v>52</v>
      </c>
      <c r="G61" s="68">
        <v>626</v>
      </c>
      <c r="H61" s="68">
        <v>1169</v>
      </c>
      <c r="I61" s="68">
        <v>188</v>
      </c>
      <c r="J61" s="68" t="s">
        <v>53</v>
      </c>
      <c r="K61" s="69">
        <v>286.5</v>
      </c>
      <c r="L61" s="69"/>
      <c r="M61" s="69">
        <f t="shared" si="0"/>
        <v>286.5</v>
      </c>
      <c r="N61" s="70"/>
      <c r="O61" s="71"/>
    </row>
    <row r="62" spans="1:15" ht="28.5" customHeight="1">
      <c r="A62" s="111"/>
      <c r="B62" s="112"/>
      <c r="C62" s="66" t="s">
        <v>60</v>
      </c>
      <c r="D62" s="65">
        <v>233</v>
      </c>
      <c r="E62" s="65">
        <v>569.9</v>
      </c>
      <c r="F62" s="104">
        <v>37</v>
      </c>
      <c r="G62" s="121" t="s">
        <v>75</v>
      </c>
      <c r="H62" s="109">
        <v>686</v>
      </c>
      <c r="I62" s="109">
        <v>606</v>
      </c>
      <c r="J62" s="68" t="s">
        <v>53</v>
      </c>
      <c r="K62" s="69">
        <v>313.7</v>
      </c>
      <c r="L62" s="69"/>
      <c r="M62" s="69">
        <f t="shared" si="0"/>
        <v>313.7</v>
      </c>
      <c r="N62" s="70"/>
      <c r="O62" s="71"/>
    </row>
    <row r="63" spans="1:15" ht="28.5" customHeight="1">
      <c r="A63" s="111"/>
      <c r="B63" s="112"/>
      <c r="C63" s="66" t="s">
        <v>60</v>
      </c>
      <c r="D63" s="65">
        <v>248</v>
      </c>
      <c r="E63" s="65">
        <v>145</v>
      </c>
      <c r="F63" s="105"/>
      <c r="G63" s="121"/>
      <c r="H63" s="109"/>
      <c r="I63" s="109"/>
      <c r="J63" s="68" t="s">
        <v>53</v>
      </c>
      <c r="K63" s="69">
        <v>1.4</v>
      </c>
      <c r="L63" s="69"/>
      <c r="M63" s="69">
        <f aca="true" t="shared" si="2" ref="M63:M116">+K63</f>
        <v>1.4</v>
      </c>
      <c r="N63" s="70"/>
      <c r="O63" s="71"/>
    </row>
    <row r="64" spans="1:15" ht="28.5" customHeight="1">
      <c r="A64" s="111">
        <v>29</v>
      </c>
      <c r="B64" s="112" t="s">
        <v>121</v>
      </c>
      <c r="C64" s="75">
        <v>57</v>
      </c>
      <c r="D64" s="75">
        <v>183</v>
      </c>
      <c r="E64" s="76">
        <v>298.5</v>
      </c>
      <c r="F64" s="104">
        <v>37</v>
      </c>
      <c r="G64" s="104">
        <v>626</v>
      </c>
      <c r="H64" s="104">
        <v>1169</v>
      </c>
      <c r="I64" s="104">
        <v>981</v>
      </c>
      <c r="J64" s="68" t="s">
        <v>53</v>
      </c>
      <c r="K64" s="69">
        <v>298.5</v>
      </c>
      <c r="L64" s="69"/>
      <c r="M64" s="69">
        <f t="shared" si="2"/>
        <v>298.5</v>
      </c>
      <c r="N64" s="70"/>
      <c r="O64" s="71"/>
    </row>
    <row r="65" spans="1:15" ht="28.5" customHeight="1">
      <c r="A65" s="111"/>
      <c r="B65" s="112"/>
      <c r="C65" s="75">
        <v>57</v>
      </c>
      <c r="D65" s="75">
        <v>194</v>
      </c>
      <c r="E65" s="76">
        <v>720.5</v>
      </c>
      <c r="F65" s="105"/>
      <c r="G65" s="105"/>
      <c r="H65" s="105"/>
      <c r="I65" s="105"/>
      <c r="J65" s="68" t="s">
        <v>53</v>
      </c>
      <c r="K65" s="69">
        <f>+E65</f>
        <v>720.5</v>
      </c>
      <c r="L65" s="69"/>
      <c r="M65" s="69">
        <f t="shared" si="2"/>
        <v>720.5</v>
      </c>
      <c r="N65" s="70"/>
      <c r="O65" s="71"/>
    </row>
    <row r="66" spans="1:15" ht="28.5" customHeight="1">
      <c r="A66" s="111">
        <v>30</v>
      </c>
      <c r="B66" s="112" t="s">
        <v>76</v>
      </c>
      <c r="C66" s="75">
        <v>57</v>
      </c>
      <c r="D66" s="75">
        <v>280</v>
      </c>
      <c r="E66" s="76">
        <v>393.2</v>
      </c>
      <c r="F66" s="76">
        <v>37</v>
      </c>
      <c r="G66" s="76">
        <v>658</v>
      </c>
      <c r="H66" s="76">
        <v>614</v>
      </c>
      <c r="I66" s="76">
        <v>406</v>
      </c>
      <c r="J66" s="68" t="s">
        <v>53</v>
      </c>
      <c r="K66" s="69">
        <f>+E66</f>
        <v>393.2</v>
      </c>
      <c r="L66" s="69"/>
      <c r="M66" s="69">
        <f t="shared" si="2"/>
        <v>393.2</v>
      </c>
      <c r="N66" s="70"/>
      <c r="O66" s="71"/>
    </row>
    <row r="67" spans="1:15" ht="28.5" customHeight="1">
      <c r="A67" s="111"/>
      <c r="B67" s="112"/>
      <c r="C67" s="75">
        <v>57</v>
      </c>
      <c r="D67" s="75">
        <v>235</v>
      </c>
      <c r="E67" s="76">
        <v>347.5</v>
      </c>
      <c r="F67" s="76">
        <v>37</v>
      </c>
      <c r="G67" s="76">
        <v>742</v>
      </c>
      <c r="H67" s="76">
        <v>310</v>
      </c>
      <c r="I67" s="76">
        <v>290</v>
      </c>
      <c r="J67" s="68" t="s">
        <v>53</v>
      </c>
      <c r="K67" s="69">
        <f>+E67</f>
        <v>347.5</v>
      </c>
      <c r="L67" s="69"/>
      <c r="M67" s="69">
        <f t="shared" si="2"/>
        <v>347.5</v>
      </c>
      <c r="N67" s="70"/>
      <c r="O67" s="71"/>
    </row>
    <row r="68" spans="1:15" ht="28.5" customHeight="1">
      <c r="A68" s="111"/>
      <c r="B68" s="112"/>
      <c r="C68" s="75">
        <v>57</v>
      </c>
      <c r="D68" s="75">
        <v>197</v>
      </c>
      <c r="E68" s="76">
        <v>125.9</v>
      </c>
      <c r="F68" s="76">
        <v>37</v>
      </c>
      <c r="G68" s="76">
        <v>653</v>
      </c>
      <c r="H68" s="76">
        <v>102</v>
      </c>
      <c r="I68" s="76"/>
      <c r="J68" s="68" t="s">
        <v>53</v>
      </c>
      <c r="K68" s="76">
        <v>125.9</v>
      </c>
      <c r="L68" s="69"/>
      <c r="M68" s="69">
        <f>+K68</f>
        <v>125.9</v>
      </c>
      <c r="N68" s="70"/>
      <c r="O68" s="71"/>
    </row>
    <row r="69" spans="1:15" ht="28.5" customHeight="1">
      <c r="A69" s="111">
        <v>31</v>
      </c>
      <c r="B69" s="112" t="s">
        <v>102</v>
      </c>
      <c r="C69" s="75">
        <v>57</v>
      </c>
      <c r="D69" s="75">
        <v>193</v>
      </c>
      <c r="E69" s="76">
        <v>198.2</v>
      </c>
      <c r="F69" s="104">
        <v>37</v>
      </c>
      <c r="G69" s="104">
        <v>658</v>
      </c>
      <c r="H69" s="104"/>
      <c r="I69" s="104">
        <v>208</v>
      </c>
      <c r="J69" s="68" t="s">
        <v>53</v>
      </c>
      <c r="K69" s="69">
        <f>+E69</f>
        <v>198.2</v>
      </c>
      <c r="L69" s="69"/>
      <c r="M69" s="69">
        <f t="shared" si="2"/>
        <v>198.2</v>
      </c>
      <c r="N69" s="70"/>
      <c r="O69" s="71"/>
    </row>
    <row r="70" spans="1:15" ht="28.5" customHeight="1">
      <c r="A70" s="111"/>
      <c r="B70" s="112"/>
      <c r="C70" s="75">
        <v>57</v>
      </c>
      <c r="D70" s="75">
        <v>213</v>
      </c>
      <c r="E70" s="76">
        <v>180.6</v>
      </c>
      <c r="F70" s="105"/>
      <c r="G70" s="105"/>
      <c r="H70" s="105"/>
      <c r="I70" s="105"/>
      <c r="J70" s="68" t="s">
        <v>53</v>
      </c>
      <c r="K70" s="69">
        <v>67.9</v>
      </c>
      <c r="L70" s="69"/>
      <c r="M70" s="69">
        <f t="shared" si="2"/>
        <v>67.9</v>
      </c>
      <c r="N70" s="70"/>
      <c r="O70" s="71"/>
    </row>
    <row r="71" spans="1:15" ht="36.75" customHeight="1">
      <c r="A71" s="65">
        <v>32</v>
      </c>
      <c r="B71" s="86" t="s">
        <v>77</v>
      </c>
      <c r="C71" s="75">
        <v>57</v>
      </c>
      <c r="D71" s="75">
        <v>215</v>
      </c>
      <c r="E71" s="76">
        <v>296.1</v>
      </c>
      <c r="F71" s="76">
        <v>37</v>
      </c>
      <c r="G71" s="76">
        <v>656</v>
      </c>
      <c r="H71" s="76">
        <v>370</v>
      </c>
      <c r="I71" s="76">
        <v>370</v>
      </c>
      <c r="J71" s="68" t="s">
        <v>53</v>
      </c>
      <c r="K71" s="76">
        <v>141.5</v>
      </c>
      <c r="L71" s="69"/>
      <c r="M71" s="69">
        <f t="shared" si="2"/>
        <v>141.5</v>
      </c>
      <c r="N71" s="70"/>
      <c r="O71" s="71"/>
    </row>
    <row r="72" spans="1:15" ht="28.5" customHeight="1">
      <c r="A72" s="65">
        <v>33</v>
      </c>
      <c r="B72" s="70" t="s">
        <v>78</v>
      </c>
      <c r="C72" s="75">
        <v>57</v>
      </c>
      <c r="D72" s="75">
        <v>216</v>
      </c>
      <c r="E72" s="76">
        <v>892.8</v>
      </c>
      <c r="F72" s="76">
        <v>37</v>
      </c>
      <c r="G72" s="76">
        <v>655</v>
      </c>
      <c r="H72" s="76">
        <v>768</v>
      </c>
      <c r="I72" s="76">
        <v>768</v>
      </c>
      <c r="J72" s="68" t="s">
        <v>53</v>
      </c>
      <c r="K72" s="76">
        <f>+E72</f>
        <v>892.8</v>
      </c>
      <c r="L72" s="69"/>
      <c r="M72" s="69">
        <f t="shared" si="2"/>
        <v>892.8</v>
      </c>
      <c r="N72" s="70"/>
      <c r="O72" s="71"/>
    </row>
    <row r="73" spans="1:15" ht="37.5" customHeight="1">
      <c r="A73" s="65">
        <v>34</v>
      </c>
      <c r="B73" s="86" t="s">
        <v>122</v>
      </c>
      <c r="C73" s="75">
        <v>57</v>
      </c>
      <c r="D73" s="75">
        <v>158</v>
      </c>
      <c r="E73" s="76">
        <v>816.9</v>
      </c>
      <c r="F73" s="76">
        <v>37</v>
      </c>
      <c r="G73" s="76">
        <v>563</v>
      </c>
      <c r="H73" s="76">
        <v>720</v>
      </c>
      <c r="I73" s="76">
        <v>720</v>
      </c>
      <c r="J73" s="68" t="s">
        <v>53</v>
      </c>
      <c r="K73" s="69">
        <v>49.3</v>
      </c>
      <c r="L73" s="69"/>
      <c r="M73" s="69">
        <f t="shared" si="2"/>
        <v>49.3</v>
      </c>
      <c r="N73" s="70"/>
      <c r="O73" s="71"/>
    </row>
    <row r="74" spans="1:15" ht="36" customHeight="1">
      <c r="A74" s="65">
        <v>35</v>
      </c>
      <c r="B74" s="81" t="s">
        <v>79</v>
      </c>
      <c r="C74" s="75">
        <v>57</v>
      </c>
      <c r="D74" s="75">
        <v>173</v>
      </c>
      <c r="E74" s="76">
        <v>793.7</v>
      </c>
      <c r="F74" s="76">
        <v>37</v>
      </c>
      <c r="G74" s="76">
        <v>627</v>
      </c>
      <c r="H74" s="76">
        <v>720</v>
      </c>
      <c r="I74" s="76">
        <v>720</v>
      </c>
      <c r="J74" s="68" t="s">
        <v>53</v>
      </c>
      <c r="K74" s="69">
        <v>254.6</v>
      </c>
      <c r="L74" s="69"/>
      <c r="M74" s="69">
        <f t="shared" si="2"/>
        <v>254.6</v>
      </c>
      <c r="N74" s="70"/>
      <c r="O74" s="71"/>
    </row>
    <row r="75" spans="1:15" ht="28.5" customHeight="1">
      <c r="A75" s="111">
        <v>36</v>
      </c>
      <c r="B75" s="112" t="s">
        <v>101</v>
      </c>
      <c r="C75" s="75">
        <v>57</v>
      </c>
      <c r="D75" s="75">
        <v>186</v>
      </c>
      <c r="E75" s="76">
        <v>148.2</v>
      </c>
      <c r="F75" s="104">
        <v>37</v>
      </c>
      <c r="G75" s="104">
        <v>629</v>
      </c>
      <c r="H75" s="104">
        <v>680</v>
      </c>
      <c r="I75" s="104">
        <v>680</v>
      </c>
      <c r="J75" s="68" t="s">
        <v>53</v>
      </c>
      <c r="K75" s="76">
        <f>+E75</f>
        <v>148.2</v>
      </c>
      <c r="L75" s="69"/>
      <c r="M75" s="69">
        <f t="shared" si="2"/>
        <v>148.2</v>
      </c>
      <c r="N75" s="113"/>
      <c r="O75" s="71"/>
    </row>
    <row r="76" spans="1:15" ht="28.5" customHeight="1">
      <c r="A76" s="111"/>
      <c r="B76" s="112"/>
      <c r="C76" s="75">
        <v>57</v>
      </c>
      <c r="D76" s="75">
        <v>196</v>
      </c>
      <c r="E76" s="76">
        <v>501.2</v>
      </c>
      <c r="F76" s="105"/>
      <c r="G76" s="105"/>
      <c r="H76" s="105"/>
      <c r="I76" s="105"/>
      <c r="J76" s="68" t="s">
        <v>53</v>
      </c>
      <c r="K76" s="76">
        <f>+E76</f>
        <v>501.2</v>
      </c>
      <c r="L76" s="69"/>
      <c r="M76" s="69">
        <f t="shared" si="2"/>
        <v>501.2</v>
      </c>
      <c r="N76" s="113"/>
      <c r="O76" s="71"/>
    </row>
    <row r="77" spans="1:15" ht="46.5" customHeight="1">
      <c r="A77" s="65">
        <v>37</v>
      </c>
      <c r="B77" s="86" t="s">
        <v>123</v>
      </c>
      <c r="C77" s="75">
        <v>57</v>
      </c>
      <c r="D77" s="75">
        <v>232</v>
      </c>
      <c r="E77" s="76">
        <v>926.8</v>
      </c>
      <c r="F77" s="76">
        <v>37</v>
      </c>
      <c r="G77" s="76">
        <v>739</v>
      </c>
      <c r="H77" s="76">
        <v>946</v>
      </c>
      <c r="I77" s="76">
        <v>946</v>
      </c>
      <c r="J77" s="68" t="s">
        <v>53</v>
      </c>
      <c r="K77" s="69">
        <v>197.8</v>
      </c>
      <c r="L77" s="69"/>
      <c r="M77" s="69">
        <f t="shared" si="2"/>
        <v>197.8</v>
      </c>
      <c r="N77" s="70"/>
      <c r="O77" s="71"/>
    </row>
    <row r="78" spans="1:15" ht="28.5" customHeight="1">
      <c r="A78" s="65">
        <v>38</v>
      </c>
      <c r="B78" s="81" t="s">
        <v>103</v>
      </c>
      <c r="C78" s="75">
        <v>57</v>
      </c>
      <c r="D78" s="75">
        <v>198</v>
      </c>
      <c r="E78" s="76">
        <v>657</v>
      </c>
      <c r="F78" s="76">
        <v>37</v>
      </c>
      <c r="G78" s="68">
        <v>631</v>
      </c>
      <c r="H78" s="68">
        <v>630</v>
      </c>
      <c r="I78" s="68">
        <v>630</v>
      </c>
      <c r="J78" s="68" t="s">
        <v>53</v>
      </c>
      <c r="K78" s="85">
        <v>193.2</v>
      </c>
      <c r="L78" s="69"/>
      <c r="M78" s="69">
        <f t="shared" si="2"/>
        <v>193.2</v>
      </c>
      <c r="N78" s="70"/>
      <c r="O78" s="71"/>
    </row>
    <row r="79" spans="1:15" ht="28.5" customHeight="1">
      <c r="A79" s="65">
        <v>39</v>
      </c>
      <c r="B79" s="81" t="s">
        <v>81</v>
      </c>
      <c r="C79" s="75">
        <v>57</v>
      </c>
      <c r="D79" s="75">
        <v>199</v>
      </c>
      <c r="E79" s="76">
        <v>653.3</v>
      </c>
      <c r="F79" s="76">
        <v>37</v>
      </c>
      <c r="G79" s="68">
        <v>651</v>
      </c>
      <c r="H79" s="68">
        <v>505</v>
      </c>
      <c r="I79" s="68">
        <v>505</v>
      </c>
      <c r="J79" s="68" t="s">
        <v>53</v>
      </c>
      <c r="K79" s="85">
        <v>533.2</v>
      </c>
      <c r="L79" s="69"/>
      <c r="M79" s="69">
        <f t="shared" si="2"/>
        <v>533.2</v>
      </c>
      <c r="N79" s="70"/>
      <c r="O79" s="71"/>
    </row>
    <row r="80" spans="1:15" ht="28.5" customHeight="1">
      <c r="A80" s="65">
        <v>40</v>
      </c>
      <c r="B80" s="81" t="s">
        <v>82</v>
      </c>
      <c r="C80" s="75">
        <v>57</v>
      </c>
      <c r="D80" s="65">
        <v>234</v>
      </c>
      <c r="E80" s="69">
        <v>429.3</v>
      </c>
      <c r="F80" s="76">
        <v>37</v>
      </c>
      <c r="G80" s="68">
        <v>741</v>
      </c>
      <c r="H80" s="68">
        <v>403</v>
      </c>
      <c r="I80" s="68">
        <v>388</v>
      </c>
      <c r="J80" s="68" t="s">
        <v>53</v>
      </c>
      <c r="K80" s="85">
        <f>+E80</f>
        <v>429.3</v>
      </c>
      <c r="L80" s="69"/>
      <c r="M80" s="69">
        <f t="shared" si="2"/>
        <v>429.3</v>
      </c>
      <c r="N80" s="70"/>
      <c r="O80" s="71"/>
    </row>
    <row r="81" spans="1:15" ht="28.5" customHeight="1">
      <c r="A81" s="65">
        <v>41</v>
      </c>
      <c r="B81" s="81" t="s">
        <v>104</v>
      </c>
      <c r="C81" s="75">
        <v>57</v>
      </c>
      <c r="D81" s="65">
        <v>220</v>
      </c>
      <c r="E81" s="69">
        <v>136.3</v>
      </c>
      <c r="F81" s="76">
        <v>37</v>
      </c>
      <c r="G81" s="68">
        <v>649</v>
      </c>
      <c r="H81" s="68">
        <v>312</v>
      </c>
      <c r="I81" s="68">
        <v>72</v>
      </c>
      <c r="J81" s="68" t="s">
        <v>53</v>
      </c>
      <c r="K81" s="85">
        <v>136.3</v>
      </c>
      <c r="L81" s="69"/>
      <c r="M81" s="69">
        <f t="shared" si="2"/>
        <v>136.3</v>
      </c>
      <c r="N81" s="70"/>
      <c r="O81" s="71"/>
    </row>
    <row r="82" spans="1:15" ht="38.25" customHeight="1">
      <c r="A82" s="65">
        <v>42</v>
      </c>
      <c r="B82" s="81" t="s">
        <v>124</v>
      </c>
      <c r="C82" s="75">
        <v>57</v>
      </c>
      <c r="D82" s="65">
        <v>221</v>
      </c>
      <c r="E82" s="69">
        <v>224.6</v>
      </c>
      <c r="F82" s="76">
        <v>37</v>
      </c>
      <c r="G82" s="68">
        <v>649</v>
      </c>
      <c r="H82" s="68"/>
      <c r="I82" s="68">
        <v>208</v>
      </c>
      <c r="J82" s="68" t="s">
        <v>53</v>
      </c>
      <c r="K82" s="85">
        <f>+E82</f>
        <v>224.6</v>
      </c>
      <c r="L82" s="69"/>
      <c r="M82" s="69">
        <f t="shared" si="2"/>
        <v>224.6</v>
      </c>
      <c r="N82" s="70"/>
      <c r="O82" s="71"/>
    </row>
    <row r="83" spans="1:15" ht="28.5" customHeight="1">
      <c r="A83" s="65">
        <v>43</v>
      </c>
      <c r="B83" s="81" t="s">
        <v>105</v>
      </c>
      <c r="C83" s="75">
        <v>57</v>
      </c>
      <c r="D83" s="65">
        <v>222</v>
      </c>
      <c r="E83" s="69">
        <v>139.1</v>
      </c>
      <c r="F83" s="76">
        <v>37</v>
      </c>
      <c r="G83" s="68">
        <v>648</v>
      </c>
      <c r="H83" s="68"/>
      <c r="I83" s="68">
        <v>83</v>
      </c>
      <c r="J83" s="68" t="s">
        <v>53</v>
      </c>
      <c r="K83" s="85">
        <v>21.7</v>
      </c>
      <c r="L83" s="69"/>
      <c r="M83" s="69">
        <f t="shared" si="2"/>
        <v>21.7</v>
      </c>
      <c r="N83" s="70"/>
      <c r="O83" s="71"/>
    </row>
    <row r="84" spans="1:15" ht="41.25" customHeight="1">
      <c r="A84" s="65">
        <v>44</v>
      </c>
      <c r="B84" s="81" t="s">
        <v>125</v>
      </c>
      <c r="C84" s="75">
        <v>57</v>
      </c>
      <c r="D84" s="65">
        <v>214</v>
      </c>
      <c r="E84" s="69">
        <v>457.5</v>
      </c>
      <c r="F84" s="76">
        <v>37</v>
      </c>
      <c r="G84" s="68">
        <v>657</v>
      </c>
      <c r="H84" s="68">
        <v>490</v>
      </c>
      <c r="I84" s="68"/>
      <c r="J84" s="68" t="s">
        <v>53</v>
      </c>
      <c r="K84" s="85">
        <v>24.3</v>
      </c>
      <c r="L84" s="69"/>
      <c r="M84" s="69">
        <f>+K84</f>
        <v>24.3</v>
      </c>
      <c r="N84" s="70"/>
      <c r="O84" s="71"/>
    </row>
    <row r="85" spans="1:15" ht="39.75" customHeight="1">
      <c r="A85" s="65">
        <v>45</v>
      </c>
      <c r="B85" s="81" t="s">
        <v>106</v>
      </c>
      <c r="C85" s="66" t="s">
        <v>54</v>
      </c>
      <c r="D85" s="65">
        <v>213</v>
      </c>
      <c r="E85" s="69">
        <v>359.6</v>
      </c>
      <c r="F85" s="76">
        <v>37</v>
      </c>
      <c r="G85" s="68">
        <v>582</v>
      </c>
      <c r="H85" s="68">
        <v>230</v>
      </c>
      <c r="I85" s="68">
        <v>230</v>
      </c>
      <c r="J85" s="68" t="s">
        <v>53</v>
      </c>
      <c r="K85" s="85">
        <v>47.1</v>
      </c>
      <c r="L85" s="69"/>
      <c r="M85" s="69">
        <f>+K85</f>
        <v>47.1</v>
      </c>
      <c r="N85" s="70"/>
      <c r="O85" s="71"/>
    </row>
    <row r="86" spans="1:15" ht="28.5" customHeight="1">
      <c r="A86" s="65"/>
      <c r="B86" s="87" t="s">
        <v>91</v>
      </c>
      <c r="C86" s="75"/>
      <c r="D86" s="65"/>
      <c r="E86" s="65"/>
      <c r="F86" s="76"/>
      <c r="G86" s="68"/>
      <c r="H86" s="68"/>
      <c r="I86" s="68"/>
      <c r="J86" s="68"/>
      <c r="K86" s="85"/>
      <c r="L86" s="69"/>
      <c r="M86" s="69"/>
      <c r="N86" s="70"/>
      <c r="O86" s="71"/>
    </row>
    <row r="87" spans="1:15" ht="37.5" customHeight="1">
      <c r="A87" s="65">
        <v>1</v>
      </c>
      <c r="B87" s="81" t="s">
        <v>126</v>
      </c>
      <c r="C87" s="74">
        <v>57</v>
      </c>
      <c r="D87" s="65">
        <v>249</v>
      </c>
      <c r="E87" s="77">
        <v>1575.3</v>
      </c>
      <c r="F87" s="74">
        <v>37</v>
      </c>
      <c r="G87" s="74">
        <v>743</v>
      </c>
      <c r="H87" s="74">
        <v>1440</v>
      </c>
      <c r="I87" s="74">
        <v>1440</v>
      </c>
      <c r="J87" s="74" t="s">
        <v>53</v>
      </c>
      <c r="K87" s="77">
        <f>932.9+13.3</f>
        <v>946.1999999999999</v>
      </c>
      <c r="L87" s="77"/>
      <c r="M87" s="69">
        <f t="shared" si="2"/>
        <v>946.1999999999999</v>
      </c>
      <c r="N87" s="70"/>
      <c r="O87" s="71"/>
    </row>
    <row r="88" spans="1:15" ht="37.5" customHeight="1">
      <c r="A88" s="65">
        <v>2</v>
      </c>
      <c r="B88" s="81" t="s">
        <v>83</v>
      </c>
      <c r="C88" s="66" t="s">
        <v>60</v>
      </c>
      <c r="D88" s="65">
        <v>250</v>
      </c>
      <c r="E88" s="69">
        <v>909</v>
      </c>
      <c r="F88" s="76">
        <v>37</v>
      </c>
      <c r="G88" s="68">
        <v>758</v>
      </c>
      <c r="H88" s="68">
        <v>860</v>
      </c>
      <c r="I88" s="68">
        <v>860</v>
      </c>
      <c r="J88" s="68" t="s">
        <v>53</v>
      </c>
      <c r="K88" s="88">
        <v>740.4</v>
      </c>
      <c r="L88" s="88"/>
      <c r="M88" s="88">
        <f t="shared" si="2"/>
        <v>740.4</v>
      </c>
      <c r="N88" s="70"/>
      <c r="O88" s="71"/>
    </row>
    <row r="89" spans="1:15" ht="38.25" customHeight="1">
      <c r="A89" s="111">
        <v>3</v>
      </c>
      <c r="B89" s="110" t="s">
        <v>110</v>
      </c>
      <c r="C89" s="66" t="s">
        <v>60</v>
      </c>
      <c r="D89" s="65">
        <v>251</v>
      </c>
      <c r="E89" s="69">
        <v>399.6</v>
      </c>
      <c r="F89" s="76">
        <v>37</v>
      </c>
      <c r="G89" s="109">
        <v>757</v>
      </c>
      <c r="H89" s="109">
        <v>750</v>
      </c>
      <c r="I89" s="109">
        <v>750</v>
      </c>
      <c r="J89" s="68" t="s">
        <v>53</v>
      </c>
      <c r="K89" s="88">
        <v>253.3</v>
      </c>
      <c r="L89" s="88"/>
      <c r="M89" s="88">
        <f t="shared" si="2"/>
        <v>253.3</v>
      </c>
      <c r="N89" s="70"/>
      <c r="O89" s="71"/>
    </row>
    <row r="90" spans="1:15" ht="38.25" customHeight="1">
      <c r="A90" s="111"/>
      <c r="B90" s="110"/>
      <c r="C90" s="66" t="s">
        <v>60</v>
      </c>
      <c r="D90" s="65">
        <v>266</v>
      </c>
      <c r="E90" s="69">
        <v>355.2</v>
      </c>
      <c r="F90" s="76">
        <v>37</v>
      </c>
      <c r="G90" s="109"/>
      <c r="H90" s="109"/>
      <c r="I90" s="109"/>
      <c r="J90" s="68" t="s">
        <v>53</v>
      </c>
      <c r="K90" s="88">
        <v>164.7</v>
      </c>
      <c r="L90" s="88"/>
      <c r="M90" s="88">
        <f t="shared" si="2"/>
        <v>164.7</v>
      </c>
      <c r="N90" s="70"/>
      <c r="O90" s="71"/>
    </row>
    <row r="91" spans="1:15" ht="37.5" customHeight="1">
      <c r="A91" s="111">
        <v>4</v>
      </c>
      <c r="B91" s="110" t="s">
        <v>84</v>
      </c>
      <c r="C91" s="66" t="s">
        <v>60</v>
      </c>
      <c r="D91" s="65">
        <v>267</v>
      </c>
      <c r="E91" s="69">
        <v>390.7</v>
      </c>
      <c r="F91" s="76">
        <v>38</v>
      </c>
      <c r="G91" s="68">
        <v>23</v>
      </c>
      <c r="H91" s="68">
        <v>690</v>
      </c>
      <c r="I91" s="68">
        <v>690</v>
      </c>
      <c r="J91" s="68" t="s">
        <v>53</v>
      </c>
      <c r="K91" s="88">
        <v>96.7</v>
      </c>
      <c r="L91" s="88"/>
      <c r="M91" s="88">
        <f t="shared" si="2"/>
        <v>96.7</v>
      </c>
      <c r="N91" s="70"/>
      <c r="O91" s="71"/>
    </row>
    <row r="92" spans="1:15" ht="37.5" customHeight="1">
      <c r="A92" s="111"/>
      <c r="B92" s="110"/>
      <c r="C92" s="66" t="s">
        <v>60</v>
      </c>
      <c r="D92" s="65">
        <v>268</v>
      </c>
      <c r="E92" s="69">
        <v>369.3</v>
      </c>
      <c r="F92" s="76">
        <v>38</v>
      </c>
      <c r="G92" s="68">
        <v>23</v>
      </c>
      <c r="H92" s="68"/>
      <c r="I92" s="68"/>
      <c r="J92" s="68" t="s">
        <v>53</v>
      </c>
      <c r="K92" s="88">
        <v>19.9</v>
      </c>
      <c r="L92" s="88"/>
      <c r="M92" s="88">
        <f t="shared" si="2"/>
        <v>19.9</v>
      </c>
      <c r="N92" s="70"/>
      <c r="O92" s="71"/>
    </row>
    <row r="93" spans="1:15" ht="28.5" customHeight="1">
      <c r="A93" s="111">
        <v>5</v>
      </c>
      <c r="B93" s="110" t="s">
        <v>109</v>
      </c>
      <c r="C93" s="66" t="s">
        <v>60</v>
      </c>
      <c r="D93" s="65">
        <v>223</v>
      </c>
      <c r="E93" s="69">
        <v>328</v>
      </c>
      <c r="F93" s="76">
        <v>37</v>
      </c>
      <c r="G93" s="109">
        <v>744</v>
      </c>
      <c r="H93" s="109">
        <v>480</v>
      </c>
      <c r="I93" s="109">
        <v>480</v>
      </c>
      <c r="J93" s="68" t="s">
        <v>53</v>
      </c>
      <c r="K93" s="88">
        <v>75.3</v>
      </c>
      <c r="L93" s="88"/>
      <c r="M93" s="88">
        <f t="shared" si="2"/>
        <v>75.3</v>
      </c>
      <c r="N93" s="70"/>
      <c r="O93" s="71"/>
    </row>
    <row r="94" spans="1:15" ht="28.5" customHeight="1">
      <c r="A94" s="111"/>
      <c r="B94" s="110"/>
      <c r="C94" s="66" t="s">
        <v>60</v>
      </c>
      <c r="D94" s="65">
        <v>236</v>
      </c>
      <c r="E94" s="69">
        <v>101.5</v>
      </c>
      <c r="F94" s="76">
        <v>37</v>
      </c>
      <c r="G94" s="109"/>
      <c r="H94" s="109"/>
      <c r="I94" s="109"/>
      <c r="J94" s="68" t="s">
        <v>53</v>
      </c>
      <c r="K94" s="88">
        <f>+E94</f>
        <v>101.5</v>
      </c>
      <c r="L94" s="88"/>
      <c r="M94" s="88">
        <f t="shared" si="2"/>
        <v>101.5</v>
      </c>
      <c r="N94" s="70"/>
      <c r="O94" s="71"/>
    </row>
    <row r="95" spans="1:15" ht="52.5" customHeight="1">
      <c r="A95" s="65">
        <v>6</v>
      </c>
      <c r="B95" s="81" t="s">
        <v>127</v>
      </c>
      <c r="C95" s="124" t="s">
        <v>60</v>
      </c>
      <c r="D95" s="111">
        <v>237</v>
      </c>
      <c r="E95" s="125">
        <v>586</v>
      </c>
      <c r="F95" s="126">
        <v>37</v>
      </c>
      <c r="G95" s="109">
        <v>754</v>
      </c>
      <c r="H95" s="109">
        <v>627</v>
      </c>
      <c r="I95" s="68">
        <v>360</v>
      </c>
      <c r="J95" s="68" t="s">
        <v>53</v>
      </c>
      <c r="K95" s="88">
        <v>336</v>
      </c>
      <c r="L95" s="88"/>
      <c r="M95" s="88">
        <f t="shared" si="2"/>
        <v>336</v>
      </c>
      <c r="N95" s="70"/>
      <c r="O95" s="71"/>
    </row>
    <row r="96" spans="1:14" ht="28.5" customHeight="1">
      <c r="A96" s="111">
        <v>7</v>
      </c>
      <c r="B96" s="110" t="s">
        <v>96</v>
      </c>
      <c r="C96" s="124"/>
      <c r="D96" s="111"/>
      <c r="E96" s="125"/>
      <c r="F96" s="126"/>
      <c r="G96" s="109"/>
      <c r="H96" s="109"/>
      <c r="I96" s="89">
        <v>267</v>
      </c>
      <c r="J96" s="90"/>
      <c r="K96" s="88">
        <v>250</v>
      </c>
      <c r="L96" s="88"/>
      <c r="M96" s="88">
        <f t="shared" si="2"/>
        <v>250</v>
      </c>
      <c r="N96" s="111"/>
    </row>
    <row r="97" spans="1:15" ht="28.5" customHeight="1">
      <c r="A97" s="111"/>
      <c r="B97" s="110"/>
      <c r="C97" s="66" t="s">
        <v>60</v>
      </c>
      <c r="D97" s="65">
        <v>238</v>
      </c>
      <c r="E97" s="69">
        <v>574.2</v>
      </c>
      <c r="F97" s="76">
        <v>37</v>
      </c>
      <c r="G97" s="109">
        <v>752</v>
      </c>
      <c r="H97" s="122">
        <v>656</v>
      </c>
      <c r="I97" s="122">
        <v>556</v>
      </c>
      <c r="J97" s="68" t="s">
        <v>53</v>
      </c>
      <c r="K97" s="88">
        <f>+E97</f>
        <v>574.2</v>
      </c>
      <c r="L97" s="88"/>
      <c r="M97" s="88">
        <f t="shared" si="2"/>
        <v>574.2</v>
      </c>
      <c r="N97" s="111"/>
      <c r="O97" s="71"/>
    </row>
    <row r="98" spans="1:15" ht="28.5" customHeight="1">
      <c r="A98" s="111"/>
      <c r="B98" s="110"/>
      <c r="C98" s="66" t="s">
        <v>60</v>
      </c>
      <c r="D98" s="65">
        <v>270</v>
      </c>
      <c r="E98" s="69">
        <v>38.3</v>
      </c>
      <c r="F98" s="76">
        <v>37</v>
      </c>
      <c r="G98" s="109"/>
      <c r="H98" s="123"/>
      <c r="I98" s="123"/>
      <c r="J98" s="68" t="s">
        <v>53</v>
      </c>
      <c r="K98" s="88">
        <f>+E98</f>
        <v>38.3</v>
      </c>
      <c r="L98" s="88"/>
      <c r="M98" s="88">
        <f t="shared" si="2"/>
        <v>38.3</v>
      </c>
      <c r="N98" s="111"/>
      <c r="O98" s="71"/>
    </row>
    <row r="99" spans="1:15" ht="46.5" customHeight="1">
      <c r="A99" s="65">
        <v>8</v>
      </c>
      <c r="B99" s="81" t="s">
        <v>128</v>
      </c>
      <c r="C99" s="66" t="s">
        <v>60</v>
      </c>
      <c r="D99" s="65">
        <v>269</v>
      </c>
      <c r="E99" s="69">
        <v>579.4</v>
      </c>
      <c r="F99" s="76">
        <v>37</v>
      </c>
      <c r="G99" s="68">
        <v>753</v>
      </c>
      <c r="H99" s="68">
        <v>590</v>
      </c>
      <c r="I99" s="68">
        <v>590</v>
      </c>
      <c r="J99" s="68" t="s">
        <v>53</v>
      </c>
      <c r="K99" s="88">
        <v>321.6</v>
      </c>
      <c r="L99" s="88"/>
      <c r="M99" s="88">
        <f>+K99</f>
        <v>321.6</v>
      </c>
      <c r="N99" s="70"/>
      <c r="O99" s="71"/>
    </row>
    <row r="100" spans="1:15" ht="39.75" customHeight="1">
      <c r="A100" s="65">
        <v>9</v>
      </c>
      <c r="B100" s="81" t="s">
        <v>129</v>
      </c>
      <c r="C100" s="66" t="s">
        <v>60</v>
      </c>
      <c r="D100" s="65">
        <v>226</v>
      </c>
      <c r="E100" s="69">
        <v>313.5</v>
      </c>
      <c r="F100" s="76">
        <v>37</v>
      </c>
      <c r="G100" s="68">
        <v>747</v>
      </c>
      <c r="H100" s="68">
        <v>286</v>
      </c>
      <c r="I100" s="68">
        <v>286</v>
      </c>
      <c r="J100" s="68" t="s">
        <v>53</v>
      </c>
      <c r="K100" s="88">
        <v>198.6</v>
      </c>
      <c r="L100" s="88"/>
      <c r="M100" s="88">
        <f t="shared" si="2"/>
        <v>198.6</v>
      </c>
      <c r="N100" s="70"/>
      <c r="O100" s="71"/>
    </row>
    <row r="101" spans="1:15" ht="40.5" customHeight="1">
      <c r="A101" s="84">
        <v>10</v>
      </c>
      <c r="B101" s="81" t="s">
        <v>95</v>
      </c>
      <c r="C101" s="66" t="s">
        <v>60</v>
      </c>
      <c r="D101" s="65">
        <v>240</v>
      </c>
      <c r="E101" s="69">
        <v>133.6</v>
      </c>
      <c r="F101" s="76">
        <v>37</v>
      </c>
      <c r="G101" s="109">
        <v>751</v>
      </c>
      <c r="H101" s="109">
        <v>216</v>
      </c>
      <c r="I101" s="68">
        <v>120</v>
      </c>
      <c r="J101" s="68" t="s">
        <v>53</v>
      </c>
      <c r="K101" s="88">
        <f>+E101</f>
        <v>133.6</v>
      </c>
      <c r="L101" s="88"/>
      <c r="M101" s="88">
        <f t="shared" si="2"/>
        <v>133.6</v>
      </c>
      <c r="N101" s="70"/>
      <c r="O101" s="71"/>
    </row>
    <row r="102" spans="1:15" ht="28.5" customHeight="1">
      <c r="A102" s="84">
        <v>11</v>
      </c>
      <c r="B102" s="81" t="s">
        <v>108</v>
      </c>
      <c r="C102" s="66" t="s">
        <v>60</v>
      </c>
      <c r="D102" s="65">
        <v>254</v>
      </c>
      <c r="E102" s="69">
        <v>106</v>
      </c>
      <c r="F102" s="76">
        <v>37</v>
      </c>
      <c r="G102" s="109"/>
      <c r="H102" s="109"/>
      <c r="I102" s="68">
        <v>96</v>
      </c>
      <c r="J102" s="68" t="s">
        <v>53</v>
      </c>
      <c r="K102" s="88">
        <f>+E102</f>
        <v>106</v>
      </c>
      <c r="L102" s="88"/>
      <c r="M102" s="88">
        <f t="shared" si="2"/>
        <v>106</v>
      </c>
      <c r="N102" s="70"/>
      <c r="O102" s="71"/>
    </row>
    <row r="103" spans="1:15" ht="28.5" customHeight="1">
      <c r="A103" s="65"/>
      <c r="B103" s="87" t="s">
        <v>85</v>
      </c>
      <c r="C103" s="66"/>
      <c r="D103" s="65"/>
      <c r="E103" s="69"/>
      <c r="F103" s="76"/>
      <c r="G103" s="68"/>
      <c r="H103" s="68"/>
      <c r="I103" s="68"/>
      <c r="J103" s="68"/>
      <c r="K103" s="88"/>
      <c r="L103" s="88"/>
      <c r="M103" s="88"/>
      <c r="N103" s="70"/>
      <c r="O103" s="71"/>
    </row>
    <row r="104" spans="1:15" ht="28.5" customHeight="1">
      <c r="A104" s="65">
        <v>1</v>
      </c>
      <c r="B104" s="81" t="s">
        <v>86</v>
      </c>
      <c r="C104" s="66" t="s">
        <v>60</v>
      </c>
      <c r="D104" s="65">
        <v>225</v>
      </c>
      <c r="E104" s="69">
        <v>327.3</v>
      </c>
      <c r="F104" s="76">
        <v>37</v>
      </c>
      <c r="G104" s="68">
        <v>746</v>
      </c>
      <c r="H104" s="68">
        <v>168</v>
      </c>
      <c r="I104" s="68"/>
      <c r="J104" s="68" t="s">
        <v>53</v>
      </c>
      <c r="K104" s="88">
        <v>48.3</v>
      </c>
      <c r="L104" s="88"/>
      <c r="M104" s="88">
        <f t="shared" si="2"/>
        <v>48.3</v>
      </c>
      <c r="N104" s="70"/>
      <c r="O104" s="71"/>
    </row>
    <row r="105" spans="1:15" ht="28.5" customHeight="1">
      <c r="A105" s="65">
        <v>2</v>
      </c>
      <c r="B105" s="81" t="s">
        <v>87</v>
      </c>
      <c r="C105" s="66" t="s">
        <v>60</v>
      </c>
      <c r="D105" s="65">
        <v>239</v>
      </c>
      <c r="E105" s="69">
        <v>209.4</v>
      </c>
      <c r="F105" s="76">
        <v>37</v>
      </c>
      <c r="G105" s="68">
        <v>748</v>
      </c>
      <c r="H105" s="68">
        <v>184</v>
      </c>
      <c r="I105" s="68"/>
      <c r="J105" s="68" t="s">
        <v>53</v>
      </c>
      <c r="K105" s="88">
        <v>209.4</v>
      </c>
      <c r="L105" s="88"/>
      <c r="M105" s="88">
        <f t="shared" si="2"/>
        <v>209.4</v>
      </c>
      <c r="N105" s="70"/>
      <c r="O105" s="71"/>
    </row>
    <row r="106" spans="1:15" ht="28.5" customHeight="1">
      <c r="A106" s="65">
        <v>3</v>
      </c>
      <c r="B106" s="81" t="s">
        <v>88</v>
      </c>
      <c r="C106" s="66" t="s">
        <v>60</v>
      </c>
      <c r="D106" s="65">
        <v>253</v>
      </c>
      <c r="E106" s="69">
        <v>50.3</v>
      </c>
      <c r="F106" s="76">
        <v>37</v>
      </c>
      <c r="G106" s="68">
        <v>750</v>
      </c>
      <c r="H106" s="68">
        <v>40</v>
      </c>
      <c r="I106" s="68"/>
      <c r="J106" s="68" t="s">
        <v>53</v>
      </c>
      <c r="K106" s="88">
        <v>50.3</v>
      </c>
      <c r="L106" s="88"/>
      <c r="M106" s="88">
        <f t="shared" si="2"/>
        <v>50.3</v>
      </c>
      <c r="N106" s="70"/>
      <c r="O106" s="71"/>
    </row>
    <row r="107" spans="1:15" ht="28.5" customHeight="1">
      <c r="A107" s="65">
        <v>4</v>
      </c>
      <c r="B107" s="81" t="s">
        <v>89</v>
      </c>
      <c r="C107" s="66" t="s">
        <v>60</v>
      </c>
      <c r="D107" s="65">
        <v>271</v>
      </c>
      <c r="E107" s="69">
        <v>351.7</v>
      </c>
      <c r="F107" s="76">
        <v>37</v>
      </c>
      <c r="G107" s="68">
        <v>827</v>
      </c>
      <c r="H107" s="68">
        <v>122</v>
      </c>
      <c r="I107" s="68"/>
      <c r="J107" s="68" t="s">
        <v>53</v>
      </c>
      <c r="K107" s="88">
        <v>100.5</v>
      </c>
      <c r="L107" s="88"/>
      <c r="M107" s="88">
        <f t="shared" si="2"/>
        <v>100.5</v>
      </c>
      <c r="N107" s="70"/>
      <c r="O107" s="71"/>
    </row>
    <row r="108" spans="1:15" ht="28.5" customHeight="1">
      <c r="A108" s="65"/>
      <c r="B108" s="87" t="s">
        <v>90</v>
      </c>
      <c r="C108" s="66"/>
      <c r="D108" s="65"/>
      <c r="E108" s="69"/>
      <c r="F108" s="76"/>
      <c r="G108" s="68"/>
      <c r="H108" s="68"/>
      <c r="I108" s="68"/>
      <c r="J108" s="68"/>
      <c r="K108" s="88"/>
      <c r="L108" s="88"/>
      <c r="M108" s="88">
        <f t="shared" si="2"/>
        <v>0</v>
      </c>
      <c r="N108" s="70"/>
      <c r="O108" s="71"/>
    </row>
    <row r="109" spans="1:15" ht="28.5" customHeight="1">
      <c r="A109" s="65">
        <v>1</v>
      </c>
      <c r="B109" s="81" t="s">
        <v>107</v>
      </c>
      <c r="C109" s="66" t="s">
        <v>60</v>
      </c>
      <c r="D109" s="65">
        <v>252</v>
      </c>
      <c r="E109" s="69">
        <v>40.2</v>
      </c>
      <c r="F109" s="76">
        <v>37</v>
      </c>
      <c r="G109" s="68">
        <v>749</v>
      </c>
      <c r="H109" s="68">
        <v>29</v>
      </c>
      <c r="I109" s="68"/>
      <c r="J109" s="68" t="s">
        <v>53</v>
      </c>
      <c r="K109" s="88">
        <v>40.2</v>
      </c>
      <c r="L109" s="88"/>
      <c r="M109" s="88">
        <f>+K109</f>
        <v>40.2</v>
      </c>
      <c r="N109" s="70"/>
      <c r="O109" s="71"/>
    </row>
    <row r="110" spans="1:15" ht="28.5" customHeight="1">
      <c r="A110" s="65">
        <v>2</v>
      </c>
      <c r="B110" s="81" t="s">
        <v>94</v>
      </c>
      <c r="C110" s="66" t="s">
        <v>54</v>
      </c>
      <c r="D110" s="65">
        <v>196</v>
      </c>
      <c r="E110" s="69">
        <v>609.7</v>
      </c>
      <c r="F110" s="76">
        <v>37</v>
      </c>
      <c r="G110" s="68">
        <v>577</v>
      </c>
      <c r="H110" s="68">
        <v>624</v>
      </c>
      <c r="I110" s="68"/>
      <c r="J110" s="68" t="s">
        <v>53</v>
      </c>
      <c r="K110" s="88">
        <v>64</v>
      </c>
      <c r="L110" s="88"/>
      <c r="M110" s="88">
        <f t="shared" si="2"/>
        <v>64</v>
      </c>
      <c r="N110" s="70"/>
      <c r="O110" s="71"/>
    </row>
    <row r="111" spans="1:15" ht="28.5" customHeight="1">
      <c r="A111" s="65">
        <v>3</v>
      </c>
      <c r="B111" s="81" t="s">
        <v>92</v>
      </c>
      <c r="C111" s="66" t="s">
        <v>54</v>
      </c>
      <c r="D111" s="65">
        <v>214</v>
      </c>
      <c r="E111" s="69">
        <v>670.7</v>
      </c>
      <c r="F111" s="76">
        <v>37</v>
      </c>
      <c r="G111" s="68">
        <v>616</v>
      </c>
      <c r="H111" s="68">
        <v>648</v>
      </c>
      <c r="I111" s="68">
        <v>648</v>
      </c>
      <c r="J111" s="68" t="s">
        <v>53</v>
      </c>
      <c r="K111" s="88">
        <v>490.3</v>
      </c>
      <c r="L111" s="88"/>
      <c r="M111" s="88">
        <f t="shared" si="2"/>
        <v>490.3</v>
      </c>
      <c r="N111" s="70"/>
      <c r="O111" s="71"/>
    </row>
    <row r="112" spans="1:15" ht="48.75" customHeight="1">
      <c r="A112" s="65">
        <v>4</v>
      </c>
      <c r="B112" s="81" t="s">
        <v>130</v>
      </c>
      <c r="C112" s="66" t="s">
        <v>54</v>
      </c>
      <c r="D112" s="65">
        <v>215</v>
      </c>
      <c r="E112" s="69">
        <v>689.4</v>
      </c>
      <c r="F112" s="76">
        <v>37</v>
      </c>
      <c r="G112" s="68">
        <v>617</v>
      </c>
      <c r="H112" s="68">
        <v>700</v>
      </c>
      <c r="I112" s="68">
        <v>700</v>
      </c>
      <c r="J112" s="68" t="s">
        <v>53</v>
      </c>
      <c r="K112" s="88">
        <f>+E112</f>
        <v>689.4</v>
      </c>
      <c r="L112" s="88"/>
      <c r="M112" s="88">
        <f t="shared" si="2"/>
        <v>689.4</v>
      </c>
      <c r="N112" s="70"/>
      <c r="O112" s="71"/>
    </row>
    <row r="113" spans="1:15" ht="28.5" customHeight="1">
      <c r="A113" s="111">
        <v>5</v>
      </c>
      <c r="B113" s="110" t="s">
        <v>93</v>
      </c>
      <c r="C113" s="66" t="s">
        <v>54</v>
      </c>
      <c r="D113" s="65">
        <v>195</v>
      </c>
      <c r="E113" s="69">
        <v>702.6</v>
      </c>
      <c r="F113" s="76">
        <v>37</v>
      </c>
      <c r="G113" s="68">
        <v>578</v>
      </c>
      <c r="H113" s="68">
        <v>720</v>
      </c>
      <c r="I113" s="68">
        <v>720</v>
      </c>
      <c r="J113" s="68" t="s">
        <v>53</v>
      </c>
      <c r="K113" s="88">
        <v>56.4</v>
      </c>
      <c r="L113" s="88"/>
      <c r="M113" s="88">
        <f t="shared" si="2"/>
        <v>56.4</v>
      </c>
      <c r="N113" s="113"/>
      <c r="O113" s="71"/>
    </row>
    <row r="114" spans="1:15" ht="28.5" customHeight="1">
      <c r="A114" s="111"/>
      <c r="B114" s="110"/>
      <c r="C114" s="66" t="s">
        <v>54</v>
      </c>
      <c r="D114" s="65">
        <v>216</v>
      </c>
      <c r="E114" s="69">
        <v>237</v>
      </c>
      <c r="F114" s="76">
        <v>37</v>
      </c>
      <c r="G114" s="68">
        <v>620</v>
      </c>
      <c r="H114" s="68">
        <v>209</v>
      </c>
      <c r="I114" s="68">
        <v>209</v>
      </c>
      <c r="J114" s="68" t="s">
        <v>53</v>
      </c>
      <c r="K114" s="88">
        <v>237</v>
      </c>
      <c r="L114" s="88"/>
      <c r="M114" s="88">
        <f t="shared" si="2"/>
        <v>237</v>
      </c>
      <c r="N114" s="113"/>
      <c r="O114" s="71"/>
    </row>
    <row r="115" spans="1:15" ht="45" customHeight="1">
      <c r="A115" s="65">
        <v>6</v>
      </c>
      <c r="B115" s="81" t="s">
        <v>131</v>
      </c>
      <c r="C115" s="66" t="s">
        <v>54</v>
      </c>
      <c r="D115" s="65">
        <v>217</v>
      </c>
      <c r="E115" s="69">
        <v>448.5</v>
      </c>
      <c r="F115" s="76">
        <v>37</v>
      </c>
      <c r="G115" s="68">
        <v>621</v>
      </c>
      <c r="H115" s="68">
        <v>420</v>
      </c>
      <c r="I115" s="68">
        <v>420</v>
      </c>
      <c r="J115" s="68" t="s">
        <v>53</v>
      </c>
      <c r="K115" s="88">
        <v>280.9</v>
      </c>
      <c r="L115" s="88"/>
      <c r="M115" s="88">
        <f t="shared" si="2"/>
        <v>280.9</v>
      </c>
      <c r="N115" s="70"/>
      <c r="O115" s="71"/>
    </row>
    <row r="116" spans="1:15" ht="28.5" customHeight="1">
      <c r="A116" s="92">
        <v>7</v>
      </c>
      <c r="B116" s="93" t="s">
        <v>113</v>
      </c>
      <c r="C116" s="94" t="s">
        <v>54</v>
      </c>
      <c r="D116" s="92">
        <v>218</v>
      </c>
      <c r="E116" s="95">
        <v>345.6</v>
      </c>
      <c r="F116" s="96">
        <v>37</v>
      </c>
      <c r="G116" s="91">
        <v>622</v>
      </c>
      <c r="H116" s="91">
        <v>339</v>
      </c>
      <c r="I116" s="91">
        <v>339</v>
      </c>
      <c r="J116" s="68" t="s">
        <v>53</v>
      </c>
      <c r="K116" s="88">
        <v>12</v>
      </c>
      <c r="L116" s="88"/>
      <c r="M116" s="88">
        <f t="shared" si="2"/>
        <v>12</v>
      </c>
      <c r="N116" s="97"/>
      <c r="O116" s="71"/>
    </row>
    <row r="117" spans="1:15" ht="31.5" customHeight="1">
      <c r="A117" s="98"/>
      <c r="B117" s="99" t="s">
        <v>32</v>
      </c>
      <c r="C117" s="99"/>
      <c r="D117" s="100"/>
      <c r="E117" s="101">
        <f>SUM(E7:E116)</f>
        <v>45807.59999999999</v>
      </c>
      <c r="F117" s="101"/>
      <c r="G117" s="101"/>
      <c r="H117" s="101">
        <f aca="true" t="shared" si="3" ref="H117:M117">SUM(H7:H116)</f>
        <v>47636</v>
      </c>
      <c r="I117" s="101">
        <f t="shared" si="3"/>
        <v>42744</v>
      </c>
      <c r="J117" s="101">
        <f t="shared" si="3"/>
        <v>0</v>
      </c>
      <c r="K117" s="102">
        <f t="shared" si="3"/>
        <v>27619.4</v>
      </c>
      <c r="L117" s="102">
        <f t="shared" si="3"/>
        <v>0</v>
      </c>
      <c r="M117" s="102">
        <f t="shared" si="3"/>
        <v>27619.4</v>
      </c>
      <c r="N117" s="99"/>
      <c r="O117" s="71"/>
    </row>
    <row r="118" spans="11:13" ht="15.75">
      <c r="K118" s="58"/>
      <c r="L118" s="58"/>
      <c r="M118" s="58"/>
    </row>
    <row r="120" spans="2:3" ht="15.75">
      <c r="B120" s="118"/>
      <c r="C120" s="118"/>
    </row>
  </sheetData>
  <sheetProtection/>
  <autoFilter ref="C4:F115"/>
  <mergeCells count="134">
    <mergeCell ref="A96:A98"/>
    <mergeCell ref="N75:N76"/>
    <mergeCell ref="H93:H94"/>
    <mergeCell ref="C95:C96"/>
    <mergeCell ref="D95:D96"/>
    <mergeCell ref="E95:E96"/>
    <mergeCell ref="F95:F96"/>
    <mergeCell ref="G75:G76"/>
    <mergeCell ref="H75:H76"/>
    <mergeCell ref="I75:I76"/>
    <mergeCell ref="N113:N114"/>
    <mergeCell ref="H97:H98"/>
    <mergeCell ref="B113:B114"/>
    <mergeCell ref="I97:I98"/>
    <mergeCell ref="I89:I90"/>
    <mergeCell ref="G101:G102"/>
    <mergeCell ref="H101:H102"/>
    <mergeCell ref="N96:N98"/>
    <mergeCell ref="G89:G90"/>
    <mergeCell ref="G95:G96"/>
    <mergeCell ref="H95:H96"/>
    <mergeCell ref="G54:G55"/>
    <mergeCell ref="B42:B44"/>
    <mergeCell ref="I62:I63"/>
    <mergeCell ref="B46:B47"/>
    <mergeCell ref="F62:F63"/>
    <mergeCell ref="F56:F57"/>
    <mergeCell ref="F54:F55"/>
    <mergeCell ref="G62:G63"/>
    <mergeCell ref="H62:H63"/>
    <mergeCell ref="H54:H55"/>
    <mergeCell ref="N56:N57"/>
    <mergeCell ref="I56:I57"/>
    <mergeCell ref="N40:N41"/>
    <mergeCell ref="N15:N16"/>
    <mergeCell ref="N13:N14"/>
    <mergeCell ref="N24:N26"/>
    <mergeCell ref="N29:N30"/>
    <mergeCell ref="N31:N32"/>
    <mergeCell ref="N34:N35"/>
    <mergeCell ref="B120:C120"/>
    <mergeCell ref="A1:N1"/>
    <mergeCell ref="A2:N2"/>
    <mergeCell ref="N3:N4"/>
    <mergeCell ref="C3:E3"/>
    <mergeCell ref="J3:J4"/>
    <mergeCell ref="K3:M3"/>
    <mergeCell ref="I18:I19"/>
    <mergeCell ref="N17:N18"/>
    <mergeCell ref="N10:N11"/>
    <mergeCell ref="F3:I3"/>
    <mergeCell ref="G18:G19"/>
    <mergeCell ref="A3:A4"/>
    <mergeCell ref="B3:B4"/>
    <mergeCell ref="H18:H19"/>
    <mergeCell ref="G93:G94"/>
    <mergeCell ref="A10:A11"/>
    <mergeCell ref="H43:H44"/>
    <mergeCell ref="B40:B41"/>
    <mergeCell ref="A64:A65"/>
    <mergeCell ref="A40:A41"/>
    <mergeCell ref="A29:A30"/>
    <mergeCell ref="A51:A54"/>
    <mergeCell ref="A75:A76"/>
    <mergeCell ref="B69:B70"/>
    <mergeCell ref="A69:A70"/>
    <mergeCell ref="B34:B35"/>
    <mergeCell ref="A34:A35"/>
    <mergeCell ref="A38:A39"/>
    <mergeCell ref="B51:B54"/>
    <mergeCell ref="B56:B57"/>
    <mergeCell ref="B58:B59"/>
    <mergeCell ref="H29:H30"/>
    <mergeCell ref="B38:B39"/>
    <mergeCell ref="B75:B76"/>
    <mergeCell ref="G56:G57"/>
    <mergeCell ref="H56:H57"/>
    <mergeCell ref="B31:B32"/>
    <mergeCell ref="H69:H70"/>
    <mergeCell ref="F69:F70"/>
    <mergeCell ref="B15:B16"/>
    <mergeCell ref="B17:B19"/>
    <mergeCell ref="A17:A19"/>
    <mergeCell ref="A13:A14"/>
    <mergeCell ref="A15:A16"/>
    <mergeCell ref="A113:A114"/>
    <mergeCell ref="A89:A90"/>
    <mergeCell ref="A91:A92"/>
    <mergeCell ref="A93:A94"/>
    <mergeCell ref="A23:A26"/>
    <mergeCell ref="A31:A32"/>
    <mergeCell ref="B20:B22"/>
    <mergeCell ref="N20:N22"/>
    <mergeCell ref="A20:A22"/>
    <mergeCell ref="B23:B26"/>
    <mergeCell ref="B27:B28"/>
    <mergeCell ref="A27:A28"/>
    <mergeCell ref="B7:B8"/>
    <mergeCell ref="B29:B30"/>
    <mergeCell ref="A7:A8"/>
    <mergeCell ref="B10:B11"/>
    <mergeCell ref="B13:B14"/>
    <mergeCell ref="A66:A68"/>
    <mergeCell ref="A58:A59"/>
    <mergeCell ref="A48:A50"/>
    <mergeCell ref="B48:B50"/>
    <mergeCell ref="B64:B65"/>
    <mergeCell ref="B89:B90"/>
    <mergeCell ref="B91:B92"/>
    <mergeCell ref="B93:B94"/>
    <mergeCell ref="B96:B98"/>
    <mergeCell ref="A42:A44"/>
    <mergeCell ref="A46:A47"/>
    <mergeCell ref="B61:B63"/>
    <mergeCell ref="A61:A63"/>
    <mergeCell ref="A56:A57"/>
    <mergeCell ref="B66:B68"/>
    <mergeCell ref="F75:F76"/>
    <mergeCell ref="H64:H65"/>
    <mergeCell ref="G97:G98"/>
    <mergeCell ref="I64:I65"/>
    <mergeCell ref="G64:G65"/>
    <mergeCell ref="F64:F65"/>
    <mergeCell ref="I93:I94"/>
    <mergeCell ref="H89:H90"/>
    <mergeCell ref="G69:G70"/>
    <mergeCell ref="I69:I70"/>
    <mergeCell ref="F43:F44"/>
    <mergeCell ref="I43:I44"/>
    <mergeCell ref="F29:F30"/>
    <mergeCell ref="F18:F19"/>
    <mergeCell ref="G29:G30"/>
    <mergeCell ref="G43:G44"/>
    <mergeCell ref="I29:I30"/>
  </mergeCells>
  <printOptions/>
  <pageMargins left="0.64" right="0.17" top="0.26" bottom="0.31" header="0.17" footer="0.39"/>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R133"/>
  <sheetViews>
    <sheetView zoomScale="130" zoomScaleNormal="130" zoomScalePageLayoutView="0" workbookViewId="0" topLeftCell="A103">
      <selection activeCell="L128" sqref="L128"/>
    </sheetView>
  </sheetViews>
  <sheetFormatPr defaultColWidth="8.796875" defaultRowHeight="15"/>
  <cols>
    <col min="1" max="1" width="2.296875" style="13" customWidth="1"/>
    <col min="2" max="2" width="17" style="3" customWidth="1"/>
    <col min="3" max="3" width="2.69921875" style="2" customWidth="1"/>
    <col min="4" max="4" width="3.09765625" style="2" customWidth="1"/>
    <col min="5" max="5" width="7.09765625" style="2" customWidth="1"/>
    <col min="6" max="6" width="3.796875" style="2" customWidth="1"/>
    <col min="7" max="8" width="4.3984375" style="2" customWidth="1"/>
    <col min="9" max="9" width="2.8984375" style="2" customWidth="1"/>
    <col min="10" max="10" width="11" style="14" customWidth="1"/>
    <col min="11" max="11" width="7.69921875" style="2" customWidth="1"/>
    <col min="12" max="12" width="7.8984375" style="2" customWidth="1"/>
    <col min="13" max="13" width="9.19921875" style="2" customWidth="1"/>
    <col min="14" max="14" width="8.69921875" style="2" customWidth="1"/>
    <col min="15" max="15" width="9.69921875" style="2" customWidth="1"/>
    <col min="16" max="16" width="8.8984375" style="2" customWidth="1"/>
    <col min="17" max="17" width="11.19921875" style="2" customWidth="1"/>
    <col min="18" max="18" width="11" style="2" bestFit="1" customWidth="1"/>
    <col min="19" max="16384" width="8.8984375" style="2" customWidth="1"/>
  </cols>
  <sheetData>
    <row r="1" spans="1:17" ht="38.25" customHeight="1">
      <c r="A1" s="135" t="s">
        <v>134</v>
      </c>
      <c r="B1" s="135"/>
      <c r="C1" s="135"/>
      <c r="D1" s="135"/>
      <c r="E1" s="135"/>
      <c r="F1" s="135"/>
      <c r="G1" s="135"/>
      <c r="H1" s="135"/>
      <c r="I1" s="135"/>
      <c r="J1" s="135"/>
      <c r="K1" s="135"/>
      <c r="L1" s="135"/>
      <c r="M1" s="135"/>
      <c r="N1" s="135"/>
      <c r="O1" s="135"/>
      <c r="P1" s="135"/>
      <c r="Q1" s="135"/>
    </row>
    <row r="2" spans="1:17" ht="35.25" customHeight="1">
      <c r="A2" s="136" t="str">
        <f>TKDT!A2</f>
        <v>(Kèm theo Quyết định số …… /QĐ-UBND ngày…../6/2021 của UBND huyện Tân Yên)</v>
      </c>
      <c r="B2" s="136"/>
      <c r="C2" s="136"/>
      <c r="D2" s="136"/>
      <c r="E2" s="136"/>
      <c r="F2" s="136"/>
      <c r="G2" s="136"/>
      <c r="H2" s="136"/>
      <c r="I2" s="136"/>
      <c r="J2" s="136"/>
      <c r="K2" s="136"/>
      <c r="L2" s="136"/>
      <c r="M2" s="136"/>
      <c r="N2" s="136"/>
      <c r="O2" s="136"/>
      <c r="P2" s="136"/>
      <c r="Q2" s="136"/>
    </row>
    <row r="3" ht="15" customHeight="1"/>
    <row r="4" spans="1:17" ht="24" customHeight="1">
      <c r="A4" s="129" t="s">
        <v>0</v>
      </c>
      <c r="B4" s="129" t="s">
        <v>19</v>
      </c>
      <c r="C4" s="129" t="s">
        <v>18</v>
      </c>
      <c r="D4" s="129"/>
      <c r="E4" s="129"/>
      <c r="F4" s="129" t="s">
        <v>5</v>
      </c>
      <c r="G4" s="130" t="s">
        <v>6</v>
      </c>
      <c r="H4" s="131"/>
      <c r="I4" s="132"/>
      <c r="J4" s="130" t="s">
        <v>13</v>
      </c>
      <c r="K4" s="131"/>
      <c r="L4" s="131"/>
      <c r="M4" s="131"/>
      <c r="N4" s="131"/>
      <c r="O4" s="132"/>
      <c r="P4" s="133" t="s">
        <v>114</v>
      </c>
      <c r="Q4" s="129" t="s">
        <v>15</v>
      </c>
    </row>
    <row r="5" spans="1:17" ht="113.25" customHeight="1">
      <c r="A5" s="129"/>
      <c r="B5" s="129"/>
      <c r="C5" s="5" t="s">
        <v>2</v>
      </c>
      <c r="D5" s="5" t="s">
        <v>3</v>
      </c>
      <c r="E5" s="5" t="s">
        <v>4</v>
      </c>
      <c r="F5" s="129"/>
      <c r="G5" s="5" t="s">
        <v>9</v>
      </c>
      <c r="H5" s="5" t="s">
        <v>10</v>
      </c>
      <c r="I5" s="5" t="s">
        <v>36</v>
      </c>
      <c r="J5" s="54" t="s">
        <v>135</v>
      </c>
      <c r="K5" s="5" t="s">
        <v>136</v>
      </c>
      <c r="L5" s="5" t="s">
        <v>12</v>
      </c>
      <c r="M5" s="5" t="s">
        <v>137</v>
      </c>
      <c r="N5" s="5" t="s">
        <v>37</v>
      </c>
      <c r="O5" s="5" t="s">
        <v>14</v>
      </c>
      <c r="P5" s="134"/>
      <c r="Q5" s="129"/>
    </row>
    <row r="6" spans="1:17" ht="24" customHeight="1" hidden="1">
      <c r="A6" s="16">
        <v>1</v>
      </c>
      <c r="B6" s="16">
        <v>2</v>
      </c>
      <c r="C6" s="16">
        <v>3</v>
      </c>
      <c r="D6" s="16">
        <v>4</v>
      </c>
      <c r="E6" s="16">
        <v>5</v>
      </c>
      <c r="F6" s="16">
        <v>6</v>
      </c>
      <c r="G6" s="16">
        <v>7</v>
      </c>
      <c r="H6" s="16">
        <v>8</v>
      </c>
      <c r="I6" s="16">
        <v>9</v>
      </c>
      <c r="J6" s="55" t="s">
        <v>34</v>
      </c>
      <c r="K6" s="16" t="s">
        <v>51</v>
      </c>
      <c r="L6" s="16" t="s">
        <v>16</v>
      </c>
      <c r="M6" s="16" t="s">
        <v>35</v>
      </c>
      <c r="N6" s="16" t="s">
        <v>38</v>
      </c>
      <c r="O6" s="16">
        <v>16</v>
      </c>
      <c r="P6" s="16">
        <v>17</v>
      </c>
      <c r="Q6" s="16">
        <v>18</v>
      </c>
    </row>
    <row r="7" spans="1:17" s="18" customFormat="1" ht="12.75">
      <c r="A7" s="34"/>
      <c r="B7" s="43" t="str">
        <f>+TKDT!B6</f>
        <v>THÔN THƯỢNG</v>
      </c>
      <c r="C7" s="44"/>
      <c r="D7" s="45"/>
      <c r="E7" s="45"/>
      <c r="F7" s="45"/>
      <c r="G7" s="45"/>
      <c r="H7" s="45"/>
      <c r="I7" s="45"/>
      <c r="J7" s="56"/>
      <c r="K7" s="47"/>
      <c r="L7" s="46"/>
      <c r="M7" s="46"/>
      <c r="N7" s="48"/>
      <c r="O7" s="48"/>
      <c r="P7" s="50"/>
      <c r="Q7" s="50"/>
    </row>
    <row r="8" spans="1:18" s="19" customFormat="1" ht="27.75" customHeight="1">
      <c r="A8" s="127">
        <f>+TKDT!A7</f>
        <v>1</v>
      </c>
      <c r="B8" s="128" t="str">
        <f>+TKDT!B7</f>
        <v>Giáp Văn Sự</v>
      </c>
      <c r="C8" s="44" t="str">
        <f>+TKDT!C7</f>
        <v>56</v>
      </c>
      <c r="D8" s="45">
        <f>+TKDT!D7</f>
        <v>352</v>
      </c>
      <c r="E8" s="45">
        <f>+TKDT!E7</f>
        <v>50.4</v>
      </c>
      <c r="F8" s="45" t="str">
        <f>+TKDT!J7</f>
        <v>LUC</v>
      </c>
      <c r="G8" s="45">
        <f>+TKDT!M7</f>
        <v>50.4</v>
      </c>
      <c r="H8" s="45">
        <f>+TKDT!K7</f>
        <v>50.4</v>
      </c>
      <c r="I8" s="45">
        <f>+TKDT!L7</f>
        <v>0</v>
      </c>
      <c r="J8" s="56">
        <f aca="true" t="shared" si="0" ref="J8:J60">H8*50000</f>
        <v>2520000</v>
      </c>
      <c r="K8" s="47">
        <f aca="true" t="shared" si="1" ref="K8:K60">H8*8800</f>
        <v>443520</v>
      </c>
      <c r="L8" s="46">
        <f aca="true" t="shared" si="2" ref="L8:L60">H8*10000</f>
        <v>504000</v>
      </c>
      <c r="M8" s="46">
        <f aca="true" t="shared" si="3" ref="M8:M71">H8*150000</f>
        <v>7560000</v>
      </c>
      <c r="N8" s="48">
        <f aca="true" t="shared" si="4" ref="N8:N60">I8*25000</f>
        <v>0</v>
      </c>
      <c r="O8" s="48">
        <f aca="true" t="shared" si="5" ref="O8:O62">+J8+K8+L8+M8+N8</f>
        <v>11027520</v>
      </c>
      <c r="P8" s="48">
        <f aca="true" t="shared" si="6" ref="P8:P62">+I8*50000</f>
        <v>0</v>
      </c>
      <c r="Q8" s="48">
        <f aca="true" t="shared" si="7" ref="Q8:Q62">+O8+P8</f>
        <v>11027520</v>
      </c>
      <c r="R8" s="53"/>
    </row>
    <row r="9" spans="1:18" s="19" customFormat="1" ht="27.75" customHeight="1">
      <c r="A9" s="127"/>
      <c r="B9" s="128"/>
      <c r="C9" s="44">
        <f>+TKDT!C8</f>
        <v>56</v>
      </c>
      <c r="D9" s="45">
        <f>+TKDT!D8</f>
        <v>285</v>
      </c>
      <c r="E9" s="45">
        <f>+TKDT!E8</f>
        <v>783.9</v>
      </c>
      <c r="F9" s="45" t="str">
        <f>+TKDT!J8</f>
        <v>LUC</v>
      </c>
      <c r="G9" s="45">
        <f>+TKDT!M8</f>
        <v>783.9</v>
      </c>
      <c r="H9" s="45">
        <f>+TKDT!K8</f>
        <v>783.9</v>
      </c>
      <c r="I9" s="45">
        <f>+TKDT!L8</f>
        <v>0</v>
      </c>
      <c r="J9" s="56">
        <f t="shared" si="0"/>
        <v>39195000</v>
      </c>
      <c r="K9" s="47">
        <f t="shared" si="1"/>
        <v>6898320</v>
      </c>
      <c r="L9" s="46">
        <f t="shared" si="2"/>
        <v>7839000</v>
      </c>
      <c r="M9" s="46">
        <f t="shared" si="3"/>
        <v>117585000</v>
      </c>
      <c r="N9" s="48">
        <f t="shared" si="4"/>
        <v>0</v>
      </c>
      <c r="O9" s="48">
        <f t="shared" si="5"/>
        <v>171517320</v>
      </c>
      <c r="P9" s="48">
        <f t="shared" si="6"/>
        <v>0</v>
      </c>
      <c r="Q9" s="48">
        <f t="shared" si="7"/>
        <v>171517320</v>
      </c>
      <c r="R9" s="53"/>
    </row>
    <row r="10" spans="1:18" s="19" customFormat="1" ht="24.75" customHeight="1">
      <c r="A10" s="45">
        <f>+TKDT!A9</f>
        <v>2</v>
      </c>
      <c r="B10" s="34" t="str">
        <f>+TKDT!B9</f>
        <v> Giáp Văn Đức</v>
      </c>
      <c r="C10" s="44" t="str">
        <f>+TKDT!C9</f>
        <v>56</v>
      </c>
      <c r="D10" s="45">
        <f>+TKDT!D9</f>
        <v>328</v>
      </c>
      <c r="E10" s="45">
        <f>+TKDT!E9</f>
        <v>514</v>
      </c>
      <c r="F10" s="45" t="str">
        <f>+TKDT!J9</f>
        <v>LUC</v>
      </c>
      <c r="G10" s="45">
        <f>+TKDT!M9</f>
        <v>260.1</v>
      </c>
      <c r="H10" s="45">
        <f>+TKDT!K9</f>
        <v>260.1</v>
      </c>
      <c r="I10" s="45">
        <f>+TKDT!L9</f>
        <v>0</v>
      </c>
      <c r="J10" s="56">
        <f t="shared" si="0"/>
        <v>13005000.000000002</v>
      </c>
      <c r="K10" s="47">
        <f t="shared" si="1"/>
        <v>2288880</v>
      </c>
      <c r="L10" s="46">
        <f t="shared" si="2"/>
        <v>2601000</v>
      </c>
      <c r="M10" s="46">
        <f t="shared" si="3"/>
        <v>39015000</v>
      </c>
      <c r="N10" s="48">
        <f t="shared" si="4"/>
        <v>0</v>
      </c>
      <c r="O10" s="48">
        <f t="shared" si="5"/>
        <v>56909880</v>
      </c>
      <c r="P10" s="48">
        <f t="shared" si="6"/>
        <v>0</v>
      </c>
      <c r="Q10" s="48">
        <f t="shared" si="7"/>
        <v>56909880</v>
      </c>
      <c r="R10" s="53"/>
    </row>
    <row r="11" spans="1:18" s="19" customFormat="1" ht="24.75" customHeight="1">
      <c r="A11" s="127">
        <f>+TKDT!A10</f>
        <v>3</v>
      </c>
      <c r="B11" s="128" t="str">
        <f>+TKDT!B10</f>
        <v>Nguyễn Văn Quỳnh (GCN Giáp Văn Quỳnh)</v>
      </c>
      <c r="C11" s="44" t="str">
        <f>+TKDT!C10</f>
        <v>56</v>
      </c>
      <c r="D11" s="45">
        <f>+TKDT!D10</f>
        <v>329</v>
      </c>
      <c r="E11" s="45">
        <f>+TKDT!E10</f>
        <v>631.2</v>
      </c>
      <c r="F11" s="45" t="str">
        <f>+TKDT!J10</f>
        <v>LUC</v>
      </c>
      <c r="G11" s="45">
        <f>+TKDT!M10</f>
        <v>37.3</v>
      </c>
      <c r="H11" s="45">
        <f>+TKDT!K10</f>
        <v>37.3</v>
      </c>
      <c r="I11" s="45">
        <f>+TKDT!L10</f>
        <v>0</v>
      </c>
      <c r="J11" s="56">
        <f t="shared" si="0"/>
        <v>1864999.9999999998</v>
      </c>
      <c r="K11" s="47">
        <f t="shared" si="1"/>
        <v>328240</v>
      </c>
      <c r="L11" s="46">
        <f t="shared" si="2"/>
        <v>373000</v>
      </c>
      <c r="M11" s="46">
        <f t="shared" si="3"/>
        <v>5595000</v>
      </c>
      <c r="N11" s="48">
        <f t="shared" si="4"/>
        <v>0</v>
      </c>
      <c r="O11" s="48">
        <f t="shared" si="5"/>
        <v>8161240</v>
      </c>
      <c r="P11" s="48">
        <f t="shared" si="6"/>
        <v>0</v>
      </c>
      <c r="Q11" s="48">
        <f t="shared" si="7"/>
        <v>8161240</v>
      </c>
      <c r="R11" s="53"/>
    </row>
    <row r="12" spans="1:18" s="19" customFormat="1" ht="24.75" customHeight="1">
      <c r="A12" s="127"/>
      <c r="B12" s="128"/>
      <c r="C12" s="44" t="str">
        <f>+TKDT!C11</f>
        <v>56</v>
      </c>
      <c r="D12" s="45">
        <f>+TKDT!D11</f>
        <v>271</v>
      </c>
      <c r="E12" s="45">
        <f>+TKDT!E11</f>
        <v>279.9</v>
      </c>
      <c r="F12" s="45" t="str">
        <f>+TKDT!J11</f>
        <v>LUK</v>
      </c>
      <c r="G12" s="45">
        <f>+TKDT!M11</f>
        <v>279.9</v>
      </c>
      <c r="H12" s="45">
        <f>+TKDT!K11</f>
        <v>279.9</v>
      </c>
      <c r="I12" s="45">
        <f>+TKDT!L11</f>
        <v>0</v>
      </c>
      <c r="J12" s="56">
        <f t="shared" si="0"/>
        <v>13994999.999999998</v>
      </c>
      <c r="K12" s="47">
        <f t="shared" si="1"/>
        <v>2463120</v>
      </c>
      <c r="L12" s="46">
        <f t="shared" si="2"/>
        <v>2799000</v>
      </c>
      <c r="M12" s="46">
        <f t="shared" si="3"/>
        <v>41985000</v>
      </c>
      <c r="N12" s="48">
        <f t="shared" si="4"/>
        <v>0</v>
      </c>
      <c r="O12" s="48">
        <f t="shared" si="5"/>
        <v>61242120</v>
      </c>
      <c r="P12" s="48">
        <f t="shared" si="6"/>
        <v>0</v>
      </c>
      <c r="Q12" s="48">
        <f t="shared" si="7"/>
        <v>61242120</v>
      </c>
      <c r="R12" s="53"/>
    </row>
    <row r="13" spans="1:18" s="19" customFormat="1" ht="22.5" customHeight="1">
      <c r="A13" s="45">
        <f>+TKDT!A12</f>
        <v>4</v>
      </c>
      <c r="B13" s="34" t="str">
        <f>+TKDT!B12</f>
        <v>Giáp Văn Đoài (Nhã)</v>
      </c>
      <c r="C13" s="44">
        <f>+TKDT!C12</f>
        <v>56</v>
      </c>
      <c r="D13" s="45">
        <f>+TKDT!D12</f>
        <v>307</v>
      </c>
      <c r="E13" s="45">
        <f>+TKDT!E12</f>
        <v>303.9</v>
      </c>
      <c r="F13" s="45" t="str">
        <f>+TKDT!J12</f>
        <v>LUC</v>
      </c>
      <c r="G13" s="45">
        <f>+TKDT!M12</f>
        <v>303.9</v>
      </c>
      <c r="H13" s="45">
        <f>+TKDT!K12</f>
        <v>303.9</v>
      </c>
      <c r="I13" s="45">
        <f>+TKDT!L12</f>
        <v>0</v>
      </c>
      <c r="J13" s="56">
        <f t="shared" si="0"/>
        <v>15194999.999999998</v>
      </c>
      <c r="K13" s="47">
        <f t="shared" si="1"/>
        <v>2674320</v>
      </c>
      <c r="L13" s="46">
        <f t="shared" si="2"/>
        <v>3039000</v>
      </c>
      <c r="M13" s="46">
        <f t="shared" si="3"/>
        <v>45585000</v>
      </c>
      <c r="N13" s="48">
        <f t="shared" si="4"/>
        <v>0</v>
      </c>
      <c r="O13" s="48">
        <f t="shared" si="5"/>
        <v>66493320</v>
      </c>
      <c r="P13" s="48">
        <f t="shared" si="6"/>
        <v>0</v>
      </c>
      <c r="Q13" s="48">
        <f t="shared" si="7"/>
        <v>66493320</v>
      </c>
      <c r="R13" s="53"/>
    </row>
    <row r="14" spans="1:18" s="19" customFormat="1" ht="23.25" customHeight="1">
      <c r="A14" s="127">
        <f>+TKDT!A13</f>
        <v>5</v>
      </c>
      <c r="B14" s="128" t="str">
        <f>+TKDT!B13</f>
        <v> Giáp Văn Bình
(GCN Giáp Văn Tính- anh trai)</v>
      </c>
      <c r="C14" s="44" t="str">
        <f>+TKDT!C13</f>
        <v>56</v>
      </c>
      <c r="D14" s="45">
        <f>+TKDT!D13</f>
        <v>306</v>
      </c>
      <c r="E14" s="45">
        <f>+TKDT!E13</f>
        <v>793.6</v>
      </c>
      <c r="F14" s="45" t="str">
        <f>+TKDT!J13</f>
        <v>LUC</v>
      </c>
      <c r="G14" s="45">
        <f>+TKDT!M13</f>
        <v>793.6</v>
      </c>
      <c r="H14" s="45">
        <f>+TKDT!K13</f>
        <v>793.6</v>
      </c>
      <c r="I14" s="45">
        <f>+TKDT!L13</f>
        <v>0</v>
      </c>
      <c r="J14" s="56">
        <f t="shared" si="0"/>
        <v>39680000</v>
      </c>
      <c r="K14" s="47">
        <f t="shared" si="1"/>
        <v>6983680</v>
      </c>
      <c r="L14" s="46">
        <f t="shared" si="2"/>
        <v>7936000</v>
      </c>
      <c r="M14" s="46">
        <f t="shared" si="3"/>
        <v>119040000</v>
      </c>
      <c r="N14" s="48">
        <f t="shared" si="4"/>
        <v>0</v>
      </c>
      <c r="O14" s="48">
        <f t="shared" si="5"/>
        <v>173639680</v>
      </c>
      <c r="P14" s="48">
        <f t="shared" si="6"/>
        <v>0</v>
      </c>
      <c r="Q14" s="48">
        <f t="shared" si="7"/>
        <v>173639680</v>
      </c>
      <c r="R14" s="53"/>
    </row>
    <row r="15" spans="1:18" s="19" customFormat="1" ht="23.25" customHeight="1">
      <c r="A15" s="127"/>
      <c r="B15" s="128"/>
      <c r="C15" s="44" t="str">
        <f>+TKDT!C14</f>
        <v>56</v>
      </c>
      <c r="D15" s="45">
        <f>+TKDT!D14</f>
        <v>270</v>
      </c>
      <c r="E15" s="45">
        <f>+TKDT!E14</f>
        <v>205.5</v>
      </c>
      <c r="F15" s="45" t="str">
        <f>+TKDT!J14</f>
        <v>LUK</v>
      </c>
      <c r="G15" s="45">
        <f>+TKDT!M14</f>
        <v>205.5</v>
      </c>
      <c r="H15" s="45">
        <f>+TKDT!K14</f>
        <v>205.5</v>
      </c>
      <c r="I15" s="45">
        <f>+TKDT!L14</f>
        <v>0</v>
      </c>
      <c r="J15" s="56">
        <f t="shared" si="0"/>
        <v>10275000</v>
      </c>
      <c r="K15" s="47">
        <f t="shared" si="1"/>
        <v>1808400</v>
      </c>
      <c r="L15" s="46">
        <f t="shared" si="2"/>
        <v>2055000</v>
      </c>
      <c r="M15" s="46">
        <f t="shared" si="3"/>
        <v>30825000</v>
      </c>
      <c r="N15" s="48">
        <f t="shared" si="4"/>
        <v>0</v>
      </c>
      <c r="O15" s="48">
        <f t="shared" si="5"/>
        <v>44963400</v>
      </c>
      <c r="P15" s="48">
        <f t="shared" si="6"/>
        <v>0</v>
      </c>
      <c r="Q15" s="48">
        <f t="shared" si="7"/>
        <v>44963400</v>
      </c>
      <c r="R15" s="53"/>
    </row>
    <row r="16" spans="1:18" s="19" customFormat="1" ht="26.25" customHeight="1">
      <c r="A16" s="127">
        <f>+TKDT!A15</f>
        <v>6</v>
      </c>
      <c r="B16" s="128" t="str">
        <f>+TKDT!B15</f>
        <v>Trần Văn Nhàn (Tuyến)</v>
      </c>
      <c r="C16" s="44" t="str">
        <f>+TKDT!C15</f>
        <v>56</v>
      </c>
      <c r="D16" s="45">
        <f>+TKDT!D15</f>
        <v>262</v>
      </c>
      <c r="E16" s="45">
        <f>+TKDT!E15</f>
        <v>1193.2</v>
      </c>
      <c r="F16" s="45" t="str">
        <f>+TKDT!J15</f>
        <v>LUC</v>
      </c>
      <c r="G16" s="45">
        <f>+TKDT!M15</f>
        <v>467.8</v>
      </c>
      <c r="H16" s="45">
        <f>+TKDT!K15</f>
        <v>467.8</v>
      </c>
      <c r="I16" s="45">
        <f>+TKDT!L15</f>
        <v>0</v>
      </c>
      <c r="J16" s="56">
        <f t="shared" si="0"/>
        <v>23390000</v>
      </c>
      <c r="K16" s="47">
        <f t="shared" si="1"/>
        <v>4116640</v>
      </c>
      <c r="L16" s="46">
        <f t="shared" si="2"/>
        <v>4678000</v>
      </c>
      <c r="M16" s="46">
        <f t="shared" si="3"/>
        <v>70170000</v>
      </c>
      <c r="N16" s="48">
        <f t="shared" si="4"/>
        <v>0</v>
      </c>
      <c r="O16" s="48">
        <f t="shared" si="5"/>
        <v>102354640</v>
      </c>
      <c r="P16" s="48">
        <f t="shared" si="6"/>
        <v>0</v>
      </c>
      <c r="Q16" s="48">
        <f t="shared" si="7"/>
        <v>102354640</v>
      </c>
      <c r="R16" s="53"/>
    </row>
    <row r="17" spans="1:18" s="19" customFormat="1" ht="26.25" customHeight="1">
      <c r="A17" s="127"/>
      <c r="B17" s="128"/>
      <c r="C17" s="44" t="str">
        <f>+TKDT!C16</f>
        <v>56</v>
      </c>
      <c r="D17" s="45">
        <f>+TKDT!D16</f>
        <v>269</v>
      </c>
      <c r="E17" s="45">
        <f>+TKDT!E16</f>
        <v>392.2</v>
      </c>
      <c r="F17" s="45" t="str">
        <f>+TKDT!J16</f>
        <v>LUK</v>
      </c>
      <c r="G17" s="45">
        <f>+TKDT!M16</f>
        <v>238.8</v>
      </c>
      <c r="H17" s="45">
        <f>+TKDT!K16</f>
        <v>238.8</v>
      </c>
      <c r="I17" s="45">
        <f>+TKDT!L16</f>
        <v>0</v>
      </c>
      <c r="J17" s="56">
        <f t="shared" si="0"/>
        <v>11940000</v>
      </c>
      <c r="K17" s="47">
        <f t="shared" si="1"/>
        <v>2101440</v>
      </c>
      <c r="L17" s="46">
        <f t="shared" si="2"/>
        <v>2388000</v>
      </c>
      <c r="M17" s="46">
        <f t="shared" si="3"/>
        <v>35820000</v>
      </c>
      <c r="N17" s="48">
        <f t="shared" si="4"/>
        <v>0</v>
      </c>
      <c r="O17" s="48">
        <f t="shared" si="5"/>
        <v>52249440</v>
      </c>
      <c r="P17" s="48">
        <f t="shared" si="6"/>
        <v>0</v>
      </c>
      <c r="Q17" s="48">
        <f t="shared" si="7"/>
        <v>52249440</v>
      </c>
      <c r="R17" s="53"/>
    </row>
    <row r="18" spans="1:18" s="19" customFormat="1" ht="23.25" customHeight="1">
      <c r="A18" s="127">
        <f>+TKDT!A17</f>
        <v>7</v>
      </c>
      <c r="B18" s="128" t="str">
        <f>+TKDT!B17</f>
        <v>Giáp Đăng Mâu</v>
      </c>
      <c r="C18" s="44" t="str">
        <f>+TKDT!C17</f>
        <v>56</v>
      </c>
      <c r="D18" s="45">
        <f>+TKDT!D17</f>
        <v>287</v>
      </c>
      <c r="E18" s="45">
        <f>+TKDT!E17</f>
        <v>527.7</v>
      </c>
      <c r="F18" s="45" t="str">
        <f>+TKDT!J17</f>
        <v>LUC</v>
      </c>
      <c r="G18" s="45">
        <f>+TKDT!M17</f>
        <v>228.1</v>
      </c>
      <c r="H18" s="45">
        <f>+TKDT!K17</f>
        <v>228.1</v>
      </c>
      <c r="I18" s="45">
        <f>+TKDT!L17</f>
        <v>0</v>
      </c>
      <c r="J18" s="56">
        <f t="shared" si="0"/>
        <v>11405000</v>
      </c>
      <c r="K18" s="47">
        <f t="shared" si="1"/>
        <v>2007280</v>
      </c>
      <c r="L18" s="46">
        <f t="shared" si="2"/>
        <v>2281000</v>
      </c>
      <c r="M18" s="46">
        <f t="shared" si="3"/>
        <v>34215000</v>
      </c>
      <c r="N18" s="48">
        <f t="shared" si="4"/>
        <v>0</v>
      </c>
      <c r="O18" s="48">
        <f t="shared" si="5"/>
        <v>49908280</v>
      </c>
      <c r="P18" s="48">
        <f t="shared" si="6"/>
        <v>0</v>
      </c>
      <c r="Q18" s="48">
        <f t="shared" si="7"/>
        <v>49908280</v>
      </c>
      <c r="R18" s="53"/>
    </row>
    <row r="19" spans="1:18" s="19" customFormat="1" ht="23.25" customHeight="1">
      <c r="A19" s="127"/>
      <c r="B19" s="128"/>
      <c r="C19" s="44">
        <f>+TKDT!C18</f>
        <v>56</v>
      </c>
      <c r="D19" s="45">
        <f>+TKDT!D18</f>
        <v>263</v>
      </c>
      <c r="E19" s="45">
        <f>+TKDT!E18</f>
        <v>421.6</v>
      </c>
      <c r="F19" s="45" t="str">
        <f>+TKDT!J18</f>
        <v>LUC</v>
      </c>
      <c r="G19" s="45">
        <f>+TKDT!M18</f>
        <v>236.3</v>
      </c>
      <c r="H19" s="45">
        <f>+TKDT!K18</f>
        <v>236.3</v>
      </c>
      <c r="I19" s="45">
        <f>+TKDT!L18</f>
        <v>0</v>
      </c>
      <c r="J19" s="56">
        <f t="shared" si="0"/>
        <v>11815000</v>
      </c>
      <c r="K19" s="47">
        <f t="shared" si="1"/>
        <v>2079440</v>
      </c>
      <c r="L19" s="46">
        <f t="shared" si="2"/>
        <v>2363000</v>
      </c>
      <c r="M19" s="46">
        <f t="shared" si="3"/>
        <v>35445000</v>
      </c>
      <c r="N19" s="48">
        <f t="shared" si="4"/>
        <v>0</v>
      </c>
      <c r="O19" s="48">
        <f t="shared" si="5"/>
        <v>51702440</v>
      </c>
      <c r="P19" s="48">
        <f t="shared" si="6"/>
        <v>0</v>
      </c>
      <c r="Q19" s="48">
        <f t="shared" si="7"/>
        <v>51702440</v>
      </c>
      <c r="R19" s="53"/>
    </row>
    <row r="20" spans="1:18" s="19" customFormat="1" ht="23.25" customHeight="1">
      <c r="A20" s="127"/>
      <c r="B20" s="128"/>
      <c r="C20" s="44">
        <f>+TKDT!C19</f>
        <v>56</v>
      </c>
      <c r="D20" s="45">
        <f>+TKDT!D19</f>
        <v>264</v>
      </c>
      <c r="E20" s="45">
        <f>+TKDT!E19</f>
        <v>667.7</v>
      </c>
      <c r="F20" s="45" t="str">
        <f>+TKDT!J19</f>
        <v>LUC</v>
      </c>
      <c r="G20" s="45">
        <f>+TKDT!M19</f>
        <v>473.8</v>
      </c>
      <c r="H20" s="45">
        <f>+TKDT!K19</f>
        <v>473.8</v>
      </c>
      <c r="I20" s="45">
        <f>+TKDT!L19</f>
        <v>0</v>
      </c>
      <c r="J20" s="56">
        <f t="shared" si="0"/>
        <v>23690000</v>
      </c>
      <c r="K20" s="47">
        <f t="shared" si="1"/>
        <v>4169440</v>
      </c>
      <c r="L20" s="46">
        <f t="shared" si="2"/>
        <v>4738000</v>
      </c>
      <c r="M20" s="46">
        <f t="shared" si="3"/>
        <v>71070000</v>
      </c>
      <c r="N20" s="48">
        <f t="shared" si="4"/>
        <v>0</v>
      </c>
      <c r="O20" s="48">
        <f t="shared" si="5"/>
        <v>103667440</v>
      </c>
      <c r="P20" s="48">
        <f t="shared" si="6"/>
        <v>0</v>
      </c>
      <c r="Q20" s="48">
        <f t="shared" si="7"/>
        <v>103667440</v>
      </c>
      <c r="R20" s="53"/>
    </row>
    <row r="21" spans="1:18" s="19" customFormat="1" ht="24.75" customHeight="1">
      <c r="A21" s="127">
        <f>+TKDT!A20</f>
        <v>8</v>
      </c>
      <c r="B21" s="128" t="str">
        <f>+TKDT!B20</f>
        <v>Trần Văn Hạng</v>
      </c>
      <c r="C21" s="44">
        <v>56</v>
      </c>
      <c r="D21" s="45">
        <v>229</v>
      </c>
      <c r="E21" s="45">
        <v>724.9</v>
      </c>
      <c r="F21" s="45"/>
      <c r="G21" s="45">
        <f>+TKDT!M20</f>
        <v>400.7</v>
      </c>
      <c r="H21" s="45">
        <f>+TKDT!K20</f>
        <v>400.7</v>
      </c>
      <c r="I21" s="45">
        <f>+TKDT!L20</f>
        <v>0</v>
      </c>
      <c r="J21" s="56">
        <f t="shared" si="0"/>
        <v>20035000</v>
      </c>
      <c r="K21" s="47">
        <f t="shared" si="1"/>
        <v>3526160</v>
      </c>
      <c r="L21" s="46">
        <f t="shared" si="2"/>
        <v>4007000</v>
      </c>
      <c r="M21" s="46">
        <f t="shared" si="3"/>
        <v>60105000</v>
      </c>
      <c r="N21" s="48">
        <f t="shared" si="4"/>
        <v>0</v>
      </c>
      <c r="O21" s="48">
        <f t="shared" si="5"/>
        <v>87673160</v>
      </c>
      <c r="P21" s="48">
        <f t="shared" si="6"/>
        <v>0</v>
      </c>
      <c r="Q21" s="48">
        <f t="shared" si="7"/>
        <v>87673160</v>
      </c>
      <c r="R21" s="53"/>
    </row>
    <row r="22" spans="1:18" s="19" customFormat="1" ht="24.75" customHeight="1">
      <c r="A22" s="127"/>
      <c r="B22" s="128"/>
      <c r="C22" s="44">
        <f>+TKDT!C21</f>
        <v>56</v>
      </c>
      <c r="D22" s="45">
        <f>+TKDT!D21</f>
        <v>250</v>
      </c>
      <c r="E22" s="45">
        <f>+TKDT!E21</f>
        <v>316.8</v>
      </c>
      <c r="F22" s="45" t="str">
        <f>+TKDT!J21</f>
        <v>LUK</v>
      </c>
      <c r="G22" s="45">
        <f>+TKDT!M21</f>
        <v>316.8</v>
      </c>
      <c r="H22" s="45">
        <f>+TKDT!K21</f>
        <v>316.8</v>
      </c>
      <c r="I22" s="45">
        <f>+TKDT!L21</f>
        <v>0</v>
      </c>
      <c r="J22" s="56">
        <f t="shared" si="0"/>
        <v>15840000</v>
      </c>
      <c r="K22" s="47">
        <f t="shared" si="1"/>
        <v>2787840</v>
      </c>
      <c r="L22" s="46">
        <f t="shared" si="2"/>
        <v>3168000</v>
      </c>
      <c r="M22" s="46">
        <f t="shared" si="3"/>
        <v>47520000</v>
      </c>
      <c r="N22" s="48">
        <f t="shared" si="4"/>
        <v>0</v>
      </c>
      <c r="O22" s="48">
        <f t="shared" si="5"/>
        <v>69315840</v>
      </c>
      <c r="P22" s="48">
        <f t="shared" si="6"/>
        <v>0</v>
      </c>
      <c r="Q22" s="48">
        <f t="shared" si="7"/>
        <v>69315840</v>
      </c>
      <c r="R22" s="53"/>
    </row>
    <row r="23" spans="1:18" s="19" customFormat="1" ht="24.75" customHeight="1">
      <c r="A23" s="127"/>
      <c r="B23" s="128"/>
      <c r="C23" s="44">
        <f>+TKDT!C22</f>
        <v>56</v>
      </c>
      <c r="D23" s="45">
        <f>+TKDT!D22</f>
        <v>273</v>
      </c>
      <c r="E23" s="45">
        <f>+TKDT!E22</f>
        <v>131.5</v>
      </c>
      <c r="F23" s="45" t="str">
        <f>+TKDT!J22</f>
        <v>BHK</v>
      </c>
      <c r="G23" s="45">
        <f>+TKDT!M22</f>
        <v>25.4</v>
      </c>
      <c r="H23" s="45">
        <f>+TKDT!K22</f>
        <v>25.4</v>
      </c>
      <c r="I23" s="45">
        <f>+TKDT!L22</f>
        <v>0</v>
      </c>
      <c r="J23" s="56">
        <f t="shared" si="0"/>
        <v>1270000</v>
      </c>
      <c r="K23" s="47">
        <f t="shared" si="1"/>
        <v>223520</v>
      </c>
      <c r="L23" s="46">
        <f t="shared" si="2"/>
        <v>254000</v>
      </c>
      <c r="M23" s="46">
        <f t="shared" si="3"/>
        <v>3810000</v>
      </c>
      <c r="N23" s="48">
        <f t="shared" si="4"/>
        <v>0</v>
      </c>
      <c r="O23" s="48">
        <f t="shared" si="5"/>
        <v>5557520</v>
      </c>
      <c r="P23" s="48">
        <f t="shared" si="6"/>
        <v>0</v>
      </c>
      <c r="Q23" s="48">
        <f t="shared" si="7"/>
        <v>5557520</v>
      </c>
      <c r="R23" s="53"/>
    </row>
    <row r="24" spans="1:18" s="19" customFormat="1" ht="24.75" customHeight="1">
      <c r="A24" s="127">
        <f>+TKDT!A23</f>
        <v>9</v>
      </c>
      <c r="B24" s="128" t="str">
        <f>+TKDT!B23</f>
        <v>Giáp Văn Cơ
Phan Thị Hòa- vợ</v>
      </c>
      <c r="C24" s="44">
        <f>+TKDT!C23</f>
        <v>56</v>
      </c>
      <c r="D24" s="45">
        <f>+TKDT!D23</f>
        <v>265</v>
      </c>
      <c r="E24" s="45">
        <f>+TKDT!E23</f>
        <v>315.8</v>
      </c>
      <c r="F24" s="45" t="str">
        <f>+TKDT!J23</f>
        <v>LUC</v>
      </c>
      <c r="G24" s="45">
        <f>+TKDT!M23</f>
        <v>315.8</v>
      </c>
      <c r="H24" s="45">
        <f>+TKDT!K23</f>
        <v>315.8</v>
      </c>
      <c r="I24" s="45">
        <f>+TKDT!L23</f>
        <v>0</v>
      </c>
      <c r="J24" s="56">
        <f t="shared" si="0"/>
        <v>15790000</v>
      </c>
      <c r="K24" s="47">
        <f t="shared" si="1"/>
        <v>2779040</v>
      </c>
      <c r="L24" s="46">
        <f t="shared" si="2"/>
        <v>3158000</v>
      </c>
      <c r="M24" s="46">
        <f t="shared" si="3"/>
        <v>47370000</v>
      </c>
      <c r="N24" s="48">
        <f t="shared" si="4"/>
        <v>0</v>
      </c>
      <c r="O24" s="48">
        <f t="shared" si="5"/>
        <v>69097040</v>
      </c>
      <c r="P24" s="48">
        <f t="shared" si="6"/>
        <v>0</v>
      </c>
      <c r="Q24" s="48">
        <f t="shared" si="7"/>
        <v>69097040</v>
      </c>
      <c r="R24" s="53"/>
    </row>
    <row r="25" spans="1:18" s="19" customFormat="1" ht="24.75" customHeight="1">
      <c r="A25" s="127"/>
      <c r="B25" s="128"/>
      <c r="C25" s="44">
        <f>+TKDT!C24</f>
        <v>56</v>
      </c>
      <c r="D25" s="45">
        <f>+TKDT!D24</f>
        <v>224</v>
      </c>
      <c r="E25" s="45">
        <f>+TKDT!E24</f>
        <v>899</v>
      </c>
      <c r="F25" s="45" t="str">
        <f>+TKDT!J24</f>
        <v>LUC</v>
      </c>
      <c r="G25" s="45">
        <f>+TKDT!M24</f>
        <v>24.6</v>
      </c>
      <c r="H25" s="45">
        <f>+TKDT!K24</f>
        <v>24.6</v>
      </c>
      <c r="I25" s="45">
        <f>+TKDT!L24</f>
        <v>0</v>
      </c>
      <c r="J25" s="56">
        <f t="shared" si="0"/>
        <v>1230000</v>
      </c>
      <c r="K25" s="47">
        <f t="shared" si="1"/>
        <v>216480</v>
      </c>
      <c r="L25" s="46">
        <f t="shared" si="2"/>
        <v>246000</v>
      </c>
      <c r="M25" s="46">
        <f t="shared" si="3"/>
        <v>3690000</v>
      </c>
      <c r="N25" s="48">
        <f t="shared" si="4"/>
        <v>0</v>
      </c>
      <c r="O25" s="48">
        <f t="shared" si="5"/>
        <v>5382480</v>
      </c>
      <c r="P25" s="48">
        <f t="shared" si="6"/>
        <v>0</v>
      </c>
      <c r="Q25" s="48">
        <f t="shared" si="7"/>
        <v>5382480</v>
      </c>
      <c r="R25" s="53"/>
    </row>
    <row r="26" spans="1:18" s="19" customFormat="1" ht="24.75" customHeight="1">
      <c r="A26" s="127"/>
      <c r="B26" s="128"/>
      <c r="C26" s="44">
        <f>+TKDT!C25</f>
        <v>56</v>
      </c>
      <c r="D26" s="45">
        <f>+TKDT!D25</f>
        <v>211</v>
      </c>
      <c r="E26" s="45">
        <f>+TKDT!E25</f>
        <v>485.3</v>
      </c>
      <c r="F26" s="45" t="str">
        <f>+TKDT!J25</f>
        <v>LUC</v>
      </c>
      <c r="G26" s="45">
        <f>+TKDT!M25</f>
        <v>163.7</v>
      </c>
      <c r="H26" s="45">
        <f>+TKDT!K25</f>
        <v>163.7</v>
      </c>
      <c r="I26" s="45">
        <f>+TKDT!L25</f>
        <v>0</v>
      </c>
      <c r="J26" s="56">
        <f t="shared" si="0"/>
        <v>8184999.999999999</v>
      </c>
      <c r="K26" s="47">
        <f t="shared" si="1"/>
        <v>1440560</v>
      </c>
      <c r="L26" s="46">
        <f t="shared" si="2"/>
        <v>1637000</v>
      </c>
      <c r="M26" s="46">
        <f t="shared" si="3"/>
        <v>24555000</v>
      </c>
      <c r="N26" s="48">
        <f t="shared" si="4"/>
        <v>0</v>
      </c>
      <c r="O26" s="48">
        <f t="shared" si="5"/>
        <v>35817560</v>
      </c>
      <c r="P26" s="48">
        <f t="shared" si="6"/>
        <v>0</v>
      </c>
      <c r="Q26" s="48">
        <f t="shared" si="7"/>
        <v>35817560</v>
      </c>
      <c r="R26" s="53"/>
    </row>
    <row r="27" spans="1:18" s="19" customFormat="1" ht="24.75" customHeight="1">
      <c r="A27" s="127"/>
      <c r="B27" s="128"/>
      <c r="C27" s="44">
        <f>+TKDT!C26</f>
        <v>56</v>
      </c>
      <c r="D27" s="45">
        <f>+TKDT!D26</f>
        <v>212</v>
      </c>
      <c r="E27" s="45">
        <f>+TKDT!E26</f>
        <v>360</v>
      </c>
      <c r="F27" s="45" t="str">
        <f>+TKDT!J26</f>
        <v>LUC</v>
      </c>
      <c r="G27" s="45">
        <f>+TKDT!M26</f>
        <v>80.3</v>
      </c>
      <c r="H27" s="45">
        <f>+TKDT!K26</f>
        <v>80.3</v>
      </c>
      <c r="I27" s="45">
        <f>+TKDT!L26</f>
        <v>0</v>
      </c>
      <c r="J27" s="56">
        <f t="shared" si="0"/>
        <v>4015000</v>
      </c>
      <c r="K27" s="47">
        <f t="shared" si="1"/>
        <v>706640</v>
      </c>
      <c r="L27" s="46">
        <f t="shared" si="2"/>
        <v>803000</v>
      </c>
      <c r="M27" s="46">
        <f t="shared" si="3"/>
        <v>12045000</v>
      </c>
      <c r="N27" s="48">
        <f t="shared" si="4"/>
        <v>0</v>
      </c>
      <c r="O27" s="48">
        <f t="shared" si="5"/>
        <v>17569640</v>
      </c>
      <c r="P27" s="48">
        <f t="shared" si="6"/>
        <v>0</v>
      </c>
      <c r="Q27" s="48">
        <f t="shared" si="7"/>
        <v>17569640</v>
      </c>
      <c r="R27" s="53"/>
    </row>
    <row r="28" spans="1:18" s="19" customFormat="1" ht="24.75" customHeight="1">
      <c r="A28" s="127">
        <f>+TKDT!A27</f>
        <v>10</v>
      </c>
      <c r="B28" s="128" t="str">
        <f>+TKDT!B27</f>
        <v>Giáp Văn Đại
Nguyễn Thị Kim- vợ</v>
      </c>
      <c r="C28" s="44">
        <f>+TKDT!C27</f>
        <v>56</v>
      </c>
      <c r="D28" s="45">
        <f>+TKDT!D27</f>
        <v>245</v>
      </c>
      <c r="E28" s="45">
        <f>+TKDT!E27</f>
        <v>682.4</v>
      </c>
      <c r="F28" s="45" t="str">
        <f>+TKDT!J27</f>
        <v>LUC</v>
      </c>
      <c r="G28" s="45">
        <f>+TKDT!M27</f>
        <v>5.5</v>
      </c>
      <c r="H28" s="45">
        <f>+TKDT!K27</f>
        <v>5.5</v>
      </c>
      <c r="I28" s="45">
        <f>+TKDT!L27</f>
        <v>0</v>
      </c>
      <c r="J28" s="56">
        <f t="shared" si="0"/>
        <v>275000</v>
      </c>
      <c r="K28" s="47">
        <f t="shared" si="1"/>
        <v>48400</v>
      </c>
      <c r="L28" s="46">
        <f t="shared" si="2"/>
        <v>55000</v>
      </c>
      <c r="M28" s="46">
        <f t="shared" si="3"/>
        <v>825000</v>
      </c>
      <c r="N28" s="48">
        <f t="shared" si="4"/>
        <v>0</v>
      </c>
      <c r="O28" s="48">
        <f t="shared" si="5"/>
        <v>1203400</v>
      </c>
      <c r="P28" s="48">
        <f t="shared" si="6"/>
        <v>0</v>
      </c>
      <c r="Q28" s="48">
        <f t="shared" si="7"/>
        <v>1203400</v>
      </c>
      <c r="R28" s="53"/>
    </row>
    <row r="29" spans="1:18" s="19" customFormat="1" ht="24.75" customHeight="1">
      <c r="A29" s="127"/>
      <c r="B29" s="128"/>
      <c r="C29" s="44">
        <f>+TKDT!C28</f>
        <v>56</v>
      </c>
      <c r="D29" s="45">
        <f>+TKDT!D28</f>
        <v>268</v>
      </c>
      <c r="E29" s="45">
        <f>+TKDT!E28</f>
        <v>540.6</v>
      </c>
      <c r="F29" s="45" t="str">
        <f>+TKDT!J28</f>
        <v>LUK</v>
      </c>
      <c r="G29" s="45">
        <f>+TKDT!M28</f>
        <v>272.9</v>
      </c>
      <c r="H29" s="45">
        <f>+TKDT!K28</f>
        <v>272.9</v>
      </c>
      <c r="I29" s="45">
        <f>+TKDT!L28</f>
        <v>0</v>
      </c>
      <c r="J29" s="56">
        <f t="shared" si="0"/>
        <v>13644999.999999998</v>
      </c>
      <c r="K29" s="47">
        <f t="shared" si="1"/>
        <v>2401520</v>
      </c>
      <c r="L29" s="46">
        <f t="shared" si="2"/>
        <v>2729000</v>
      </c>
      <c r="M29" s="46">
        <f t="shared" si="3"/>
        <v>40935000</v>
      </c>
      <c r="N29" s="48">
        <f t="shared" si="4"/>
        <v>0</v>
      </c>
      <c r="O29" s="48">
        <f t="shared" si="5"/>
        <v>59710520</v>
      </c>
      <c r="P29" s="48">
        <f t="shared" si="6"/>
        <v>0</v>
      </c>
      <c r="Q29" s="48">
        <f t="shared" si="7"/>
        <v>59710520</v>
      </c>
      <c r="R29" s="53"/>
    </row>
    <row r="30" spans="1:18" s="19" customFormat="1" ht="27" customHeight="1">
      <c r="A30" s="127">
        <f>+TKDT!A29</f>
        <v>11</v>
      </c>
      <c r="B30" s="128" t="str">
        <f>+TKDT!B29</f>
        <v>Trần Thị Oánh - vợ (GCN Giáp Văn Tố - đã chết)</v>
      </c>
      <c r="C30" s="44">
        <f>+TKDT!C29</f>
        <v>56</v>
      </c>
      <c r="D30" s="45">
        <f>+TKDT!D29</f>
        <v>267</v>
      </c>
      <c r="E30" s="45">
        <f>+TKDT!E29</f>
        <v>722.7</v>
      </c>
      <c r="F30" s="45" t="str">
        <f>+TKDT!J29</f>
        <v>LUC</v>
      </c>
      <c r="G30" s="45">
        <f>+TKDT!M29</f>
        <v>722.7</v>
      </c>
      <c r="H30" s="45">
        <f>+TKDT!K29</f>
        <v>722.7</v>
      </c>
      <c r="I30" s="45">
        <f>+TKDT!L29</f>
        <v>0</v>
      </c>
      <c r="J30" s="56">
        <f t="shared" si="0"/>
        <v>36135000</v>
      </c>
      <c r="K30" s="47">
        <f t="shared" si="1"/>
        <v>6359760</v>
      </c>
      <c r="L30" s="46">
        <f t="shared" si="2"/>
        <v>7227000</v>
      </c>
      <c r="M30" s="46">
        <f t="shared" si="3"/>
        <v>108405000</v>
      </c>
      <c r="N30" s="48">
        <f t="shared" si="4"/>
        <v>0</v>
      </c>
      <c r="O30" s="48">
        <f t="shared" si="5"/>
        <v>158126760</v>
      </c>
      <c r="P30" s="48">
        <f t="shared" si="6"/>
        <v>0</v>
      </c>
      <c r="Q30" s="48">
        <f t="shared" si="7"/>
        <v>158126760</v>
      </c>
      <c r="R30" s="53"/>
    </row>
    <row r="31" spans="1:18" s="19" customFormat="1" ht="27" customHeight="1">
      <c r="A31" s="127"/>
      <c r="B31" s="128"/>
      <c r="C31" s="44">
        <f>+TKDT!C30</f>
        <v>56</v>
      </c>
      <c r="D31" s="45">
        <f>+TKDT!D30</f>
        <v>246</v>
      </c>
      <c r="E31" s="45">
        <f>+TKDT!E30</f>
        <v>154.9</v>
      </c>
      <c r="F31" s="45" t="str">
        <f>+TKDT!J30</f>
        <v>LUC</v>
      </c>
      <c r="G31" s="45">
        <f>+TKDT!M30</f>
        <v>154.9</v>
      </c>
      <c r="H31" s="45">
        <f>+TKDT!K30</f>
        <v>154.9</v>
      </c>
      <c r="I31" s="45">
        <f>+TKDT!L30</f>
        <v>0</v>
      </c>
      <c r="J31" s="56">
        <f t="shared" si="0"/>
        <v>7745000</v>
      </c>
      <c r="K31" s="47">
        <f t="shared" si="1"/>
        <v>1363120</v>
      </c>
      <c r="L31" s="46">
        <f t="shared" si="2"/>
        <v>1549000</v>
      </c>
      <c r="M31" s="46">
        <f t="shared" si="3"/>
        <v>23235000</v>
      </c>
      <c r="N31" s="48">
        <f t="shared" si="4"/>
        <v>0</v>
      </c>
      <c r="O31" s="48">
        <f t="shared" si="5"/>
        <v>33892120</v>
      </c>
      <c r="P31" s="48">
        <f t="shared" si="6"/>
        <v>0</v>
      </c>
      <c r="Q31" s="48">
        <f t="shared" si="7"/>
        <v>33892120</v>
      </c>
      <c r="R31" s="53"/>
    </row>
    <row r="32" spans="1:18" s="19" customFormat="1" ht="27" customHeight="1">
      <c r="A32" s="127">
        <f>+TKDT!A31</f>
        <v>12</v>
      </c>
      <c r="B32" s="128" t="str">
        <f>+TKDT!B31</f>
        <v>Giáp Văn Hòa
Giáp Thị Xây- vợ</v>
      </c>
      <c r="C32" s="44">
        <f>+TKDT!C31</f>
        <v>56</v>
      </c>
      <c r="D32" s="45">
        <f>+TKDT!D31</f>
        <v>288</v>
      </c>
      <c r="E32" s="45">
        <f>+TKDT!E31</f>
        <v>240.8</v>
      </c>
      <c r="F32" s="45" t="str">
        <f>+TKDT!J31</f>
        <v>LUK</v>
      </c>
      <c r="G32" s="45">
        <f>+TKDT!M31</f>
        <v>240.8</v>
      </c>
      <c r="H32" s="45">
        <f>+TKDT!K31</f>
        <v>240.8</v>
      </c>
      <c r="I32" s="45">
        <f>+TKDT!L31</f>
        <v>0</v>
      </c>
      <c r="J32" s="56">
        <f t="shared" si="0"/>
        <v>12040000</v>
      </c>
      <c r="K32" s="47">
        <f t="shared" si="1"/>
        <v>2119040</v>
      </c>
      <c r="L32" s="46">
        <f t="shared" si="2"/>
        <v>2408000</v>
      </c>
      <c r="M32" s="46">
        <f t="shared" si="3"/>
        <v>36120000</v>
      </c>
      <c r="N32" s="48">
        <f t="shared" si="4"/>
        <v>0</v>
      </c>
      <c r="O32" s="48">
        <f t="shared" si="5"/>
        <v>52687040</v>
      </c>
      <c r="P32" s="48">
        <f t="shared" si="6"/>
        <v>0</v>
      </c>
      <c r="Q32" s="48">
        <f t="shared" si="7"/>
        <v>52687040</v>
      </c>
      <c r="R32" s="53"/>
    </row>
    <row r="33" spans="1:18" s="19" customFormat="1" ht="27" customHeight="1">
      <c r="A33" s="127"/>
      <c r="B33" s="128"/>
      <c r="C33" s="44">
        <f>+TKDT!C32</f>
        <v>56</v>
      </c>
      <c r="D33" s="45">
        <f>+TKDT!D32</f>
        <v>227</v>
      </c>
      <c r="E33" s="45">
        <f>+TKDT!E32</f>
        <v>890</v>
      </c>
      <c r="F33" s="45" t="str">
        <f>+TKDT!J32</f>
        <v>LUC</v>
      </c>
      <c r="G33" s="45">
        <f>+TKDT!M32</f>
        <v>459.4</v>
      </c>
      <c r="H33" s="45">
        <f>+TKDT!K32</f>
        <v>459.4</v>
      </c>
      <c r="I33" s="45">
        <f>+TKDT!L32</f>
        <v>0</v>
      </c>
      <c r="J33" s="56">
        <f t="shared" si="0"/>
        <v>22970000</v>
      </c>
      <c r="K33" s="47">
        <f t="shared" si="1"/>
        <v>4042720</v>
      </c>
      <c r="L33" s="46">
        <f t="shared" si="2"/>
        <v>4594000</v>
      </c>
      <c r="M33" s="46">
        <f t="shared" si="3"/>
        <v>68910000</v>
      </c>
      <c r="N33" s="48">
        <f t="shared" si="4"/>
        <v>0</v>
      </c>
      <c r="O33" s="48">
        <f t="shared" si="5"/>
        <v>100516720</v>
      </c>
      <c r="P33" s="48">
        <f t="shared" si="6"/>
        <v>0</v>
      </c>
      <c r="Q33" s="48">
        <f t="shared" si="7"/>
        <v>100516720</v>
      </c>
      <c r="R33" s="53"/>
    </row>
    <row r="34" spans="1:18" s="19" customFormat="1" ht="27.75" customHeight="1">
      <c r="A34" s="45">
        <f>+TKDT!A33</f>
        <v>13</v>
      </c>
      <c r="B34" s="34" t="str">
        <f>+TKDT!B33</f>
        <v>Giáp Văn Bát</v>
      </c>
      <c r="C34" s="44">
        <f>+TKDT!C33</f>
        <v>56</v>
      </c>
      <c r="D34" s="45">
        <f>+TKDT!D33</f>
        <v>289</v>
      </c>
      <c r="E34" s="45">
        <f>+TKDT!E33</f>
        <v>255.4</v>
      </c>
      <c r="F34" s="45" t="str">
        <f>+TKDT!J33</f>
        <v>LUK</v>
      </c>
      <c r="G34" s="45">
        <f>+TKDT!M33</f>
        <v>255.4</v>
      </c>
      <c r="H34" s="45">
        <f>+TKDT!K33</f>
        <v>255.4</v>
      </c>
      <c r="I34" s="45">
        <f>+TKDT!L33</f>
        <v>0</v>
      </c>
      <c r="J34" s="56">
        <f t="shared" si="0"/>
        <v>12770000</v>
      </c>
      <c r="K34" s="47">
        <f t="shared" si="1"/>
        <v>2247520</v>
      </c>
      <c r="L34" s="46">
        <f t="shared" si="2"/>
        <v>2554000</v>
      </c>
      <c r="M34" s="46">
        <f t="shared" si="3"/>
        <v>38310000</v>
      </c>
      <c r="N34" s="48">
        <f t="shared" si="4"/>
        <v>0</v>
      </c>
      <c r="O34" s="48">
        <f t="shared" si="5"/>
        <v>55881520</v>
      </c>
      <c r="P34" s="48">
        <f t="shared" si="6"/>
        <v>0</v>
      </c>
      <c r="Q34" s="48">
        <f t="shared" si="7"/>
        <v>55881520</v>
      </c>
      <c r="R34" s="53"/>
    </row>
    <row r="35" spans="1:18" s="19" customFormat="1" ht="27" customHeight="1">
      <c r="A35" s="127">
        <f>+TKDT!A34</f>
        <v>14</v>
      </c>
      <c r="B35" s="128" t="str">
        <f>+TKDT!B34</f>
        <v>Giáp Văn Tuất</v>
      </c>
      <c r="C35" s="44">
        <f>+TKDT!C34</f>
        <v>56</v>
      </c>
      <c r="D35" s="45">
        <f>+TKDT!D34</f>
        <v>290</v>
      </c>
      <c r="E35" s="45">
        <f>+TKDT!E34</f>
        <v>496.4</v>
      </c>
      <c r="F35" s="45" t="str">
        <f>+TKDT!J34</f>
        <v>LUK</v>
      </c>
      <c r="G35" s="45">
        <f>+TKDT!M34</f>
        <v>216.2</v>
      </c>
      <c r="H35" s="45">
        <f>+TKDT!K34</f>
        <v>216.2</v>
      </c>
      <c r="I35" s="45">
        <f>+TKDT!L34</f>
        <v>0</v>
      </c>
      <c r="J35" s="56">
        <f t="shared" si="0"/>
        <v>10810000</v>
      </c>
      <c r="K35" s="47">
        <f t="shared" si="1"/>
        <v>1902560</v>
      </c>
      <c r="L35" s="46">
        <f t="shared" si="2"/>
        <v>2162000</v>
      </c>
      <c r="M35" s="46">
        <f t="shared" si="3"/>
        <v>32430000</v>
      </c>
      <c r="N35" s="48">
        <f t="shared" si="4"/>
        <v>0</v>
      </c>
      <c r="O35" s="48">
        <f t="shared" si="5"/>
        <v>47304560</v>
      </c>
      <c r="P35" s="48">
        <f t="shared" si="6"/>
        <v>0</v>
      </c>
      <c r="Q35" s="48">
        <f t="shared" si="7"/>
        <v>47304560</v>
      </c>
      <c r="R35" s="53"/>
    </row>
    <row r="36" spans="1:18" s="19" customFormat="1" ht="27" customHeight="1">
      <c r="A36" s="127"/>
      <c r="B36" s="128"/>
      <c r="C36" s="44">
        <f>+TKDT!C35</f>
        <v>56</v>
      </c>
      <c r="D36" s="45">
        <f>+TKDT!D35</f>
        <v>228</v>
      </c>
      <c r="E36" s="45">
        <f>+TKDT!E35</f>
        <v>129.1</v>
      </c>
      <c r="F36" s="45" t="str">
        <f>+TKDT!J35</f>
        <v>LUC</v>
      </c>
      <c r="G36" s="45">
        <f>+TKDT!M35</f>
        <v>129.1</v>
      </c>
      <c r="H36" s="45">
        <f>+TKDT!K35</f>
        <v>129.1</v>
      </c>
      <c r="I36" s="45">
        <f>+TKDT!L35</f>
        <v>0</v>
      </c>
      <c r="J36" s="56">
        <f t="shared" si="0"/>
        <v>6455000</v>
      </c>
      <c r="K36" s="47">
        <f t="shared" si="1"/>
        <v>1136080</v>
      </c>
      <c r="L36" s="46">
        <f t="shared" si="2"/>
        <v>1291000</v>
      </c>
      <c r="M36" s="46">
        <f t="shared" si="3"/>
        <v>19365000</v>
      </c>
      <c r="N36" s="48">
        <f t="shared" si="4"/>
        <v>0</v>
      </c>
      <c r="O36" s="48">
        <f t="shared" si="5"/>
        <v>28247080</v>
      </c>
      <c r="P36" s="48">
        <f t="shared" si="6"/>
        <v>0</v>
      </c>
      <c r="Q36" s="48">
        <f t="shared" si="7"/>
        <v>28247080</v>
      </c>
      <c r="R36" s="53"/>
    </row>
    <row r="37" spans="1:18" s="19" customFormat="1" ht="24.75" customHeight="1">
      <c r="A37" s="45">
        <f>+TKDT!A36</f>
        <v>15</v>
      </c>
      <c r="B37" s="34" t="str">
        <f>+TKDT!B36</f>
        <v>Trần Văn An</v>
      </c>
      <c r="C37" s="44">
        <f>+TKDT!C36</f>
        <v>56</v>
      </c>
      <c r="D37" s="45">
        <f>+TKDT!D36</f>
        <v>291</v>
      </c>
      <c r="E37" s="45">
        <f>+TKDT!E36</f>
        <v>502.2</v>
      </c>
      <c r="F37" s="45" t="str">
        <f>+TKDT!J36</f>
        <v>LUK</v>
      </c>
      <c r="G37" s="45">
        <f>+TKDT!M36</f>
        <v>244.6</v>
      </c>
      <c r="H37" s="45">
        <f>+TKDT!K36</f>
        <v>244.6</v>
      </c>
      <c r="I37" s="45">
        <f>+TKDT!L36</f>
        <v>0</v>
      </c>
      <c r="J37" s="56">
        <f t="shared" si="0"/>
        <v>12230000</v>
      </c>
      <c r="K37" s="47">
        <f t="shared" si="1"/>
        <v>2152480</v>
      </c>
      <c r="L37" s="46">
        <f t="shared" si="2"/>
        <v>2446000</v>
      </c>
      <c r="M37" s="46">
        <f t="shared" si="3"/>
        <v>36690000</v>
      </c>
      <c r="N37" s="48">
        <f t="shared" si="4"/>
        <v>0</v>
      </c>
      <c r="O37" s="48">
        <f t="shared" si="5"/>
        <v>53518480</v>
      </c>
      <c r="P37" s="48">
        <f t="shared" si="6"/>
        <v>0</v>
      </c>
      <c r="Q37" s="48">
        <f t="shared" si="7"/>
        <v>53518480</v>
      </c>
      <c r="R37" s="53"/>
    </row>
    <row r="38" spans="1:18" s="19" customFormat="1" ht="30.75" customHeight="1">
      <c r="A38" s="45">
        <f>+TKDT!A37</f>
        <v>16</v>
      </c>
      <c r="B38" s="34" t="str">
        <f>+TKDT!B37</f>
        <v>Giáp Văn Vân</v>
      </c>
      <c r="C38" s="44">
        <f>+TKDT!C37</f>
        <v>56</v>
      </c>
      <c r="D38" s="45">
        <f>+TKDT!D37</f>
        <v>247</v>
      </c>
      <c r="E38" s="45">
        <f>+TKDT!E37</f>
        <v>284.3</v>
      </c>
      <c r="F38" s="45" t="str">
        <f>+TKDT!J37</f>
        <v>LUK</v>
      </c>
      <c r="G38" s="45">
        <f>+TKDT!M37</f>
        <v>284.3</v>
      </c>
      <c r="H38" s="45">
        <f>+TKDT!K37</f>
        <v>284.3</v>
      </c>
      <c r="I38" s="45">
        <f>+TKDT!L37</f>
        <v>0</v>
      </c>
      <c r="J38" s="56">
        <f t="shared" si="0"/>
        <v>14215000</v>
      </c>
      <c r="K38" s="47">
        <f t="shared" si="1"/>
        <v>2501840</v>
      </c>
      <c r="L38" s="46">
        <f t="shared" si="2"/>
        <v>2843000</v>
      </c>
      <c r="M38" s="46">
        <f t="shared" si="3"/>
        <v>42645000</v>
      </c>
      <c r="N38" s="48">
        <f t="shared" si="4"/>
        <v>0</v>
      </c>
      <c r="O38" s="48">
        <f t="shared" si="5"/>
        <v>62204840</v>
      </c>
      <c r="P38" s="48">
        <f t="shared" si="6"/>
        <v>0</v>
      </c>
      <c r="Q38" s="48">
        <f t="shared" si="7"/>
        <v>62204840</v>
      </c>
      <c r="R38" s="53"/>
    </row>
    <row r="39" spans="1:18" s="19" customFormat="1" ht="27.75" customHeight="1">
      <c r="A39" s="127">
        <f>+TKDT!A38</f>
        <v>17</v>
      </c>
      <c r="B39" s="128" t="str">
        <f>+TKDT!B38</f>
        <v>Nguyễn Thị Thành - vợ ông GCN Giáp Văn Tải)</v>
      </c>
      <c r="C39" s="44">
        <f>+TKDT!C38</f>
        <v>56</v>
      </c>
      <c r="D39" s="45">
        <f>+TKDT!D38</f>
        <v>272</v>
      </c>
      <c r="E39" s="45">
        <f>+TKDT!E38</f>
        <v>293.7</v>
      </c>
      <c r="F39" s="45" t="str">
        <f>+TKDT!J38</f>
        <v>BHK</v>
      </c>
      <c r="G39" s="45">
        <f>+TKDT!M38</f>
        <v>21.5</v>
      </c>
      <c r="H39" s="45">
        <f>+TKDT!K38</f>
        <v>21.5</v>
      </c>
      <c r="I39" s="45">
        <f>+TKDT!L38</f>
        <v>0</v>
      </c>
      <c r="J39" s="56">
        <f t="shared" si="0"/>
        <v>1075000</v>
      </c>
      <c r="K39" s="47">
        <f t="shared" si="1"/>
        <v>189200</v>
      </c>
      <c r="L39" s="46">
        <f t="shared" si="2"/>
        <v>215000</v>
      </c>
      <c r="M39" s="46">
        <f t="shared" si="3"/>
        <v>3225000</v>
      </c>
      <c r="N39" s="48">
        <f t="shared" si="4"/>
        <v>0</v>
      </c>
      <c r="O39" s="48">
        <f t="shared" si="5"/>
        <v>4704200</v>
      </c>
      <c r="P39" s="48">
        <f t="shared" si="6"/>
        <v>0</v>
      </c>
      <c r="Q39" s="48">
        <f t="shared" si="7"/>
        <v>4704200</v>
      </c>
      <c r="R39" s="53"/>
    </row>
    <row r="40" spans="1:18" s="19" customFormat="1" ht="27.75" customHeight="1">
      <c r="A40" s="127"/>
      <c r="B40" s="128"/>
      <c r="C40" s="44">
        <f>+TKDT!C39</f>
        <v>56</v>
      </c>
      <c r="D40" s="45">
        <f>+TKDT!D39</f>
        <v>248</v>
      </c>
      <c r="E40" s="45">
        <f>+TKDT!E39</f>
        <v>293.6</v>
      </c>
      <c r="F40" s="45" t="str">
        <f>+TKDT!J39</f>
        <v>LUK</v>
      </c>
      <c r="G40" s="45">
        <f>+TKDT!M39</f>
        <v>293.6</v>
      </c>
      <c r="H40" s="45">
        <f>+TKDT!K39</f>
        <v>293.6</v>
      </c>
      <c r="I40" s="45">
        <f>+TKDT!L39</f>
        <v>0</v>
      </c>
      <c r="J40" s="56">
        <f t="shared" si="0"/>
        <v>14680000.000000002</v>
      </c>
      <c r="K40" s="47">
        <f t="shared" si="1"/>
        <v>2583680</v>
      </c>
      <c r="L40" s="46">
        <f t="shared" si="2"/>
        <v>2936000</v>
      </c>
      <c r="M40" s="46">
        <f t="shared" si="3"/>
        <v>44040000</v>
      </c>
      <c r="N40" s="48">
        <f t="shared" si="4"/>
        <v>0</v>
      </c>
      <c r="O40" s="48">
        <f t="shared" si="5"/>
        <v>64239680</v>
      </c>
      <c r="P40" s="48">
        <f t="shared" si="6"/>
        <v>0</v>
      </c>
      <c r="Q40" s="48">
        <f t="shared" si="7"/>
        <v>64239680</v>
      </c>
      <c r="R40" s="53"/>
    </row>
    <row r="41" spans="1:18" s="19" customFormat="1" ht="23.25" customHeight="1">
      <c r="A41" s="127">
        <f>+TKDT!A40</f>
        <v>18</v>
      </c>
      <c r="B41" s="128" t="str">
        <f>+TKDT!B40</f>
        <v>Giáp Thị Huy - vợ (ông GCN Giáp Văn Ngọc - đã chết)</v>
      </c>
      <c r="C41" s="44">
        <f>+TKDT!C40</f>
        <v>56</v>
      </c>
      <c r="D41" s="45">
        <f>+TKDT!D40</f>
        <v>249</v>
      </c>
      <c r="E41" s="45">
        <f>+TKDT!E40</f>
        <v>210.7</v>
      </c>
      <c r="F41" s="45" t="str">
        <f>+TKDT!J40</f>
        <v>LUK</v>
      </c>
      <c r="G41" s="45">
        <f>+TKDT!M40</f>
        <v>210.7</v>
      </c>
      <c r="H41" s="45">
        <f>+TKDT!K40</f>
        <v>210.7</v>
      </c>
      <c r="I41" s="45">
        <f>+TKDT!L40</f>
        <v>0</v>
      </c>
      <c r="J41" s="56">
        <f t="shared" si="0"/>
        <v>10535000</v>
      </c>
      <c r="K41" s="47">
        <f t="shared" si="1"/>
        <v>1854160</v>
      </c>
      <c r="L41" s="46">
        <f t="shared" si="2"/>
        <v>2107000</v>
      </c>
      <c r="M41" s="46">
        <f t="shared" si="3"/>
        <v>31605000</v>
      </c>
      <c r="N41" s="48">
        <f t="shared" si="4"/>
        <v>0</v>
      </c>
      <c r="O41" s="48">
        <f t="shared" si="5"/>
        <v>46101160</v>
      </c>
      <c r="P41" s="48">
        <f t="shared" si="6"/>
        <v>0</v>
      </c>
      <c r="Q41" s="48">
        <f t="shared" si="7"/>
        <v>46101160</v>
      </c>
      <c r="R41" s="53"/>
    </row>
    <row r="42" spans="1:18" s="19" customFormat="1" ht="23.25" customHeight="1">
      <c r="A42" s="127"/>
      <c r="B42" s="128"/>
      <c r="C42" s="44">
        <f>+TKDT!C41</f>
        <v>56</v>
      </c>
      <c r="D42" s="45">
        <f>+TKDT!D41</f>
        <v>252</v>
      </c>
      <c r="E42" s="45">
        <f>+TKDT!E41</f>
        <v>98.1</v>
      </c>
      <c r="F42" s="45" t="str">
        <f>+TKDT!J41</f>
        <v>LUC</v>
      </c>
      <c r="G42" s="45">
        <f>+TKDT!M41</f>
        <v>98.1</v>
      </c>
      <c r="H42" s="45">
        <f>+TKDT!K41</f>
        <v>98.1</v>
      </c>
      <c r="I42" s="45">
        <f>+TKDT!L41</f>
        <v>0</v>
      </c>
      <c r="J42" s="56">
        <f t="shared" si="0"/>
        <v>4905000</v>
      </c>
      <c r="K42" s="47">
        <f t="shared" si="1"/>
        <v>863280</v>
      </c>
      <c r="L42" s="46">
        <f t="shared" si="2"/>
        <v>981000</v>
      </c>
      <c r="M42" s="46">
        <f t="shared" si="3"/>
        <v>14715000</v>
      </c>
      <c r="N42" s="48">
        <f t="shared" si="4"/>
        <v>0</v>
      </c>
      <c r="O42" s="48">
        <f t="shared" si="5"/>
        <v>21464280</v>
      </c>
      <c r="P42" s="48">
        <f t="shared" si="6"/>
        <v>0</v>
      </c>
      <c r="Q42" s="48">
        <f t="shared" si="7"/>
        <v>21464280</v>
      </c>
      <c r="R42" s="53"/>
    </row>
    <row r="43" spans="1:18" s="19" customFormat="1" ht="27" customHeight="1">
      <c r="A43" s="127">
        <f>+TKDT!A42</f>
        <v>19</v>
      </c>
      <c r="B43" s="128" t="str">
        <f>+TKDT!B42</f>
        <v>Trần Thị Thọ - vợ ông (GCN Giáp Văn Thành- đã chết)</v>
      </c>
      <c r="C43" s="44">
        <f>+TKDT!C42</f>
        <v>56</v>
      </c>
      <c r="D43" s="45">
        <f>+TKDT!D42</f>
        <v>230</v>
      </c>
      <c r="E43" s="45">
        <f>+TKDT!E42</f>
        <v>461.2</v>
      </c>
      <c r="F43" s="45" t="str">
        <f>+TKDT!J42</f>
        <v>LUC</v>
      </c>
      <c r="G43" s="45">
        <f>+TKDT!M42</f>
        <v>461.2</v>
      </c>
      <c r="H43" s="45">
        <f>+TKDT!K42</f>
        <v>461.2</v>
      </c>
      <c r="I43" s="45">
        <f>+TKDT!L42</f>
        <v>0</v>
      </c>
      <c r="J43" s="56">
        <f t="shared" si="0"/>
        <v>23060000</v>
      </c>
      <c r="K43" s="47">
        <f t="shared" si="1"/>
        <v>4058560</v>
      </c>
      <c r="L43" s="46">
        <f t="shared" si="2"/>
        <v>4612000</v>
      </c>
      <c r="M43" s="46">
        <f t="shared" si="3"/>
        <v>69180000</v>
      </c>
      <c r="N43" s="48">
        <f t="shared" si="4"/>
        <v>0</v>
      </c>
      <c r="O43" s="48">
        <f t="shared" si="5"/>
        <v>100910560</v>
      </c>
      <c r="P43" s="48">
        <f t="shared" si="6"/>
        <v>0</v>
      </c>
      <c r="Q43" s="48">
        <f t="shared" si="7"/>
        <v>100910560</v>
      </c>
      <c r="R43" s="53"/>
    </row>
    <row r="44" spans="1:18" s="19" customFormat="1" ht="27" customHeight="1">
      <c r="A44" s="127"/>
      <c r="B44" s="128"/>
      <c r="C44" s="44">
        <f>+TKDT!C43</f>
        <v>56</v>
      </c>
      <c r="D44" s="45">
        <f>+TKDT!D43</f>
        <v>233</v>
      </c>
      <c r="E44" s="45">
        <f>+TKDT!E43</f>
        <v>95.8</v>
      </c>
      <c r="F44" s="45" t="str">
        <f>+TKDT!J43</f>
        <v>LUC</v>
      </c>
      <c r="G44" s="45">
        <f>+TKDT!M43</f>
        <v>95.8</v>
      </c>
      <c r="H44" s="45">
        <f>+TKDT!K43</f>
        <v>95.8</v>
      </c>
      <c r="I44" s="45">
        <f>+TKDT!L43</f>
        <v>0</v>
      </c>
      <c r="J44" s="56">
        <f t="shared" si="0"/>
        <v>4790000</v>
      </c>
      <c r="K44" s="47">
        <f t="shared" si="1"/>
        <v>843040</v>
      </c>
      <c r="L44" s="46">
        <f t="shared" si="2"/>
        <v>958000</v>
      </c>
      <c r="M44" s="46">
        <f t="shared" si="3"/>
        <v>14370000</v>
      </c>
      <c r="N44" s="48">
        <f t="shared" si="4"/>
        <v>0</v>
      </c>
      <c r="O44" s="48">
        <f t="shared" si="5"/>
        <v>20961040</v>
      </c>
      <c r="P44" s="48">
        <f t="shared" si="6"/>
        <v>0</v>
      </c>
      <c r="Q44" s="48">
        <f t="shared" si="7"/>
        <v>20961040</v>
      </c>
      <c r="R44" s="53"/>
    </row>
    <row r="45" spans="1:18" s="19" customFormat="1" ht="27" customHeight="1">
      <c r="A45" s="127"/>
      <c r="B45" s="128"/>
      <c r="C45" s="44">
        <f>+TKDT!C44</f>
        <v>56</v>
      </c>
      <c r="D45" s="45">
        <f>+TKDT!D44</f>
        <v>234</v>
      </c>
      <c r="E45" s="45">
        <f>+TKDT!E44</f>
        <v>10.1</v>
      </c>
      <c r="F45" s="45" t="str">
        <f>+TKDT!J44</f>
        <v>LUC</v>
      </c>
      <c r="G45" s="45">
        <f>+TKDT!M44</f>
        <v>10.1</v>
      </c>
      <c r="H45" s="45">
        <f>+TKDT!K44</f>
        <v>10.1</v>
      </c>
      <c r="I45" s="45">
        <f>+TKDT!L44</f>
        <v>0</v>
      </c>
      <c r="J45" s="56">
        <f t="shared" si="0"/>
        <v>505000</v>
      </c>
      <c r="K45" s="47">
        <f t="shared" si="1"/>
        <v>88880</v>
      </c>
      <c r="L45" s="46">
        <f t="shared" si="2"/>
        <v>101000</v>
      </c>
      <c r="M45" s="46">
        <f t="shared" si="3"/>
        <v>1515000</v>
      </c>
      <c r="N45" s="48">
        <f t="shared" si="4"/>
        <v>0</v>
      </c>
      <c r="O45" s="48">
        <f t="shared" si="5"/>
        <v>2209880</v>
      </c>
      <c r="P45" s="48">
        <f t="shared" si="6"/>
        <v>0</v>
      </c>
      <c r="Q45" s="48">
        <f t="shared" si="7"/>
        <v>2209880</v>
      </c>
      <c r="R45" s="53"/>
    </row>
    <row r="46" spans="1:18" s="19" customFormat="1" ht="24" customHeight="1">
      <c r="A46" s="45">
        <f>+TKDT!A45</f>
        <v>20</v>
      </c>
      <c r="B46" s="34" t="str">
        <f>+TKDT!B45</f>
        <v>Giáp Văn Tình (Thu)</v>
      </c>
      <c r="C46" s="44">
        <f>+TKDT!C45</f>
        <v>56</v>
      </c>
      <c r="D46" s="45">
        <f>+TKDT!D45</f>
        <v>235</v>
      </c>
      <c r="E46" s="45">
        <f>+TKDT!E45</f>
        <v>414.4</v>
      </c>
      <c r="F46" s="45" t="str">
        <f>+TKDT!J45</f>
        <v>LUC</v>
      </c>
      <c r="G46" s="45">
        <f>+TKDT!M45</f>
        <v>414.4</v>
      </c>
      <c r="H46" s="45">
        <f>+TKDT!K45</f>
        <v>414.4</v>
      </c>
      <c r="I46" s="45">
        <f>+TKDT!L45</f>
        <v>0</v>
      </c>
      <c r="J46" s="56">
        <f t="shared" si="0"/>
        <v>20720000</v>
      </c>
      <c r="K46" s="47">
        <f t="shared" si="1"/>
        <v>3646720</v>
      </c>
      <c r="L46" s="46">
        <f t="shared" si="2"/>
        <v>4144000</v>
      </c>
      <c r="M46" s="46">
        <f t="shared" si="3"/>
        <v>62160000</v>
      </c>
      <c r="N46" s="48">
        <f t="shared" si="4"/>
        <v>0</v>
      </c>
      <c r="O46" s="48">
        <f t="shared" si="5"/>
        <v>90670720</v>
      </c>
      <c r="P46" s="48">
        <f t="shared" si="6"/>
        <v>0</v>
      </c>
      <c r="Q46" s="48">
        <f t="shared" si="7"/>
        <v>90670720</v>
      </c>
      <c r="R46" s="53"/>
    </row>
    <row r="47" spans="1:18" s="19" customFormat="1" ht="29.25" customHeight="1">
      <c r="A47" s="127">
        <f>+TKDT!A46</f>
        <v>21</v>
      </c>
      <c r="B47" s="128" t="str">
        <f>+TKDT!B46</f>
        <v>Dương Văn Sang</v>
      </c>
      <c r="C47" s="44">
        <f>+TKDT!C46</f>
        <v>56</v>
      </c>
      <c r="D47" s="45">
        <f>+TKDT!D46</f>
        <v>236</v>
      </c>
      <c r="E47" s="45">
        <f>+TKDT!E46</f>
        <v>402.9</v>
      </c>
      <c r="F47" s="45" t="str">
        <f>+TKDT!J46</f>
        <v>LUC</v>
      </c>
      <c r="G47" s="45">
        <f>+TKDT!M46</f>
        <v>402.9</v>
      </c>
      <c r="H47" s="45">
        <f>+TKDT!K46</f>
        <v>402.9</v>
      </c>
      <c r="I47" s="45">
        <f>+TKDT!L46</f>
        <v>0</v>
      </c>
      <c r="J47" s="56">
        <f t="shared" si="0"/>
        <v>20145000</v>
      </c>
      <c r="K47" s="47">
        <f t="shared" si="1"/>
        <v>3545520</v>
      </c>
      <c r="L47" s="46">
        <f t="shared" si="2"/>
        <v>4029000</v>
      </c>
      <c r="M47" s="46">
        <f t="shared" si="3"/>
        <v>60435000</v>
      </c>
      <c r="N47" s="48">
        <f t="shared" si="4"/>
        <v>0</v>
      </c>
      <c r="O47" s="48">
        <f t="shared" si="5"/>
        <v>88154520</v>
      </c>
      <c r="P47" s="48">
        <f t="shared" si="6"/>
        <v>0</v>
      </c>
      <c r="Q47" s="48">
        <f t="shared" si="7"/>
        <v>88154520</v>
      </c>
      <c r="R47" s="53"/>
    </row>
    <row r="48" spans="1:18" s="19" customFormat="1" ht="29.25" customHeight="1">
      <c r="A48" s="127"/>
      <c r="B48" s="128"/>
      <c r="C48" s="44" t="str">
        <f>+TKDT!C47</f>
        <v>57</v>
      </c>
      <c r="D48" s="45">
        <f>+TKDT!D47</f>
        <v>220</v>
      </c>
      <c r="E48" s="45">
        <f>+TKDT!E47</f>
        <v>676.8</v>
      </c>
      <c r="F48" s="45" t="str">
        <f>+TKDT!J47</f>
        <v>LUC</v>
      </c>
      <c r="G48" s="45">
        <f>+TKDT!M47</f>
        <v>226.9</v>
      </c>
      <c r="H48" s="45">
        <f>+TKDT!K47</f>
        <v>226.9</v>
      </c>
      <c r="I48" s="45">
        <f>+TKDT!L47</f>
        <v>0</v>
      </c>
      <c r="J48" s="56">
        <f t="shared" si="0"/>
        <v>11345000</v>
      </c>
      <c r="K48" s="47">
        <f t="shared" si="1"/>
        <v>1996720</v>
      </c>
      <c r="L48" s="46">
        <f t="shared" si="2"/>
        <v>2269000</v>
      </c>
      <c r="M48" s="46">
        <f t="shared" si="3"/>
        <v>34035000</v>
      </c>
      <c r="N48" s="48">
        <f t="shared" si="4"/>
        <v>0</v>
      </c>
      <c r="O48" s="48">
        <f t="shared" si="5"/>
        <v>49645720</v>
      </c>
      <c r="P48" s="48">
        <f t="shared" si="6"/>
        <v>0</v>
      </c>
      <c r="Q48" s="48">
        <f t="shared" si="7"/>
        <v>49645720</v>
      </c>
      <c r="R48" s="53"/>
    </row>
    <row r="49" spans="1:18" s="19" customFormat="1" ht="24" customHeight="1">
      <c r="A49" s="127">
        <f>+TKDT!A48</f>
        <v>22</v>
      </c>
      <c r="B49" s="128" t="str">
        <f>+TKDT!B48</f>
        <v>Nguyễn Văn Chiến (GCN Giáp Thị Nụ)</v>
      </c>
      <c r="C49" s="44">
        <f>+TKDT!C48</f>
        <v>56</v>
      </c>
      <c r="D49" s="45">
        <f>+TKDT!D48</f>
        <v>237</v>
      </c>
      <c r="E49" s="45">
        <f>+TKDT!E48</f>
        <v>250.6</v>
      </c>
      <c r="F49" s="45" t="str">
        <f>+TKDT!J48</f>
        <v>LUC</v>
      </c>
      <c r="G49" s="45">
        <f>+TKDT!M48</f>
        <v>250.6</v>
      </c>
      <c r="H49" s="45">
        <f>+TKDT!K48</f>
        <v>250.6</v>
      </c>
      <c r="I49" s="45">
        <f>+TKDT!L48</f>
        <v>0</v>
      </c>
      <c r="J49" s="56">
        <f t="shared" si="0"/>
        <v>12530000</v>
      </c>
      <c r="K49" s="47">
        <f t="shared" si="1"/>
        <v>2205280</v>
      </c>
      <c r="L49" s="46">
        <f t="shared" si="2"/>
        <v>2506000</v>
      </c>
      <c r="M49" s="46">
        <f t="shared" si="3"/>
        <v>37590000</v>
      </c>
      <c r="N49" s="48">
        <f t="shared" si="4"/>
        <v>0</v>
      </c>
      <c r="O49" s="48">
        <f t="shared" si="5"/>
        <v>54831280</v>
      </c>
      <c r="P49" s="48">
        <f t="shared" si="6"/>
        <v>0</v>
      </c>
      <c r="Q49" s="48">
        <f t="shared" si="7"/>
        <v>54831280</v>
      </c>
      <c r="R49" s="53"/>
    </row>
    <row r="50" spans="1:18" s="19" customFormat="1" ht="24" customHeight="1">
      <c r="A50" s="127"/>
      <c r="B50" s="128"/>
      <c r="C50" s="44">
        <f>+TKDT!C49</f>
        <v>56</v>
      </c>
      <c r="D50" s="45">
        <f>+TKDT!D49</f>
        <v>256</v>
      </c>
      <c r="E50" s="45">
        <f>+TKDT!E49</f>
        <v>209.5</v>
      </c>
      <c r="F50" s="45" t="str">
        <f>+TKDT!J49</f>
        <v>LUC</v>
      </c>
      <c r="G50" s="45">
        <f>+TKDT!M49</f>
        <v>108.5</v>
      </c>
      <c r="H50" s="45">
        <f>+TKDT!K49</f>
        <v>108.5</v>
      </c>
      <c r="I50" s="45">
        <f>+TKDT!L49</f>
        <v>0</v>
      </c>
      <c r="J50" s="56">
        <f t="shared" si="0"/>
        <v>5425000</v>
      </c>
      <c r="K50" s="47">
        <f t="shared" si="1"/>
        <v>954800</v>
      </c>
      <c r="L50" s="46">
        <f t="shared" si="2"/>
        <v>1085000</v>
      </c>
      <c r="M50" s="46">
        <f t="shared" si="3"/>
        <v>16275000</v>
      </c>
      <c r="N50" s="48">
        <f t="shared" si="4"/>
        <v>0</v>
      </c>
      <c r="O50" s="48">
        <f t="shared" si="5"/>
        <v>23739800</v>
      </c>
      <c r="P50" s="48">
        <f t="shared" si="6"/>
        <v>0</v>
      </c>
      <c r="Q50" s="48">
        <f t="shared" si="7"/>
        <v>23739800</v>
      </c>
      <c r="R50" s="53"/>
    </row>
    <row r="51" spans="1:18" s="19" customFormat="1" ht="24" customHeight="1">
      <c r="A51" s="127"/>
      <c r="B51" s="128"/>
      <c r="C51" s="44">
        <f>+TKDT!C50</f>
        <v>56</v>
      </c>
      <c r="D51" s="45">
        <f>+TKDT!D50</f>
        <v>276</v>
      </c>
      <c r="E51" s="45">
        <f>+TKDT!E50</f>
        <v>235.1</v>
      </c>
      <c r="F51" s="45" t="str">
        <f>+TKDT!J50</f>
        <v>LUC</v>
      </c>
      <c r="G51" s="45">
        <f>+TKDT!M50</f>
        <v>27</v>
      </c>
      <c r="H51" s="45">
        <f>+TKDT!K50</f>
        <v>27</v>
      </c>
      <c r="I51" s="45">
        <f>+TKDT!L50</f>
        <v>0</v>
      </c>
      <c r="J51" s="56">
        <f t="shared" si="0"/>
        <v>1350000</v>
      </c>
      <c r="K51" s="47">
        <f t="shared" si="1"/>
        <v>237600</v>
      </c>
      <c r="L51" s="46">
        <f t="shared" si="2"/>
        <v>270000</v>
      </c>
      <c r="M51" s="46">
        <f t="shared" si="3"/>
        <v>4050000</v>
      </c>
      <c r="N51" s="48">
        <f t="shared" si="4"/>
        <v>0</v>
      </c>
      <c r="O51" s="48">
        <f t="shared" si="5"/>
        <v>5907600</v>
      </c>
      <c r="P51" s="48">
        <f t="shared" si="6"/>
        <v>0</v>
      </c>
      <c r="Q51" s="48">
        <f t="shared" si="7"/>
        <v>5907600</v>
      </c>
      <c r="R51" s="53"/>
    </row>
    <row r="52" spans="1:18" s="19" customFormat="1" ht="28.5" customHeight="1">
      <c r="A52" s="127">
        <f>+TKDT!A51</f>
        <v>23</v>
      </c>
      <c r="B52" s="128" t="str">
        <f>+TKDT!B51</f>
        <v>Giáp Thị Bậc</v>
      </c>
      <c r="C52" s="44">
        <f>+TKDT!C51</f>
        <v>56</v>
      </c>
      <c r="D52" s="45">
        <f>+TKDT!D51</f>
        <v>257</v>
      </c>
      <c r="E52" s="45">
        <f>+TKDT!E51</f>
        <v>614.3</v>
      </c>
      <c r="F52" s="45" t="str">
        <f>+TKDT!J51</f>
        <v>LUC</v>
      </c>
      <c r="G52" s="45">
        <f>+TKDT!M51</f>
        <v>614.3</v>
      </c>
      <c r="H52" s="45">
        <f>+TKDT!K51</f>
        <v>614.3</v>
      </c>
      <c r="I52" s="45">
        <f>+TKDT!L51</f>
        <v>0</v>
      </c>
      <c r="J52" s="56">
        <f t="shared" si="0"/>
        <v>30714999.999999996</v>
      </c>
      <c r="K52" s="47">
        <f t="shared" si="1"/>
        <v>5405840</v>
      </c>
      <c r="L52" s="46">
        <f t="shared" si="2"/>
        <v>6143000</v>
      </c>
      <c r="M52" s="46">
        <f t="shared" si="3"/>
        <v>92145000</v>
      </c>
      <c r="N52" s="48">
        <f t="shared" si="4"/>
        <v>0</v>
      </c>
      <c r="O52" s="48">
        <f t="shared" si="5"/>
        <v>134408840</v>
      </c>
      <c r="P52" s="48">
        <f t="shared" si="6"/>
        <v>0</v>
      </c>
      <c r="Q52" s="48">
        <f t="shared" si="7"/>
        <v>134408840</v>
      </c>
      <c r="R52" s="53"/>
    </row>
    <row r="53" spans="1:18" s="19" customFormat="1" ht="28.5" customHeight="1">
      <c r="A53" s="127"/>
      <c r="B53" s="128"/>
      <c r="C53" s="44">
        <f>+TKDT!C52</f>
        <v>56</v>
      </c>
      <c r="D53" s="45">
        <f>+TKDT!D52</f>
        <v>279</v>
      </c>
      <c r="E53" s="45">
        <f>+TKDT!E52</f>
        <v>598.3</v>
      </c>
      <c r="F53" s="45" t="str">
        <f>+TKDT!J52</f>
        <v>LUC</v>
      </c>
      <c r="G53" s="45">
        <f>+TKDT!M52</f>
        <v>203.1</v>
      </c>
      <c r="H53" s="45">
        <f>+TKDT!K52</f>
        <v>203.1</v>
      </c>
      <c r="I53" s="45">
        <f>+TKDT!L52</f>
        <v>0</v>
      </c>
      <c r="J53" s="56">
        <f t="shared" si="0"/>
        <v>10155000</v>
      </c>
      <c r="K53" s="47">
        <f t="shared" si="1"/>
        <v>1787280</v>
      </c>
      <c r="L53" s="46">
        <f t="shared" si="2"/>
        <v>2031000</v>
      </c>
      <c r="M53" s="46">
        <f t="shared" si="3"/>
        <v>30465000</v>
      </c>
      <c r="N53" s="48">
        <f t="shared" si="4"/>
        <v>0</v>
      </c>
      <c r="O53" s="48">
        <f t="shared" si="5"/>
        <v>44438280</v>
      </c>
      <c r="P53" s="48">
        <f t="shared" si="6"/>
        <v>0</v>
      </c>
      <c r="Q53" s="48">
        <f t="shared" si="7"/>
        <v>44438280</v>
      </c>
      <c r="R53" s="53"/>
    </row>
    <row r="54" spans="1:18" s="19" customFormat="1" ht="28.5" customHeight="1">
      <c r="A54" s="127"/>
      <c r="B54" s="128"/>
      <c r="C54" s="44">
        <f>+TKDT!C53</f>
        <v>57</v>
      </c>
      <c r="D54" s="45">
        <f>+TKDT!D53</f>
        <v>219</v>
      </c>
      <c r="E54" s="45">
        <f>+TKDT!E53</f>
        <v>590.3</v>
      </c>
      <c r="F54" s="45" t="str">
        <f>+TKDT!J53</f>
        <v>LUC</v>
      </c>
      <c r="G54" s="45">
        <f>+TKDT!M53</f>
        <v>590.3</v>
      </c>
      <c r="H54" s="45">
        <f>+TKDT!K53</f>
        <v>590.3</v>
      </c>
      <c r="I54" s="45">
        <f>+TKDT!L53</f>
        <v>0</v>
      </c>
      <c r="J54" s="56">
        <f t="shared" si="0"/>
        <v>29514999.999999996</v>
      </c>
      <c r="K54" s="47">
        <f t="shared" si="1"/>
        <v>5194640</v>
      </c>
      <c r="L54" s="46">
        <f t="shared" si="2"/>
        <v>5903000</v>
      </c>
      <c r="M54" s="46">
        <f t="shared" si="3"/>
        <v>88545000</v>
      </c>
      <c r="N54" s="48">
        <f t="shared" si="4"/>
        <v>0</v>
      </c>
      <c r="O54" s="48">
        <f t="shared" si="5"/>
        <v>129157640</v>
      </c>
      <c r="P54" s="48">
        <f t="shared" si="6"/>
        <v>0</v>
      </c>
      <c r="Q54" s="48">
        <f t="shared" si="7"/>
        <v>129157640</v>
      </c>
      <c r="R54" s="53"/>
    </row>
    <row r="55" spans="1:18" s="19" customFormat="1" ht="28.5" customHeight="1">
      <c r="A55" s="127"/>
      <c r="B55" s="128"/>
      <c r="C55" s="44">
        <f>+TKDT!C54</f>
        <v>57</v>
      </c>
      <c r="D55" s="45">
        <f>+TKDT!D54</f>
        <v>184</v>
      </c>
      <c r="E55" s="45">
        <f>+TKDT!E54</f>
        <v>162.6</v>
      </c>
      <c r="F55" s="45" t="str">
        <f>+TKDT!J54</f>
        <v>LUC</v>
      </c>
      <c r="G55" s="45">
        <f>+TKDT!M54</f>
        <v>162.6</v>
      </c>
      <c r="H55" s="45">
        <f>+TKDT!K54</f>
        <v>162.6</v>
      </c>
      <c r="I55" s="45">
        <f>+TKDT!L54</f>
        <v>0</v>
      </c>
      <c r="J55" s="56">
        <f t="shared" si="0"/>
        <v>8130000</v>
      </c>
      <c r="K55" s="47">
        <f t="shared" si="1"/>
        <v>1430880</v>
      </c>
      <c r="L55" s="46">
        <f t="shared" si="2"/>
        <v>1626000</v>
      </c>
      <c r="M55" s="46">
        <f t="shared" si="3"/>
        <v>24390000</v>
      </c>
      <c r="N55" s="48">
        <f t="shared" si="4"/>
        <v>0</v>
      </c>
      <c r="O55" s="48">
        <f t="shared" si="5"/>
        <v>35576880</v>
      </c>
      <c r="P55" s="48">
        <f t="shared" si="6"/>
        <v>0</v>
      </c>
      <c r="Q55" s="48">
        <f t="shared" si="7"/>
        <v>35576880</v>
      </c>
      <c r="R55" s="53"/>
    </row>
    <row r="56" spans="1:18" s="19" customFormat="1" ht="26.25" customHeight="1">
      <c r="A56" s="45">
        <f>+TKDT!A55</f>
        <v>24</v>
      </c>
      <c r="B56" s="34" t="str">
        <f>+TKDT!B55</f>
        <v>Giáp Thị Ước</v>
      </c>
      <c r="C56" s="44">
        <f>+TKDT!C55</f>
        <v>57</v>
      </c>
      <c r="D56" s="45">
        <f>+TKDT!D55</f>
        <v>185</v>
      </c>
      <c r="E56" s="45">
        <f>+TKDT!E55</f>
        <v>565</v>
      </c>
      <c r="F56" s="45" t="str">
        <f>+TKDT!J55</f>
        <v>LUC</v>
      </c>
      <c r="G56" s="45">
        <f>+TKDT!M55</f>
        <v>357</v>
      </c>
      <c r="H56" s="45">
        <f>+TKDT!K55</f>
        <v>357</v>
      </c>
      <c r="I56" s="45">
        <f>+TKDT!L55</f>
        <v>0</v>
      </c>
      <c r="J56" s="56">
        <f t="shared" si="0"/>
        <v>17850000</v>
      </c>
      <c r="K56" s="47">
        <f t="shared" si="1"/>
        <v>3141600</v>
      </c>
      <c r="L56" s="46">
        <f t="shared" si="2"/>
        <v>3570000</v>
      </c>
      <c r="M56" s="46">
        <f t="shared" si="3"/>
        <v>53550000</v>
      </c>
      <c r="N56" s="48">
        <f t="shared" si="4"/>
        <v>0</v>
      </c>
      <c r="O56" s="48">
        <f t="shared" si="5"/>
        <v>78111600</v>
      </c>
      <c r="P56" s="48">
        <f t="shared" si="6"/>
        <v>0</v>
      </c>
      <c r="Q56" s="48">
        <f t="shared" si="7"/>
        <v>78111600</v>
      </c>
      <c r="R56" s="53"/>
    </row>
    <row r="57" spans="1:18" s="19" customFormat="1" ht="22.5" customHeight="1">
      <c r="A57" s="127">
        <f>+TKDT!A56</f>
        <v>25</v>
      </c>
      <c r="B57" s="128" t="str">
        <f>+TKDT!B56</f>
        <v>Giáp Văn Ố
Nguyễn Thị Cúc- vợ</v>
      </c>
      <c r="C57" s="44">
        <f>+TKDT!C56</f>
        <v>56</v>
      </c>
      <c r="D57" s="45">
        <f>+TKDT!D56</f>
        <v>278</v>
      </c>
      <c r="E57" s="45">
        <f>+TKDT!E56</f>
        <v>110.3</v>
      </c>
      <c r="F57" s="45" t="str">
        <f>+TKDT!J56</f>
        <v>LUC</v>
      </c>
      <c r="G57" s="45">
        <f>+TKDT!M56</f>
        <v>110.3</v>
      </c>
      <c r="H57" s="45">
        <f>+TKDT!K56</f>
        <v>110.3</v>
      </c>
      <c r="I57" s="45">
        <f>+TKDT!L56</f>
        <v>0</v>
      </c>
      <c r="J57" s="56">
        <f t="shared" si="0"/>
        <v>5515000</v>
      </c>
      <c r="K57" s="47">
        <f t="shared" si="1"/>
        <v>970640</v>
      </c>
      <c r="L57" s="46">
        <f t="shared" si="2"/>
        <v>1103000</v>
      </c>
      <c r="M57" s="46">
        <f t="shared" si="3"/>
        <v>16545000</v>
      </c>
      <c r="N57" s="48">
        <f t="shared" si="4"/>
        <v>0</v>
      </c>
      <c r="O57" s="48">
        <f t="shared" si="5"/>
        <v>24133640</v>
      </c>
      <c r="P57" s="48">
        <f t="shared" si="6"/>
        <v>0</v>
      </c>
      <c r="Q57" s="48">
        <f t="shared" si="7"/>
        <v>24133640</v>
      </c>
      <c r="R57" s="53"/>
    </row>
    <row r="58" spans="1:18" s="19" customFormat="1" ht="22.5" customHeight="1">
      <c r="A58" s="127"/>
      <c r="B58" s="128"/>
      <c r="C58" s="44">
        <f>+TKDT!C57</f>
        <v>56</v>
      </c>
      <c r="D58" s="45">
        <f>+TKDT!D57</f>
        <v>258</v>
      </c>
      <c r="E58" s="45">
        <f>+TKDT!E57</f>
        <v>343.4</v>
      </c>
      <c r="F58" s="45" t="str">
        <f>+TKDT!J57</f>
        <v>LUC</v>
      </c>
      <c r="G58" s="45">
        <f>+TKDT!M57</f>
        <v>343.4</v>
      </c>
      <c r="H58" s="45">
        <f>+TKDT!K57</f>
        <v>343.4</v>
      </c>
      <c r="I58" s="45">
        <f>+TKDT!L57</f>
        <v>0</v>
      </c>
      <c r="J58" s="56">
        <f t="shared" si="0"/>
        <v>17170000</v>
      </c>
      <c r="K58" s="47">
        <f t="shared" si="1"/>
        <v>3021920</v>
      </c>
      <c r="L58" s="46">
        <f t="shared" si="2"/>
        <v>3434000</v>
      </c>
      <c r="M58" s="46">
        <f t="shared" si="3"/>
        <v>51510000</v>
      </c>
      <c r="N58" s="48">
        <f t="shared" si="4"/>
        <v>0</v>
      </c>
      <c r="O58" s="48">
        <f t="shared" si="5"/>
        <v>75135920</v>
      </c>
      <c r="P58" s="48">
        <f t="shared" si="6"/>
        <v>0</v>
      </c>
      <c r="Q58" s="48">
        <f t="shared" si="7"/>
        <v>75135920</v>
      </c>
      <c r="R58" s="53"/>
    </row>
    <row r="59" spans="1:18" s="19" customFormat="1" ht="22.5" customHeight="1">
      <c r="A59" s="127">
        <f>+TKDT!A58</f>
        <v>26</v>
      </c>
      <c r="B59" s="128" t="str">
        <f>+TKDT!B58</f>
        <v>Giáp Văn Nghị</v>
      </c>
      <c r="C59" s="44">
        <f>+TKDT!C58</f>
        <v>56</v>
      </c>
      <c r="D59" s="45">
        <f>+TKDT!D58</f>
        <v>300</v>
      </c>
      <c r="E59" s="45">
        <f>+TKDT!E58</f>
        <v>833.2</v>
      </c>
      <c r="F59" s="45" t="str">
        <f>+TKDT!J58</f>
        <v>LUC</v>
      </c>
      <c r="G59" s="45">
        <f>+TKDT!M58</f>
        <v>44.6</v>
      </c>
      <c r="H59" s="45">
        <f>+TKDT!K58</f>
        <v>44.6</v>
      </c>
      <c r="I59" s="45">
        <f>+TKDT!L58</f>
        <v>0</v>
      </c>
      <c r="J59" s="56">
        <f t="shared" si="0"/>
        <v>2230000</v>
      </c>
      <c r="K59" s="47">
        <f t="shared" si="1"/>
        <v>392480</v>
      </c>
      <c r="L59" s="46">
        <f t="shared" si="2"/>
        <v>446000</v>
      </c>
      <c r="M59" s="46">
        <f t="shared" si="3"/>
        <v>6690000</v>
      </c>
      <c r="N59" s="48">
        <f t="shared" si="4"/>
        <v>0</v>
      </c>
      <c r="O59" s="48">
        <f t="shared" si="5"/>
        <v>9758480</v>
      </c>
      <c r="P59" s="48">
        <f t="shared" si="6"/>
        <v>0</v>
      </c>
      <c r="Q59" s="48">
        <f t="shared" si="7"/>
        <v>9758480</v>
      </c>
      <c r="R59" s="53"/>
    </row>
    <row r="60" spans="1:18" s="19" customFormat="1" ht="22.5" customHeight="1">
      <c r="A60" s="127"/>
      <c r="B60" s="128"/>
      <c r="C60" s="44">
        <f>+TKDT!C59</f>
        <v>57</v>
      </c>
      <c r="D60" s="45">
        <f>+TKDT!D59</f>
        <v>200</v>
      </c>
      <c r="E60" s="45">
        <f>+TKDT!E59</f>
        <v>436.4</v>
      </c>
      <c r="F60" s="45" t="str">
        <f>+TKDT!J59</f>
        <v>LUC</v>
      </c>
      <c r="G60" s="45">
        <f>+TKDT!M59</f>
        <v>47.9</v>
      </c>
      <c r="H60" s="45">
        <f>+TKDT!K59</f>
        <v>47.9</v>
      </c>
      <c r="I60" s="45">
        <f>+TKDT!L59</f>
        <v>0</v>
      </c>
      <c r="J60" s="56">
        <f t="shared" si="0"/>
        <v>2395000</v>
      </c>
      <c r="K60" s="47">
        <f t="shared" si="1"/>
        <v>421520</v>
      </c>
      <c r="L60" s="46">
        <f t="shared" si="2"/>
        <v>479000</v>
      </c>
      <c r="M60" s="46">
        <f t="shared" si="3"/>
        <v>7185000</v>
      </c>
      <c r="N60" s="48">
        <f t="shared" si="4"/>
        <v>0</v>
      </c>
      <c r="O60" s="48">
        <f t="shared" si="5"/>
        <v>10480520</v>
      </c>
      <c r="P60" s="48">
        <f t="shared" si="6"/>
        <v>0</v>
      </c>
      <c r="Q60" s="48">
        <f t="shared" si="7"/>
        <v>10480520</v>
      </c>
      <c r="R60" s="53"/>
    </row>
    <row r="61" spans="1:18" s="19" customFormat="1" ht="37.5" customHeight="1">
      <c r="A61" s="45">
        <f>+TKDT!A60</f>
        <v>27</v>
      </c>
      <c r="B61" s="34" t="str">
        <f>+TKDT!B60</f>
        <v>Giáp Văn Chung - chồng (GCN DươngThị Ý)</v>
      </c>
      <c r="C61" s="44" t="str">
        <f>+TKDT!C60</f>
        <v>56</v>
      </c>
      <c r="D61" s="45">
        <f>+TKDT!D60</f>
        <v>238</v>
      </c>
      <c r="E61" s="45">
        <f>+TKDT!E60</f>
        <v>864.2</v>
      </c>
      <c r="F61" s="45" t="str">
        <f>+TKDT!J60</f>
        <v>LUC</v>
      </c>
      <c r="G61" s="45">
        <f>+TKDT!M60</f>
        <v>668.7</v>
      </c>
      <c r="H61" s="45">
        <f>+TKDT!K60</f>
        <v>668.7</v>
      </c>
      <c r="I61" s="45">
        <f>+TKDT!L60</f>
        <v>0</v>
      </c>
      <c r="J61" s="56">
        <f aca="true" t="shared" si="8" ref="J61:J117">H61*50000</f>
        <v>33435000.000000004</v>
      </c>
      <c r="K61" s="47">
        <f aca="true" t="shared" si="9" ref="K61:K117">H61*8800</f>
        <v>5884560</v>
      </c>
      <c r="L61" s="46">
        <f aca="true" t="shared" si="10" ref="L61:L117">H61*10000</f>
        <v>6687000</v>
      </c>
      <c r="M61" s="46">
        <f t="shared" si="3"/>
        <v>100305000</v>
      </c>
      <c r="N61" s="48">
        <f aca="true" t="shared" si="11" ref="N61:N117">I61*25000</f>
        <v>0</v>
      </c>
      <c r="O61" s="48">
        <f t="shared" si="5"/>
        <v>146311560</v>
      </c>
      <c r="P61" s="48">
        <f t="shared" si="6"/>
        <v>0</v>
      </c>
      <c r="Q61" s="48">
        <f t="shared" si="7"/>
        <v>146311560</v>
      </c>
      <c r="R61" s="53"/>
    </row>
    <row r="62" spans="1:18" s="19" customFormat="1" ht="25.5" customHeight="1">
      <c r="A62" s="127">
        <f>+TKDT!A61</f>
        <v>28</v>
      </c>
      <c r="B62" s="128" t="str">
        <f>+TKDT!B61</f>
        <v>Dương Văn Phong</v>
      </c>
      <c r="C62" s="44">
        <f>+TKDT!C61</f>
        <v>57</v>
      </c>
      <c r="D62" s="45">
        <f>+TKDT!D61</f>
        <v>182</v>
      </c>
      <c r="E62" s="45">
        <f>+TKDT!E61</f>
        <v>286.5</v>
      </c>
      <c r="F62" s="45" t="str">
        <f>+TKDT!J61</f>
        <v>LUC</v>
      </c>
      <c r="G62" s="45">
        <f>+TKDT!M61</f>
        <v>286.5</v>
      </c>
      <c r="H62" s="45">
        <f>+TKDT!K61</f>
        <v>286.5</v>
      </c>
      <c r="I62" s="45">
        <f>+TKDT!L61</f>
        <v>0</v>
      </c>
      <c r="J62" s="56">
        <f t="shared" si="8"/>
        <v>14325000</v>
      </c>
      <c r="K62" s="47">
        <f t="shared" si="9"/>
        <v>2521200</v>
      </c>
      <c r="L62" s="46">
        <f t="shared" si="10"/>
        <v>2865000</v>
      </c>
      <c r="M62" s="46">
        <f t="shared" si="3"/>
        <v>42975000</v>
      </c>
      <c r="N62" s="48">
        <f t="shared" si="11"/>
        <v>0</v>
      </c>
      <c r="O62" s="48">
        <f t="shared" si="5"/>
        <v>62686200</v>
      </c>
      <c r="P62" s="48">
        <f t="shared" si="6"/>
        <v>0</v>
      </c>
      <c r="Q62" s="48">
        <f t="shared" si="7"/>
        <v>62686200</v>
      </c>
      <c r="R62" s="53"/>
    </row>
    <row r="63" spans="1:18" s="19" customFormat="1" ht="25.5" customHeight="1">
      <c r="A63" s="127"/>
      <c r="B63" s="128"/>
      <c r="C63" s="44" t="str">
        <f>+TKDT!C62</f>
        <v>57</v>
      </c>
      <c r="D63" s="45">
        <f>+TKDT!D62</f>
        <v>233</v>
      </c>
      <c r="E63" s="45">
        <f>+TKDT!E62</f>
        <v>569.9</v>
      </c>
      <c r="F63" s="45" t="str">
        <f>+TKDT!J62</f>
        <v>LUC</v>
      </c>
      <c r="G63" s="45">
        <f>+TKDT!M62</f>
        <v>313.7</v>
      </c>
      <c r="H63" s="45">
        <f>+TKDT!K62</f>
        <v>313.7</v>
      </c>
      <c r="I63" s="45">
        <f>+TKDT!L62</f>
        <v>0</v>
      </c>
      <c r="J63" s="56">
        <f t="shared" si="8"/>
        <v>15685000</v>
      </c>
      <c r="K63" s="47">
        <f t="shared" si="9"/>
        <v>2760560</v>
      </c>
      <c r="L63" s="46">
        <f t="shared" si="10"/>
        <v>3137000</v>
      </c>
      <c r="M63" s="46">
        <f t="shared" si="3"/>
        <v>47055000</v>
      </c>
      <c r="N63" s="48">
        <f t="shared" si="11"/>
        <v>0</v>
      </c>
      <c r="O63" s="48">
        <f aca="true" t="shared" si="12" ref="O63:O117">+J63+K63+L63+M63+N63</f>
        <v>68637560</v>
      </c>
      <c r="P63" s="48">
        <f aca="true" t="shared" si="13" ref="P63:P117">+I63*50000</f>
        <v>0</v>
      </c>
      <c r="Q63" s="48">
        <f aca="true" t="shared" si="14" ref="Q63:Q117">+O63+P63</f>
        <v>68637560</v>
      </c>
      <c r="R63" s="53"/>
    </row>
    <row r="64" spans="1:18" s="19" customFormat="1" ht="25.5" customHeight="1">
      <c r="A64" s="127"/>
      <c r="B64" s="128"/>
      <c r="C64" s="44" t="str">
        <f>+TKDT!C63</f>
        <v>57</v>
      </c>
      <c r="D64" s="45">
        <f>+TKDT!D63</f>
        <v>248</v>
      </c>
      <c r="E64" s="45">
        <f>+TKDT!E63</f>
        <v>145</v>
      </c>
      <c r="F64" s="45" t="str">
        <f>+TKDT!J63</f>
        <v>LUC</v>
      </c>
      <c r="G64" s="45">
        <f>+TKDT!M63</f>
        <v>1.4</v>
      </c>
      <c r="H64" s="45">
        <f>+TKDT!K63</f>
        <v>1.4</v>
      </c>
      <c r="I64" s="45">
        <f>+TKDT!L63</f>
        <v>0</v>
      </c>
      <c r="J64" s="56">
        <f t="shared" si="8"/>
        <v>70000</v>
      </c>
      <c r="K64" s="47">
        <f t="shared" si="9"/>
        <v>12320</v>
      </c>
      <c r="L64" s="46">
        <f t="shared" si="10"/>
        <v>14000</v>
      </c>
      <c r="M64" s="46">
        <f t="shared" si="3"/>
        <v>210000</v>
      </c>
      <c r="N64" s="48">
        <f t="shared" si="11"/>
        <v>0</v>
      </c>
      <c r="O64" s="48">
        <f t="shared" si="12"/>
        <v>306320</v>
      </c>
      <c r="P64" s="48">
        <f t="shared" si="13"/>
        <v>0</v>
      </c>
      <c r="Q64" s="48">
        <f t="shared" si="14"/>
        <v>306320</v>
      </c>
      <c r="R64" s="53"/>
    </row>
    <row r="65" spans="1:18" s="19" customFormat="1" ht="25.5" customHeight="1">
      <c r="A65" s="127">
        <f>+TKDT!A64</f>
        <v>29</v>
      </c>
      <c r="B65" s="128" t="str">
        <f>+TKDT!B64</f>
        <v>Trần Văn Lĩnh</v>
      </c>
      <c r="C65" s="44">
        <f>+TKDT!C64</f>
        <v>57</v>
      </c>
      <c r="D65" s="45">
        <f>+TKDT!D64</f>
        <v>183</v>
      </c>
      <c r="E65" s="45">
        <f>+TKDT!E64</f>
        <v>298.5</v>
      </c>
      <c r="F65" s="45" t="str">
        <f>+TKDT!J64</f>
        <v>LUC</v>
      </c>
      <c r="G65" s="45">
        <f>+TKDT!M64</f>
        <v>298.5</v>
      </c>
      <c r="H65" s="45">
        <f>+TKDT!K64</f>
        <v>298.5</v>
      </c>
      <c r="I65" s="45">
        <f>+TKDT!L64</f>
        <v>0</v>
      </c>
      <c r="J65" s="56">
        <f t="shared" si="8"/>
        <v>14925000</v>
      </c>
      <c r="K65" s="47">
        <f t="shared" si="9"/>
        <v>2626800</v>
      </c>
      <c r="L65" s="46">
        <f t="shared" si="10"/>
        <v>2985000</v>
      </c>
      <c r="M65" s="46">
        <f t="shared" si="3"/>
        <v>44775000</v>
      </c>
      <c r="N65" s="48">
        <f t="shared" si="11"/>
        <v>0</v>
      </c>
      <c r="O65" s="48">
        <f t="shared" si="12"/>
        <v>65311800</v>
      </c>
      <c r="P65" s="48">
        <f t="shared" si="13"/>
        <v>0</v>
      </c>
      <c r="Q65" s="48">
        <f t="shared" si="14"/>
        <v>65311800</v>
      </c>
      <c r="R65" s="53"/>
    </row>
    <row r="66" spans="1:18" s="19" customFormat="1" ht="25.5" customHeight="1">
      <c r="A66" s="127"/>
      <c r="B66" s="128"/>
      <c r="C66" s="44">
        <f>+TKDT!C65</f>
        <v>57</v>
      </c>
      <c r="D66" s="45">
        <f>+TKDT!D65</f>
        <v>194</v>
      </c>
      <c r="E66" s="45">
        <f>+TKDT!E65</f>
        <v>720.5</v>
      </c>
      <c r="F66" s="45" t="str">
        <f>+TKDT!J65</f>
        <v>LUC</v>
      </c>
      <c r="G66" s="45">
        <f>+TKDT!M65</f>
        <v>720.5</v>
      </c>
      <c r="H66" s="45">
        <f>+TKDT!K65</f>
        <v>720.5</v>
      </c>
      <c r="I66" s="45">
        <f>+TKDT!L65</f>
        <v>0</v>
      </c>
      <c r="J66" s="56">
        <f t="shared" si="8"/>
        <v>36025000</v>
      </c>
      <c r="K66" s="47">
        <f t="shared" si="9"/>
        <v>6340400</v>
      </c>
      <c r="L66" s="46">
        <f t="shared" si="10"/>
        <v>7205000</v>
      </c>
      <c r="M66" s="46">
        <f t="shared" si="3"/>
        <v>108075000</v>
      </c>
      <c r="N66" s="48">
        <f t="shared" si="11"/>
        <v>0</v>
      </c>
      <c r="O66" s="48">
        <f t="shared" si="12"/>
        <v>157645400</v>
      </c>
      <c r="P66" s="48">
        <f t="shared" si="13"/>
        <v>0</v>
      </c>
      <c r="Q66" s="48">
        <f t="shared" si="14"/>
        <v>157645400</v>
      </c>
      <c r="R66" s="53"/>
    </row>
    <row r="67" spans="1:18" s="19" customFormat="1" ht="27" customHeight="1">
      <c r="A67" s="127">
        <f>+TKDT!A66</f>
        <v>30</v>
      </c>
      <c r="B67" s="128" t="str">
        <f>+TKDT!B66</f>
        <v>Giáp Thị Tằm- vợ (GCN Giáp Văn Độ)</v>
      </c>
      <c r="C67" s="44">
        <f>+TKDT!C66</f>
        <v>57</v>
      </c>
      <c r="D67" s="45">
        <f>+TKDT!D66</f>
        <v>280</v>
      </c>
      <c r="E67" s="45">
        <f>+TKDT!E66</f>
        <v>393.2</v>
      </c>
      <c r="F67" s="45" t="str">
        <f>+TKDT!J66</f>
        <v>LUC</v>
      </c>
      <c r="G67" s="45">
        <f>+TKDT!M66</f>
        <v>393.2</v>
      </c>
      <c r="H67" s="45">
        <f>+TKDT!K66</f>
        <v>393.2</v>
      </c>
      <c r="I67" s="45">
        <f>+TKDT!L66</f>
        <v>0</v>
      </c>
      <c r="J67" s="56">
        <f t="shared" si="8"/>
        <v>19660000</v>
      </c>
      <c r="K67" s="47">
        <f t="shared" si="9"/>
        <v>3460160</v>
      </c>
      <c r="L67" s="46">
        <f t="shared" si="10"/>
        <v>3932000</v>
      </c>
      <c r="M67" s="46">
        <f t="shared" si="3"/>
        <v>58980000</v>
      </c>
      <c r="N67" s="48">
        <f t="shared" si="11"/>
        <v>0</v>
      </c>
      <c r="O67" s="48">
        <f t="shared" si="12"/>
        <v>86032160</v>
      </c>
      <c r="P67" s="48">
        <f t="shared" si="13"/>
        <v>0</v>
      </c>
      <c r="Q67" s="48">
        <f t="shared" si="14"/>
        <v>86032160</v>
      </c>
      <c r="R67" s="53"/>
    </row>
    <row r="68" spans="1:18" s="19" customFormat="1" ht="27" customHeight="1">
      <c r="A68" s="127"/>
      <c r="B68" s="128"/>
      <c r="C68" s="44">
        <f>+TKDT!C67</f>
        <v>57</v>
      </c>
      <c r="D68" s="45">
        <f>+TKDT!D67</f>
        <v>235</v>
      </c>
      <c r="E68" s="45">
        <f>+TKDT!E67</f>
        <v>347.5</v>
      </c>
      <c r="F68" s="45" t="str">
        <f>+TKDT!J67</f>
        <v>LUC</v>
      </c>
      <c r="G68" s="45">
        <f>+TKDT!M67</f>
        <v>347.5</v>
      </c>
      <c r="H68" s="45">
        <f>+TKDT!K67</f>
        <v>347.5</v>
      </c>
      <c r="I68" s="45">
        <f>+TKDT!L67</f>
        <v>0</v>
      </c>
      <c r="J68" s="56">
        <f t="shared" si="8"/>
        <v>17375000</v>
      </c>
      <c r="K68" s="47">
        <f t="shared" si="9"/>
        <v>3058000</v>
      </c>
      <c r="L68" s="46">
        <f t="shared" si="10"/>
        <v>3475000</v>
      </c>
      <c r="M68" s="46">
        <f t="shared" si="3"/>
        <v>52125000</v>
      </c>
      <c r="N68" s="48">
        <f t="shared" si="11"/>
        <v>0</v>
      </c>
      <c r="O68" s="48">
        <f t="shared" si="12"/>
        <v>76033000</v>
      </c>
      <c r="P68" s="48">
        <f t="shared" si="13"/>
        <v>0</v>
      </c>
      <c r="Q68" s="48">
        <f t="shared" si="14"/>
        <v>76033000</v>
      </c>
      <c r="R68" s="53"/>
    </row>
    <row r="69" spans="1:18" s="19" customFormat="1" ht="27" customHeight="1">
      <c r="A69" s="127"/>
      <c r="B69" s="128"/>
      <c r="C69" s="44">
        <f>+TKDT!C68</f>
        <v>57</v>
      </c>
      <c r="D69" s="45">
        <f>+TKDT!D68</f>
        <v>197</v>
      </c>
      <c r="E69" s="45">
        <f>+TKDT!E68</f>
        <v>125.9</v>
      </c>
      <c r="F69" s="45" t="str">
        <f>+TKDT!J68</f>
        <v>LUC</v>
      </c>
      <c r="G69" s="45">
        <f>+TKDT!M68</f>
        <v>125.9</v>
      </c>
      <c r="H69" s="45">
        <f>+TKDT!K68</f>
        <v>125.9</v>
      </c>
      <c r="I69" s="45">
        <f>+TKDT!L68</f>
        <v>0</v>
      </c>
      <c r="J69" s="56">
        <f t="shared" si="8"/>
        <v>6295000</v>
      </c>
      <c r="K69" s="47">
        <f t="shared" si="9"/>
        <v>1107920</v>
      </c>
      <c r="L69" s="46">
        <f t="shared" si="10"/>
        <v>1259000</v>
      </c>
      <c r="M69" s="46">
        <f t="shared" si="3"/>
        <v>18885000</v>
      </c>
      <c r="N69" s="48">
        <f t="shared" si="11"/>
        <v>0</v>
      </c>
      <c r="O69" s="48">
        <f t="shared" si="12"/>
        <v>27546920</v>
      </c>
      <c r="P69" s="48">
        <f t="shared" si="13"/>
        <v>0</v>
      </c>
      <c r="Q69" s="48">
        <f t="shared" si="14"/>
        <v>27546920</v>
      </c>
      <c r="R69" s="53"/>
    </row>
    <row r="70" spans="1:18" s="21" customFormat="1" ht="27.75" customHeight="1">
      <c r="A70" s="127">
        <f>+TKDT!A69</f>
        <v>31</v>
      </c>
      <c r="B70" s="128" t="str">
        <f>+TKDT!B69</f>
        <v> Giáp Văn Điều</v>
      </c>
      <c r="C70" s="44">
        <f>+TKDT!C69</f>
        <v>57</v>
      </c>
      <c r="D70" s="45">
        <f>+TKDT!D69</f>
        <v>193</v>
      </c>
      <c r="E70" s="45">
        <f>+TKDT!E69</f>
        <v>198.2</v>
      </c>
      <c r="F70" s="45" t="str">
        <f>+TKDT!J69</f>
        <v>LUC</v>
      </c>
      <c r="G70" s="45">
        <f>+TKDT!M69</f>
        <v>198.2</v>
      </c>
      <c r="H70" s="45">
        <f>+TKDT!K69</f>
        <v>198.2</v>
      </c>
      <c r="I70" s="45">
        <f>+TKDT!L69</f>
        <v>0</v>
      </c>
      <c r="J70" s="56">
        <f t="shared" si="8"/>
        <v>9910000</v>
      </c>
      <c r="K70" s="47">
        <f t="shared" si="9"/>
        <v>1744160</v>
      </c>
      <c r="L70" s="46">
        <f t="shared" si="10"/>
        <v>1982000</v>
      </c>
      <c r="M70" s="46">
        <f t="shared" si="3"/>
        <v>29730000</v>
      </c>
      <c r="N70" s="48">
        <f t="shared" si="11"/>
        <v>0</v>
      </c>
      <c r="O70" s="48">
        <f t="shared" si="12"/>
        <v>43366160</v>
      </c>
      <c r="P70" s="48">
        <f t="shared" si="13"/>
        <v>0</v>
      </c>
      <c r="Q70" s="48">
        <f t="shared" si="14"/>
        <v>43366160</v>
      </c>
      <c r="R70" s="53"/>
    </row>
    <row r="71" spans="1:18" s="21" customFormat="1" ht="27.75" customHeight="1">
      <c r="A71" s="127"/>
      <c r="B71" s="128"/>
      <c r="C71" s="44">
        <f>+TKDT!C70</f>
        <v>57</v>
      </c>
      <c r="D71" s="45">
        <f>+TKDT!D70</f>
        <v>213</v>
      </c>
      <c r="E71" s="45">
        <f>+TKDT!E70</f>
        <v>180.6</v>
      </c>
      <c r="F71" s="45" t="str">
        <f>+TKDT!J70</f>
        <v>LUC</v>
      </c>
      <c r="G71" s="45">
        <f>+TKDT!M70</f>
        <v>67.9</v>
      </c>
      <c r="H71" s="45">
        <f>+TKDT!K70</f>
        <v>67.9</v>
      </c>
      <c r="I71" s="45">
        <f>+TKDT!L70</f>
        <v>0</v>
      </c>
      <c r="J71" s="56">
        <f t="shared" si="8"/>
        <v>3395000.0000000005</v>
      </c>
      <c r="K71" s="47">
        <f t="shared" si="9"/>
        <v>597520</v>
      </c>
      <c r="L71" s="46">
        <f t="shared" si="10"/>
        <v>679000</v>
      </c>
      <c r="M71" s="46">
        <f t="shared" si="3"/>
        <v>10185000</v>
      </c>
      <c r="N71" s="48">
        <f t="shared" si="11"/>
        <v>0</v>
      </c>
      <c r="O71" s="48">
        <f t="shared" si="12"/>
        <v>14856520</v>
      </c>
      <c r="P71" s="48">
        <f t="shared" si="13"/>
        <v>0</v>
      </c>
      <c r="Q71" s="48">
        <f t="shared" si="14"/>
        <v>14856520</v>
      </c>
      <c r="R71" s="53"/>
    </row>
    <row r="72" spans="1:18" s="21" customFormat="1" ht="47.25" customHeight="1">
      <c r="A72" s="45">
        <f>+TKDT!A71</f>
        <v>32</v>
      </c>
      <c r="B72" s="34" t="str">
        <f>+TKDT!B71</f>
        <v>Trần Thị Lợi - vợ (GCN Giáp văn Tuyến - đã chết)</v>
      </c>
      <c r="C72" s="44">
        <f>+TKDT!C71</f>
        <v>57</v>
      </c>
      <c r="D72" s="45">
        <f>+TKDT!D71</f>
        <v>215</v>
      </c>
      <c r="E72" s="45">
        <f>+TKDT!E71</f>
        <v>296.1</v>
      </c>
      <c r="F72" s="45" t="str">
        <f>+TKDT!J71</f>
        <v>LUC</v>
      </c>
      <c r="G72" s="45">
        <f>+TKDT!M71</f>
        <v>141.5</v>
      </c>
      <c r="H72" s="45">
        <f>+TKDT!K71</f>
        <v>141.5</v>
      </c>
      <c r="I72" s="45">
        <f>+TKDT!L71</f>
        <v>0</v>
      </c>
      <c r="J72" s="56">
        <f t="shared" si="8"/>
        <v>7075000</v>
      </c>
      <c r="K72" s="47">
        <f t="shared" si="9"/>
        <v>1245200</v>
      </c>
      <c r="L72" s="46">
        <f t="shared" si="10"/>
        <v>1415000</v>
      </c>
      <c r="M72" s="46">
        <f aca="true" t="shared" si="15" ref="M72:M117">H72*150000</f>
        <v>21225000</v>
      </c>
      <c r="N72" s="48">
        <f t="shared" si="11"/>
        <v>0</v>
      </c>
      <c r="O72" s="48">
        <f t="shared" si="12"/>
        <v>30960200</v>
      </c>
      <c r="P72" s="48">
        <f t="shared" si="13"/>
        <v>0</v>
      </c>
      <c r="Q72" s="48">
        <f t="shared" si="14"/>
        <v>30960200</v>
      </c>
      <c r="R72" s="53"/>
    </row>
    <row r="73" spans="1:18" s="21" customFormat="1" ht="27.75" customHeight="1">
      <c r="A73" s="45">
        <f>+TKDT!A72</f>
        <v>33</v>
      </c>
      <c r="B73" s="34" t="str">
        <f>+TKDT!B72</f>
        <v>Giáp Văn Bền</v>
      </c>
      <c r="C73" s="44">
        <f>+TKDT!C72</f>
        <v>57</v>
      </c>
      <c r="D73" s="45">
        <f>+TKDT!D72</f>
        <v>216</v>
      </c>
      <c r="E73" s="45">
        <f>+TKDT!E72</f>
        <v>892.8</v>
      </c>
      <c r="F73" s="45" t="str">
        <f>+TKDT!J72</f>
        <v>LUC</v>
      </c>
      <c r="G73" s="45">
        <f>+TKDT!M72</f>
        <v>892.8</v>
      </c>
      <c r="H73" s="45">
        <f>+TKDT!K72</f>
        <v>892.8</v>
      </c>
      <c r="I73" s="45">
        <f>+TKDT!L72</f>
        <v>0</v>
      </c>
      <c r="J73" s="56">
        <f t="shared" si="8"/>
        <v>44640000</v>
      </c>
      <c r="K73" s="47">
        <f t="shared" si="9"/>
        <v>7856640</v>
      </c>
      <c r="L73" s="46">
        <f t="shared" si="10"/>
        <v>8928000</v>
      </c>
      <c r="M73" s="46">
        <f t="shared" si="15"/>
        <v>133920000</v>
      </c>
      <c r="N73" s="48">
        <f t="shared" si="11"/>
        <v>0</v>
      </c>
      <c r="O73" s="48">
        <f t="shared" si="12"/>
        <v>195344640</v>
      </c>
      <c r="P73" s="48">
        <f t="shared" si="13"/>
        <v>0</v>
      </c>
      <c r="Q73" s="48">
        <f t="shared" si="14"/>
        <v>195344640</v>
      </c>
      <c r="R73" s="53"/>
    </row>
    <row r="74" spans="1:18" s="21" customFormat="1" ht="33.75" customHeight="1">
      <c r="A74" s="45">
        <f>+TKDT!A73</f>
        <v>34</v>
      </c>
      <c r="B74" s="34" t="str">
        <f>+TKDT!B73</f>
        <v> Dương Văn Cảnh</v>
      </c>
      <c r="C74" s="44">
        <f>+TKDT!C73</f>
        <v>57</v>
      </c>
      <c r="D74" s="45">
        <f>+TKDT!D73</f>
        <v>158</v>
      </c>
      <c r="E74" s="45">
        <f>+TKDT!E73</f>
        <v>816.9</v>
      </c>
      <c r="F74" s="45" t="str">
        <f>+TKDT!J73</f>
        <v>LUC</v>
      </c>
      <c r="G74" s="45">
        <f>+TKDT!M73</f>
        <v>49.3</v>
      </c>
      <c r="H74" s="45">
        <f>+TKDT!K73</f>
        <v>49.3</v>
      </c>
      <c r="I74" s="45">
        <f>+TKDT!L73</f>
        <v>0</v>
      </c>
      <c r="J74" s="56">
        <f t="shared" si="8"/>
        <v>2465000</v>
      </c>
      <c r="K74" s="47">
        <f t="shared" si="9"/>
        <v>433840</v>
      </c>
      <c r="L74" s="46">
        <f t="shared" si="10"/>
        <v>493000</v>
      </c>
      <c r="M74" s="46">
        <f t="shared" si="15"/>
        <v>7395000</v>
      </c>
      <c r="N74" s="48">
        <f t="shared" si="11"/>
        <v>0</v>
      </c>
      <c r="O74" s="48">
        <f t="shared" si="12"/>
        <v>10786840</v>
      </c>
      <c r="P74" s="48">
        <f t="shared" si="13"/>
        <v>0</v>
      </c>
      <c r="Q74" s="48">
        <f t="shared" si="14"/>
        <v>10786840</v>
      </c>
      <c r="R74" s="53"/>
    </row>
    <row r="75" spans="1:18" s="21" customFormat="1" ht="27.75" customHeight="1">
      <c r="A75" s="45">
        <f>+TKDT!A74</f>
        <v>35</v>
      </c>
      <c r="B75" s="34" t="str">
        <f>+TKDT!B74</f>
        <v>Giáp Văn Nuôi</v>
      </c>
      <c r="C75" s="44">
        <f>+TKDT!C74</f>
        <v>57</v>
      </c>
      <c r="D75" s="45">
        <f>+TKDT!D74</f>
        <v>173</v>
      </c>
      <c r="E75" s="45">
        <f>+TKDT!E74</f>
        <v>793.7</v>
      </c>
      <c r="F75" s="45" t="str">
        <f>+TKDT!J74</f>
        <v>LUC</v>
      </c>
      <c r="G75" s="45">
        <f>+TKDT!M74</f>
        <v>254.6</v>
      </c>
      <c r="H75" s="45">
        <f>+TKDT!K74</f>
        <v>254.6</v>
      </c>
      <c r="I75" s="45">
        <f>+TKDT!L74</f>
        <v>0</v>
      </c>
      <c r="J75" s="56">
        <f t="shared" si="8"/>
        <v>12730000</v>
      </c>
      <c r="K75" s="47">
        <f t="shared" si="9"/>
        <v>2240480</v>
      </c>
      <c r="L75" s="46">
        <f t="shared" si="10"/>
        <v>2546000</v>
      </c>
      <c r="M75" s="46">
        <f t="shared" si="15"/>
        <v>38190000</v>
      </c>
      <c r="N75" s="48">
        <f t="shared" si="11"/>
        <v>0</v>
      </c>
      <c r="O75" s="48">
        <f t="shared" si="12"/>
        <v>55706480</v>
      </c>
      <c r="P75" s="48">
        <f t="shared" si="13"/>
        <v>0</v>
      </c>
      <c r="Q75" s="48">
        <f t="shared" si="14"/>
        <v>55706480</v>
      </c>
      <c r="R75" s="53"/>
    </row>
    <row r="76" spans="1:18" s="21" customFormat="1" ht="27" customHeight="1">
      <c r="A76" s="127">
        <f>+TKDT!A75</f>
        <v>36</v>
      </c>
      <c r="B76" s="128" t="str">
        <f>+TKDT!B75</f>
        <v>Giáp Thị Bảng</v>
      </c>
      <c r="C76" s="44">
        <f>+TKDT!C75</f>
        <v>57</v>
      </c>
      <c r="D76" s="45">
        <f>+TKDT!D75</f>
        <v>186</v>
      </c>
      <c r="E76" s="45">
        <f>+TKDT!E75</f>
        <v>148.2</v>
      </c>
      <c r="F76" s="45" t="str">
        <f>+TKDT!J75</f>
        <v>LUC</v>
      </c>
      <c r="G76" s="45">
        <f>+TKDT!M75</f>
        <v>148.2</v>
      </c>
      <c r="H76" s="45">
        <f>+TKDT!K75</f>
        <v>148.2</v>
      </c>
      <c r="I76" s="45">
        <f>+TKDT!L75</f>
        <v>0</v>
      </c>
      <c r="J76" s="56">
        <f t="shared" si="8"/>
        <v>7409999.999999999</v>
      </c>
      <c r="K76" s="47">
        <f t="shared" si="9"/>
        <v>1304160</v>
      </c>
      <c r="L76" s="46">
        <f t="shared" si="10"/>
        <v>1482000</v>
      </c>
      <c r="M76" s="46">
        <f t="shared" si="15"/>
        <v>22230000</v>
      </c>
      <c r="N76" s="48">
        <f t="shared" si="11"/>
        <v>0</v>
      </c>
      <c r="O76" s="48">
        <f t="shared" si="12"/>
        <v>32426160</v>
      </c>
      <c r="P76" s="48">
        <f t="shared" si="13"/>
        <v>0</v>
      </c>
      <c r="Q76" s="48">
        <f t="shared" si="14"/>
        <v>32426160</v>
      </c>
      <c r="R76" s="53"/>
    </row>
    <row r="77" spans="1:18" s="21" customFormat="1" ht="27" customHeight="1">
      <c r="A77" s="127"/>
      <c r="B77" s="128"/>
      <c r="C77" s="44">
        <f>+TKDT!C76</f>
        <v>57</v>
      </c>
      <c r="D77" s="45">
        <f>+TKDT!D76</f>
        <v>196</v>
      </c>
      <c r="E77" s="45">
        <f>+TKDT!E76</f>
        <v>501.2</v>
      </c>
      <c r="F77" s="45" t="str">
        <f>+TKDT!J76</f>
        <v>LUC</v>
      </c>
      <c r="G77" s="45">
        <f>+TKDT!M76</f>
        <v>501.2</v>
      </c>
      <c r="H77" s="45">
        <f>+TKDT!K76</f>
        <v>501.2</v>
      </c>
      <c r="I77" s="45">
        <f>+TKDT!L76</f>
        <v>0</v>
      </c>
      <c r="J77" s="56">
        <f t="shared" si="8"/>
        <v>25060000</v>
      </c>
      <c r="K77" s="47">
        <f t="shared" si="9"/>
        <v>4410560</v>
      </c>
      <c r="L77" s="46">
        <f t="shared" si="10"/>
        <v>5012000</v>
      </c>
      <c r="M77" s="46">
        <f t="shared" si="15"/>
        <v>75180000</v>
      </c>
      <c r="N77" s="48">
        <f t="shared" si="11"/>
        <v>0</v>
      </c>
      <c r="O77" s="48">
        <f t="shared" si="12"/>
        <v>109662560</v>
      </c>
      <c r="P77" s="48">
        <f t="shared" si="13"/>
        <v>0</v>
      </c>
      <c r="Q77" s="48">
        <f t="shared" si="14"/>
        <v>109662560</v>
      </c>
      <c r="R77" s="53"/>
    </row>
    <row r="78" spans="1:18" s="21" customFormat="1" ht="46.5" customHeight="1">
      <c r="A78" s="45">
        <f>+TKDT!A77</f>
        <v>37</v>
      </c>
      <c r="B78" s="34" t="str">
        <f>+TKDT!B77</f>
        <v>Thân Thị Ngôn- vợ (GCN Trần Văn Phương)</v>
      </c>
      <c r="C78" s="44">
        <f>+TKDT!C77</f>
        <v>57</v>
      </c>
      <c r="D78" s="45">
        <f>+TKDT!D77</f>
        <v>232</v>
      </c>
      <c r="E78" s="45">
        <f>+TKDT!E77</f>
        <v>926.8</v>
      </c>
      <c r="F78" s="45" t="str">
        <f>+TKDT!J77</f>
        <v>LUC</v>
      </c>
      <c r="G78" s="45">
        <f>+TKDT!M77</f>
        <v>197.8</v>
      </c>
      <c r="H78" s="45">
        <f>+TKDT!K77</f>
        <v>197.8</v>
      </c>
      <c r="I78" s="45">
        <f>+TKDT!L77</f>
        <v>0</v>
      </c>
      <c r="J78" s="56">
        <f t="shared" si="8"/>
        <v>9890000</v>
      </c>
      <c r="K78" s="47">
        <f t="shared" si="9"/>
        <v>1740640</v>
      </c>
      <c r="L78" s="46">
        <f t="shared" si="10"/>
        <v>1978000</v>
      </c>
      <c r="M78" s="46">
        <f t="shared" si="15"/>
        <v>29670000</v>
      </c>
      <c r="N78" s="48">
        <f t="shared" si="11"/>
        <v>0</v>
      </c>
      <c r="O78" s="48">
        <f t="shared" si="12"/>
        <v>43278640</v>
      </c>
      <c r="P78" s="48">
        <f t="shared" si="13"/>
        <v>0</v>
      </c>
      <c r="Q78" s="48">
        <f t="shared" si="14"/>
        <v>43278640</v>
      </c>
      <c r="R78" s="53"/>
    </row>
    <row r="79" spans="1:18" s="21" customFormat="1" ht="26.25" customHeight="1">
      <c r="A79" s="45">
        <f>+TKDT!A78</f>
        <v>38</v>
      </c>
      <c r="B79" s="34" t="str">
        <f>+TKDT!B78</f>
        <v> Nguyễn Thị Lập</v>
      </c>
      <c r="C79" s="44">
        <f>+TKDT!C78</f>
        <v>57</v>
      </c>
      <c r="D79" s="45">
        <f>+TKDT!D78</f>
        <v>198</v>
      </c>
      <c r="E79" s="45">
        <f>+TKDT!E78</f>
        <v>657</v>
      </c>
      <c r="F79" s="45" t="str">
        <f>+TKDT!J78</f>
        <v>LUC</v>
      </c>
      <c r="G79" s="45">
        <f>+TKDT!M78</f>
        <v>193.2</v>
      </c>
      <c r="H79" s="45">
        <f>+TKDT!K78</f>
        <v>193.2</v>
      </c>
      <c r="I79" s="45">
        <f>+TKDT!L78</f>
        <v>0</v>
      </c>
      <c r="J79" s="56">
        <f t="shared" si="8"/>
        <v>9660000</v>
      </c>
      <c r="K79" s="47">
        <f t="shared" si="9"/>
        <v>1700160</v>
      </c>
      <c r="L79" s="46">
        <f t="shared" si="10"/>
        <v>1932000</v>
      </c>
      <c r="M79" s="46">
        <f t="shared" si="15"/>
        <v>28980000</v>
      </c>
      <c r="N79" s="48">
        <f t="shared" si="11"/>
        <v>0</v>
      </c>
      <c r="O79" s="48">
        <f t="shared" si="12"/>
        <v>42272160</v>
      </c>
      <c r="P79" s="48">
        <f t="shared" si="13"/>
        <v>0</v>
      </c>
      <c r="Q79" s="48">
        <f t="shared" si="14"/>
        <v>42272160</v>
      </c>
      <c r="R79" s="53"/>
    </row>
    <row r="80" spans="1:18" s="21" customFormat="1" ht="24" customHeight="1">
      <c r="A80" s="45">
        <f>+TKDT!A79</f>
        <v>39</v>
      </c>
      <c r="B80" s="34" t="str">
        <f>+TKDT!B79</f>
        <v>Giáp Văn Đạt</v>
      </c>
      <c r="C80" s="44">
        <f>+TKDT!C79</f>
        <v>57</v>
      </c>
      <c r="D80" s="45">
        <f>+TKDT!D79</f>
        <v>199</v>
      </c>
      <c r="E80" s="45">
        <f>+TKDT!E79</f>
        <v>653.3</v>
      </c>
      <c r="F80" s="45" t="str">
        <f>+TKDT!J79</f>
        <v>LUC</v>
      </c>
      <c r="G80" s="45">
        <f>+TKDT!M79</f>
        <v>533.2</v>
      </c>
      <c r="H80" s="45">
        <f>+TKDT!K79</f>
        <v>533.2</v>
      </c>
      <c r="I80" s="45">
        <f>+TKDT!L79</f>
        <v>0</v>
      </c>
      <c r="J80" s="56">
        <f t="shared" si="8"/>
        <v>26660000.000000004</v>
      </c>
      <c r="K80" s="47">
        <f t="shared" si="9"/>
        <v>4692160</v>
      </c>
      <c r="L80" s="46">
        <f t="shared" si="10"/>
        <v>5332000</v>
      </c>
      <c r="M80" s="46">
        <f t="shared" si="15"/>
        <v>79980000</v>
      </c>
      <c r="N80" s="48">
        <f t="shared" si="11"/>
        <v>0</v>
      </c>
      <c r="O80" s="48">
        <f t="shared" si="12"/>
        <v>116664160</v>
      </c>
      <c r="P80" s="48">
        <f t="shared" si="13"/>
        <v>0</v>
      </c>
      <c r="Q80" s="48">
        <f t="shared" si="14"/>
        <v>116664160</v>
      </c>
      <c r="R80" s="53"/>
    </row>
    <row r="81" spans="1:18" s="21" customFormat="1" ht="37.5" customHeight="1">
      <c r="A81" s="45">
        <f>+TKDT!A80</f>
        <v>40</v>
      </c>
      <c r="B81" s="34" t="str">
        <f>+TKDT!B80</f>
        <v>Giáp Văn Cương</v>
      </c>
      <c r="C81" s="44">
        <f>+TKDT!C80</f>
        <v>57</v>
      </c>
      <c r="D81" s="45">
        <f>+TKDT!D80</f>
        <v>234</v>
      </c>
      <c r="E81" s="45">
        <f>+TKDT!E80</f>
        <v>429.3</v>
      </c>
      <c r="F81" s="45" t="str">
        <f>+TKDT!J80</f>
        <v>LUC</v>
      </c>
      <c r="G81" s="45">
        <f>+TKDT!M80</f>
        <v>429.3</v>
      </c>
      <c r="H81" s="45">
        <f>+TKDT!K80</f>
        <v>429.3</v>
      </c>
      <c r="I81" s="45">
        <f>+TKDT!L80</f>
        <v>0</v>
      </c>
      <c r="J81" s="56">
        <f t="shared" si="8"/>
        <v>21465000</v>
      </c>
      <c r="K81" s="47">
        <f t="shared" si="9"/>
        <v>3777840</v>
      </c>
      <c r="L81" s="46">
        <f t="shared" si="10"/>
        <v>4293000</v>
      </c>
      <c r="M81" s="46">
        <f t="shared" si="15"/>
        <v>64395000</v>
      </c>
      <c r="N81" s="48">
        <f t="shared" si="11"/>
        <v>0</v>
      </c>
      <c r="O81" s="48">
        <f t="shared" si="12"/>
        <v>93930840</v>
      </c>
      <c r="P81" s="48">
        <f t="shared" si="13"/>
        <v>0</v>
      </c>
      <c r="Q81" s="48">
        <f t="shared" si="14"/>
        <v>93930840</v>
      </c>
      <c r="R81" s="53"/>
    </row>
    <row r="82" spans="1:18" s="21" customFormat="1" ht="37.5" customHeight="1">
      <c r="A82" s="45">
        <f>+TKDT!A81</f>
        <v>41</v>
      </c>
      <c r="B82" s="34" t="str">
        <f>+TKDT!B81</f>
        <v> Giáp Văn Ca</v>
      </c>
      <c r="C82" s="44">
        <f>+TKDT!C81</f>
        <v>57</v>
      </c>
      <c r="D82" s="45">
        <f>+TKDT!D81</f>
        <v>220</v>
      </c>
      <c r="E82" s="45">
        <f>+TKDT!E81</f>
        <v>136.3</v>
      </c>
      <c r="F82" s="45" t="str">
        <f>+TKDT!J81</f>
        <v>LUC</v>
      </c>
      <c r="G82" s="45">
        <f>+TKDT!M81</f>
        <v>136.3</v>
      </c>
      <c r="H82" s="45">
        <f>+TKDT!K81</f>
        <v>136.3</v>
      </c>
      <c r="I82" s="45">
        <f>+TKDT!L81</f>
        <v>0</v>
      </c>
      <c r="J82" s="56">
        <f t="shared" si="8"/>
        <v>6815000.000000001</v>
      </c>
      <c r="K82" s="47">
        <f t="shared" si="9"/>
        <v>1199440</v>
      </c>
      <c r="L82" s="46">
        <f t="shared" si="10"/>
        <v>1363000</v>
      </c>
      <c r="M82" s="46">
        <f t="shared" si="15"/>
        <v>20445000</v>
      </c>
      <c r="N82" s="48">
        <f t="shared" si="11"/>
        <v>0</v>
      </c>
      <c r="O82" s="48">
        <f t="shared" si="12"/>
        <v>29822440</v>
      </c>
      <c r="P82" s="48">
        <f t="shared" si="13"/>
        <v>0</v>
      </c>
      <c r="Q82" s="48">
        <f t="shared" si="14"/>
        <v>29822440</v>
      </c>
      <c r="R82" s="53"/>
    </row>
    <row r="83" spans="1:18" s="21" customFormat="1" ht="37.5" customHeight="1">
      <c r="A83" s="45">
        <f>+TKDT!A82</f>
        <v>42</v>
      </c>
      <c r="B83" s="34" t="str">
        <f>+TKDT!B82</f>
        <v>Giáp Đăng Ngạn
Giáp Thị Ngùng- vợ</v>
      </c>
      <c r="C83" s="44">
        <f>+TKDT!C82</f>
        <v>57</v>
      </c>
      <c r="D83" s="45">
        <f>+TKDT!D82</f>
        <v>221</v>
      </c>
      <c r="E83" s="45">
        <f>+TKDT!E82</f>
        <v>224.6</v>
      </c>
      <c r="F83" s="45" t="str">
        <f>+TKDT!J82</f>
        <v>LUC</v>
      </c>
      <c r="G83" s="45">
        <f>+TKDT!M82</f>
        <v>224.6</v>
      </c>
      <c r="H83" s="45">
        <f>+TKDT!K82</f>
        <v>224.6</v>
      </c>
      <c r="I83" s="45">
        <f>+TKDT!L82</f>
        <v>0</v>
      </c>
      <c r="J83" s="56">
        <f t="shared" si="8"/>
        <v>11230000</v>
      </c>
      <c r="K83" s="47">
        <f t="shared" si="9"/>
        <v>1976480</v>
      </c>
      <c r="L83" s="46">
        <f t="shared" si="10"/>
        <v>2246000</v>
      </c>
      <c r="M83" s="46">
        <f t="shared" si="15"/>
        <v>33690000</v>
      </c>
      <c r="N83" s="48">
        <f t="shared" si="11"/>
        <v>0</v>
      </c>
      <c r="O83" s="48">
        <f t="shared" si="12"/>
        <v>49142480</v>
      </c>
      <c r="P83" s="48">
        <f t="shared" si="13"/>
        <v>0</v>
      </c>
      <c r="Q83" s="48">
        <f t="shared" si="14"/>
        <v>49142480</v>
      </c>
      <c r="R83" s="53"/>
    </row>
    <row r="84" spans="1:18" s="21" customFormat="1" ht="37.5" customHeight="1">
      <c r="A84" s="45">
        <f>+TKDT!A83</f>
        <v>43</v>
      </c>
      <c r="B84" s="34" t="str">
        <f>+TKDT!B83</f>
        <v> Giáp Văn Được</v>
      </c>
      <c r="C84" s="44">
        <f>+TKDT!C83</f>
        <v>57</v>
      </c>
      <c r="D84" s="45">
        <f>+TKDT!D83</f>
        <v>222</v>
      </c>
      <c r="E84" s="45">
        <f>+TKDT!E83</f>
        <v>139.1</v>
      </c>
      <c r="F84" s="45" t="str">
        <f>+TKDT!J83</f>
        <v>LUC</v>
      </c>
      <c r="G84" s="45">
        <f>+TKDT!M83</f>
        <v>21.7</v>
      </c>
      <c r="H84" s="45">
        <f>+TKDT!K83</f>
        <v>21.7</v>
      </c>
      <c r="I84" s="45">
        <f>+TKDT!L83</f>
        <v>0</v>
      </c>
      <c r="J84" s="56">
        <f t="shared" si="8"/>
        <v>1085000</v>
      </c>
      <c r="K84" s="47">
        <f t="shared" si="9"/>
        <v>190960</v>
      </c>
      <c r="L84" s="46">
        <f t="shared" si="10"/>
        <v>217000</v>
      </c>
      <c r="M84" s="46">
        <f t="shared" si="15"/>
        <v>3255000</v>
      </c>
      <c r="N84" s="48">
        <f t="shared" si="11"/>
        <v>0</v>
      </c>
      <c r="O84" s="48">
        <f t="shared" si="12"/>
        <v>4747960</v>
      </c>
      <c r="P84" s="48">
        <f t="shared" si="13"/>
        <v>0</v>
      </c>
      <c r="Q84" s="48">
        <f t="shared" si="14"/>
        <v>4747960</v>
      </c>
      <c r="R84" s="53"/>
    </row>
    <row r="85" spans="1:18" s="21" customFormat="1" ht="37.5" customHeight="1">
      <c r="A85" s="45">
        <f>+TKDT!A84</f>
        <v>44</v>
      </c>
      <c r="B85" s="34" t="str">
        <f>+TKDT!B84</f>
        <v>Giáp Văn Đức
Giáp Thị Chúc- vợ</v>
      </c>
      <c r="C85" s="44">
        <f>+TKDT!C84</f>
        <v>57</v>
      </c>
      <c r="D85" s="45">
        <f>+TKDT!D84</f>
        <v>214</v>
      </c>
      <c r="E85" s="45">
        <f>+TKDT!E84</f>
        <v>457.5</v>
      </c>
      <c r="F85" s="45" t="str">
        <f>+TKDT!J84</f>
        <v>LUC</v>
      </c>
      <c r="G85" s="45">
        <f>+TKDT!M84</f>
        <v>24.3</v>
      </c>
      <c r="H85" s="45">
        <f>+TKDT!K84</f>
        <v>24.3</v>
      </c>
      <c r="I85" s="45">
        <f>+TKDT!L84</f>
        <v>0</v>
      </c>
      <c r="J85" s="56">
        <f t="shared" si="8"/>
        <v>1215000</v>
      </c>
      <c r="K85" s="47">
        <f t="shared" si="9"/>
        <v>213840</v>
      </c>
      <c r="L85" s="46">
        <f t="shared" si="10"/>
        <v>243000</v>
      </c>
      <c r="M85" s="46">
        <f t="shared" si="15"/>
        <v>3645000</v>
      </c>
      <c r="N85" s="48">
        <f t="shared" si="11"/>
        <v>0</v>
      </c>
      <c r="O85" s="48">
        <f t="shared" si="12"/>
        <v>5316840</v>
      </c>
      <c r="P85" s="48">
        <f t="shared" si="13"/>
        <v>0</v>
      </c>
      <c r="Q85" s="48">
        <f t="shared" si="14"/>
        <v>5316840</v>
      </c>
      <c r="R85" s="53"/>
    </row>
    <row r="86" spans="1:18" s="21" customFormat="1" ht="37.5" customHeight="1">
      <c r="A86" s="45">
        <f>+TKDT!A85</f>
        <v>45</v>
      </c>
      <c r="B86" s="34" t="str">
        <f>+TKDT!B85</f>
        <v>Dương Thị Cúc - vợ ông (Giáp Văn Vọng)</v>
      </c>
      <c r="C86" s="44" t="str">
        <f>+TKDT!C85</f>
        <v>56</v>
      </c>
      <c r="D86" s="45">
        <f>+TKDT!D85</f>
        <v>213</v>
      </c>
      <c r="E86" s="45">
        <f>+TKDT!E85</f>
        <v>359.6</v>
      </c>
      <c r="F86" s="45" t="str">
        <f>+TKDT!J85</f>
        <v>LUC</v>
      </c>
      <c r="G86" s="45">
        <f>+TKDT!M85</f>
        <v>47.1</v>
      </c>
      <c r="H86" s="45">
        <f>+TKDT!K85</f>
        <v>47.1</v>
      </c>
      <c r="I86" s="45">
        <f>+TKDT!L85</f>
        <v>0</v>
      </c>
      <c r="J86" s="56">
        <f t="shared" si="8"/>
        <v>2355000</v>
      </c>
      <c r="K86" s="47">
        <f t="shared" si="9"/>
        <v>414480</v>
      </c>
      <c r="L86" s="46">
        <f t="shared" si="10"/>
        <v>471000</v>
      </c>
      <c r="M86" s="46">
        <f t="shared" si="15"/>
        <v>7065000</v>
      </c>
      <c r="N86" s="48">
        <f t="shared" si="11"/>
        <v>0</v>
      </c>
      <c r="O86" s="48">
        <f t="shared" si="12"/>
        <v>10305480</v>
      </c>
      <c r="P86" s="48">
        <f t="shared" si="13"/>
        <v>0</v>
      </c>
      <c r="Q86" s="48">
        <f t="shared" si="14"/>
        <v>10305480</v>
      </c>
      <c r="R86" s="53"/>
    </row>
    <row r="87" spans="1:18" s="21" customFormat="1" ht="36" customHeight="1">
      <c r="A87" s="45"/>
      <c r="B87" s="43" t="str">
        <f>+TKDT!B86</f>
        <v>THÔN TRUNG</v>
      </c>
      <c r="C87" s="44"/>
      <c r="D87" s="45"/>
      <c r="E87" s="45"/>
      <c r="F87" s="45"/>
      <c r="G87" s="45"/>
      <c r="H87" s="45"/>
      <c r="I87" s="45"/>
      <c r="J87" s="56"/>
      <c r="K87" s="47"/>
      <c r="L87" s="46"/>
      <c r="M87" s="46">
        <f t="shared" si="15"/>
        <v>0</v>
      </c>
      <c r="N87" s="48"/>
      <c r="O87" s="48">
        <f t="shared" si="12"/>
        <v>0</v>
      </c>
      <c r="P87" s="48">
        <f t="shared" si="13"/>
        <v>0</v>
      </c>
      <c r="Q87" s="48">
        <f t="shared" si="14"/>
        <v>0</v>
      </c>
      <c r="R87" s="53"/>
    </row>
    <row r="88" spans="1:18" s="21" customFormat="1" ht="24.75" customHeight="1">
      <c r="A88" s="45">
        <f>+TKDT!A87</f>
        <v>1</v>
      </c>
      <c r="B88" s="34" t="str">
        <f>+TKDT!B87</f>
        <v>Giáp Văn Hưng
Nguyễn Thị Thái- vợ</v>
      </c>
      <c r="C88" s="44">
        <f>+TKDT!C87</f>
        <v>57</v>
      </c>
      <c r="D88" s="45">
        <f>+TKDT!D87</f>
        <v>249</v>
      </c>
      <c r="E88" s="45">
        <f>+TKDT!E87</f>
        <v>1575.3</v>
      </c>
      <c r="F88" s="45" t="str">
        <f>+TKDT!J87</f>
        <v>LUC</v>
      </c>
      <c r="G88" s="45">
        <f>+TKDT!M87</f>
        <v>946.1999999999999</v>
      </c>
      <c r="H88" s="45">
        <f>+TKDT!K87</f>
        <v>946.1999999999999</v>
      </c>
      <c r="I88" s="45">
        <f>+TKDT!L87</f>
        <v>0</v>
      </c>
      <c r="J88" s="56">
        <f t="shared" si="8"/>
        <v>47310000</v>
      </c>
      <c r="K88" s="47">
        <f t="shared" si="9"/>
        <v>8326559.999999999</v>
      </c>
      <c r="L88" s="46">
        <f t="shared" si="10"/>
        <v>9462000</v>
      </c>
      <c r="M88" s="46">
        <f t="shared" si="15"/>
        <v>141930000</v>
      </c>
      <c r="N88" s="48">
        <f t="shared" si="11"/>
        <v>0</v>
      </c>
      <c r="O88" s="48">
        <f t="shared" si="12"/>
        <v>207028560</v>
      </c>
      <c r="P88" s="48">
        <f t="shared" si="13"/>
        <v>0</v>
      </c>
      <c r="Q88" s="48">
        <f t="shared" si="14"/>
        <v>207028560</v>
      </c>
      <c r="R88" s="53"/>
    </row>
    <row r="89" spans="1:18" s="21" customFormat="1" ht="24.75" customHeight="1">
      <c r="A89" s="45">
        <f>+TKDT!A88</f>
        <v>2</v>
      </c>
      <c r="B89" s="34" t="str">
        <f>+TKDT!B88</f>
        <v>Giáp Thị Đạc</v>
      </c>
      <c r="C89" s="44" t="str">
        <f>+TKDT!C88</f>
        <v>57</v>
      </c>
      <c r="D89" s="45">
        <f>+TKDT!D88</f>
        <v>250</v>
      </c>
      <c r="E89" s="45">
        <f>+TKDT!E88</f>
        <v>909</v>
      </c>
      <c r="F89" s="45" t="str">
        <f>+TKDT!J88</f>
        <v>LUC</v>
      </c>
      <c r="G89" s="45">
        <f>+TKDT!M88</f>
        <v>740.4</v>
      </c>
      <c r="H89" s="45">
        <f>+TKDT!K88</f>
        <v>740.4</v>
      </c>
      <c r="I89" s="45">
        <f>+TKDT!L88</f>
        <v>0</v>
      </c>
      <c r="J89" s="56">
        <f t="shared" si="8"/>
        <v>37020000</v>
      </c>
      <c r="K89" s="47">
        <f t="shared" si="9"/>
        <v>6515520</v>
      </c>
      <c r="L89" s="46">
        <f t="shared" si="10"/>
        <v>7404000</v>
      </c>
      <c r="M89" s="46">
        <f t="shared" si="15"/>
        <v>111060000</v>
      </c>
      <c r="N89" s="48">
        <f t="shared" si="11"/>
        <v>0</v>
      </c>
      <c r="O89" s="48">
        <f t="shared" si="12"/>
        <v>161999520</v>
      </c>
      <c r="P89" s="48">
        <f t="shared" si="13"/>
        <v>0</v>
      </c>
      <c r="Q89" s="48">
        <f t="shared" si="14"/>
        <v>161999520</v>
      </c>
      <c r="R89" s="53"/>
    </row>
    <row r="90" spans="1:18" s="21" customFormat="1" ht="27" customHeight="1">
      <c r="A90" s="127">
        <f>+TKDT!A89</f>
        <v>3</v>
      </c>
      <c r="B90" s="128" t="str">
        <f>+TKDT!B89</f>
        <v>Giáp Văn Tuấn - chồng (GCN Giáp Thị Thước)</v>
      </c>
      <c r="C90" s="44" t="str">
        <f>+TKDT!C89</f>
        <v>57</v>
      </c>
      <c r="D90" s="45">
        <f>+TKDT!D89</f>
        <v>251</v>
      </c>
      <c r="E90" s="45">
        <f>+TKDT!E89</f>
        <v>399.6</v>
      </c>
      <c r="F90" s="45" t="str">
        <f>+TKDT!J89</f>
        <v>LUC</v>
      </c>
      <c r="G90" s="45">
        <f>+TKDT!M89</f>
        <v>253.3</v>
      </c>
      <c r="H90" s="45">
        <f>+TKDT!K89</f>
        <v>253.3</v>
      </c>
      <c r="I90" s="45">
        <f>+TKDT!L89</f>
        <v>0</v>
      </c>
      <c r="J90" s="56">
        <f t="shared" si="8"/>
        <v>12665000</v>
      </c>
      <c r="K90" s="47">
        <f t="shared" si="9"/>
        <v>2229040</v>
      </c>
      <c r="L90" s="46">
        <f t="shared" si="10"/>
        <v>2533000</v>
      </c>
      <c r="M90" s="46">
        <f t="shared" si="15"/>
        <v>37995000</v>
      </c>
      <c r="N90" s="48">
        <f t="shared" si="11"/>
        <v>0</v>
      </c>
      <c r="O90" s="48">
        <f t="shared" si="12"/>
        <v>55422040</v>
      </c>
      <c r="P90" s="48">
        <f t="shared" si="13"/>
        <v>0</v>
      </c>
      <c r="Q90" s="48">
        <f t="shared" si="14"/>
        <v>55422040</v>
      </c>
      <c r="R90" s="53"/>
    </row>
    <row r="91" spans="1:18" s="21" customFormat="1" ht="27" customHeight="1">
      <c r="A91" s="127"/>
      <c r="B91" s="128"/>
      <c r="C91" s="44" t="str">
        <f>+TKDT!C90</f>
        <v>57</v>
      </c>
      <c r="D91" s="45">
        <f>+TKDT!D90</f>
        <v>266</v>
      </c>
      <c r="E91" s="45">
        <f>+TKDT!E90</f>
        <v>355.2</v>
      </c>
      <c r="F91" s="45" t="str">
        <f>+TKDT!J90</f>
        <v>LUC</v>
      </c>
      <c r="G91" s="45">
        <f>+TKDT!M90</f>
        <v>164.7</v>
      </c>
      <c r="H91" s="45">
        <f>+TKDT!K90</f>
        <v>164.7</v>
      </c>
      <c r="I91" s="45">
        <f>+TKDT!L90</f>
        <v>0</v>
      </c>
      <c r="J91" s="56">
        <f t="shared" si="8"/>
        <v>8234999.999999999</v>
      </c>
      <c r="K91" s="47">
        <f t="shared" si="9"/>
        <v>1449360</v>
      </c>
      <c r="L91" s="46">
        <f t="shared" si="10"/>
        <v>1647000</v>
      </c>
      <c r="M91" s="46">
        <f t="shared" si="15"/>
        <v>24705000</v>
      </c>
      <c r="N91" s="48">
        <f t="shared" si="11"/>
        <v>0</v>
      </c>
      <c r="O91" s="48">
        <f t="shared" si="12"/>
        <v>36036360</v>
      </c>
      <c r="P91" s="48">
        <f t="shared" si="13"/>
        <v>0</v>
      </c>
      <c r="Q91" s="48">
        <f t="shared" si="14"/>
        <v>36036360</v>
      </c>
      <c r="R91" s="53"/>
    </row>
    <row r="92" spans="1:18" s="21" customFormat="1" ht="27" customHeight="1">
      <c r="A92" s="127">
        <f>+TKDT!A91</f>
        <v>4</v>
      </c>
      <c r="B92" s="128" t="str">
        <f>+TKDT!B91</f>
        <v>Giáp Văn Chinh (Suốt)</v>
      </c>
      <c r="C92" s="44" t="str">
        <f>+TKDT!C91</f>
        <v>57</v>
      </c>
      <c r="D92" s="45">
        <f>+TKDT!D91</f>
        <v>267</v>
      </c>
      <c r="E92" s="45">
        <f>+TKDT!E91</f>
        <v>390.7</v>
      </c>
      <c r="F92" s="45" t="str">
        <f>+TKDT!J91</f>
        <v>LUC</v>
      </c>
      <c r="G92" s="45">
        <f>+TKDT!M91</f>
        <v>96.7</v>
      </c>
      <c r="H92" s="45">
        <f>+TKDT!K91</f>
        <v>96.7</v>
      </c>
      <c r="I92" s="45">
        <f>+TKDT!L91</f>
        <v>0</v>
      </c>
      <c r="J92" s="56">
        <f t="shared" si="8"/>
        <v>4835000</v>
      </c>
      <c r="K92" s="47">
        <f t="shared" si="9"/>
        <v>850960</v>
      </c>
      <c r="L92" s="46">
        <f t="shared" si="10"/>
        <v>967000</v>
      </c>
      <c r="M92" s="46">
        <f t="shared" si="15"/>
        <v>14505000</v>
      </c>
      <c r="N92" s="48">
        <f t="shared" si="11"/>
        <v>0</v>
      </c>
      <c r="O92" s="48">
        <f t="shared" si="12"/>
        <v>21157960</v>
      </c>
      <c r="P92" s="48">
        <f t="shared" si="13"/>
        <v>0</v>
      </c>
      <c r="Q92" s="48">
        <f t="shared" si="14"/>
        <v>21157960</v>
      </c>
      <c r="R92" s="53"/>
    </row>
    <row r="93" spans="1:18" s="21" customFormat="1" ht="27" customHeight="1">
      <c r="A93" s="127"/>
      <c r="B93" s="128"/>
      <c r="C93" s="44" t="str">
        <f>+TKDT!C92</f>
        <v>57</v>
      </c>
      <c r="D93" s="45">
        <f>+TKDT!D92</f>
        <v>268</v>
      </c>
      <c r="E93" s="45">
        <f>+TKDT!E92</f>
        <v>369.3</v>
      </c>
      <c r="F93" s="45" t="str">
        <f>+TKDT!J92</f>
        <v>LUC</v>
      </c>
      <c r="G93" s="45">
        <f>+TKDT!M92</f>
        <v>19.9</v>
      </c>
      <c r="H93" s="45">
        <f>+TKDT!K92</f>
        <v>19.9</v>
      </c>
      <c r="I93" s="45">
        <f>+TKDT!L92</f>
        <v>0</v>
      </c>
      <c r="J93" s="56">
        <f t="shared" si="8"/>
        <v>994999.9999999999</v>
      </c>
      <c r="K93" s="47">
        <f t="shared" si="9"/>
        <v>175120</v>
      </c>
      <c r="L93" s="46">
        <f t="shared" si="10"/>
        <v>199000</v>
      </c>
      <c r="M93" s="46">
        <f t="shared" si="15"/>
        <v>2985000</v>
      </c>
      <c r="N93" s="48">
        <f t="shared" si="11"/>
        <v>0</v>
      </c>
      <c r="O93" s="48">
        <f t="shared" si="12"/>
        <v>4354120</v>
      </c>
      <c r="P93" s="48">
        <f t="shared" si="13"/>
        <v>0</v>
      </c>
      <c r="Q93" s="48">
        <f t="shared" si="14"/>
        <v>4354120</v>
      </c>
      <c r="R93" s="53"/>
    </row>
    <row r="94" spans="1:18" s="21" customFormat="1" ht="24" customHeight="1">
      <c r="A94" s="127">
        <f>+TKDT!A93</f>
        <v>5</v>
      </c>
      <c r="B94" s="128" t="str">
        <f>+TKDT!B93</f>
        <v>Trần Thị Tảo (Nguyễn Thị Tảo)</v>
      </c>
      <c r="C94" s="44" t="str">
        <f>+TKDT!C93</f>
        <v>57</v>
      </c>
      <c r="D94" s="45">
        <f>+TKDT!D93</f>
        <v>223</v>
      </c>
      <c r="E94" s="45">
        <f>+TKDT!E93</f>
        <v>328</v>
      </c>
      <c r="F94" s="45" t="str">
        <f>+TKDT!J93</f>
        <v>LUC</v>
      </c>
      <c r="G94" s="45">
        <f>+TKDT!M93</f>
        <v>75.3</v>
      </c>
      <c r="H94" s="45">
        <f>+TKDT!K93</f>
        <v>75.3</v>
      </c>
      <c r="I94" s="45">
        <f>+TKDT!L93</f>
        <v>0</v>
      </c>
      <c r="J94" s="56">
        <f t="shared" si="8"/>
        <v>3765000</v>
      </c>
      <c r="K94" s="47">
        <f t="shared" si="9"/>
        <v>662640</v>
      </c>
      <c r="L94" s="46">
        <f t="shared" si="10"/>
        <v>753000</v>
      </c>
      <c r="M94" s="46">
        <f t="shared" si="15"/>
        <v>11295000</v>
      </c>
      <c r="N94" s="48">
        <f t="shared" si="11"/>
        <v>0</v>
      </c>
      <c r="O94" s="48">
        <f t="shared" si="12"/>
        <v>16475640</v>
      </c>
      <c r="P94" s="48">
        <f t="shared" si="13"/>
        <v>0</v>
      </c>
      <c r="Q94" s="48">
        <f t="shared" si="14"/>
        <v>16475640</v>
      </c>
      <c r="R94" s="53"/>
    </row>
    <row r="95" spans="1:18" s="21" customFormat="1" ht="24" customHeight="1">
      <c r="A95" s="127"/>
      <c r="B95" s="128"/>
      <c r="C95" s="44" t="str">
        <f>+TKDT!C94</f>
        <v>57</v>
      </c>
      <c r="D95" s="45">
        <f>+TKDT!D94</f>
        <v>236</v>
      </c>
      <c r="E95" s="45">
        <f>+TKDT!E94</f>
        <v>101.5</v>
      </c>
      <c r="F95" s="45" t="str">
        <f>+TKDT!J94</f>
        <v>LUC</v>
      </c>
      <c r="G95" s="45">
        <f>+TKDT!M94</f>
        <v>101.5</v>
      </c>
      <c r="H95" s="45">
        <f>+TKDT!K94</f>
        <v>101.5</v>
      </c>
      <c r="I95" s="45">
        <f>+TKDT!L94</f>
        <v>0</v>
      </c>
      <c r="J95" s="56">
        <f t="shared" si="8"/>
        <v>5075000</v>
      </c>
      <c r="K95" s="47">
        <f t="shared" si="9"/>
        <v>893200</v>
      </c>
      <c r="L95" s="46">
        <f t="shared" si="10"/>
        <v>1015000</v>
      </c>
      <c r="M95" s="46">
        <f t="shared" si="15"/>
        <v>15225000</v>
      </c>
      <c r="N95" s="48">
        <f t="shared" si="11"/>
        <v>0</v>
      </c>
      <c r="O95" s="48">
        <f t="shared" si="12"/>
        <v>22208200</v>
      </c>
      <c r="P95" s="48">
        <f t="shared" si="13"/>
        <v>0</v>
      </c>
      <c r="Q95" s="48">
        <f t="shared" si="14"/>
        <v>22208200</v>
      </c>
      <c r="R95" s="53"/>
    </row>
    <row r="96" spans="1:18" s="21" customFormat="1" ht="28.5" customHeight="1">
      <c r="A96" s="45">
        <f>+TKDT!A95</f>
        <v>6</v>
      </c>
      <c r="B96" s="34" t="str">
        <f>+TKDT!B95</f>
        <v>Giáp Văn Tuyến
Nguyễn Thị Hiền- vợ</v>
      </c>
      <c r="C96" s="138" t="str">
        <f>+TKDT!C95</f>
        <v>57</v>
      </c>
      <c r="D96" s="127">
        <f>+TKDT!D95</f>
        <v>237</v>
      </c>
      <c r="E96" s="127">
        <f>+TKDT!E95</f>
        <v>586</v>
      </c>
      <c r="F96" s="127" t="str">
        <f>+TKDT!J95</f>
        <v>LUC</v>
      </c>
      <c r="G96" s="45">
        <f>+TKDT!M95</f>
        <v>336</v>
      </c>
      <c r="H96" s="45">
        <f>+TKDT!K95</f>
        <v>336</v>
      </c>
      <c r="I96" s="45">
        <f>+TKDT!L95</f>
        <v>0</v>
      </c>
      <c r="J96" s="56">
        <f t="shared" si="8"/>
        <v>16800000</v>
      </c>
      <c r="K96" s="47">
        <f t="shared" si="9"/>
        <v>2956800</v>
      </c>
      <c r="L96" s="46">
        <f t="shared" si="10"/>
        <v>3360000</v>
      </c>
      <c r="M96" s="46">
        <f t="shared" si="15"/>
        <v>50400000</v>
      </c>
      <c r="N96" s="48">
        <f t="shared" si="11"/>
        <v>0</v>
      </c>
      <c r="O96" s="48">
        <f t="shared" si="12"/>
        <v>73516800</v>
      </c>
      <c r="P96" s="48">
        <f t="shared" si="13"/>
        <v>0</v>
      </c>
      <c r="Q96" s="48">
        <f t="shared" si="14"/>
        <v>73516800</v>
      </c>
      <c r="R96" s="53"/>
    </row>
    <row r="97" spans="1:18" s="21" customFormat="1" ht="28.5" customHeight="1">
      <c r="A97" s="127">
        <v>7</v>
      </c>
      <c r="B97" s="128" t="str">
        <f>+TKDT!B96</f>
        <v>Giáp Văn Tuyết</v>
      </c>
      <c r="C97" s="138"/>
      <c r="D97" s="127"/>
      <c r="E97" s="127"/>
      <c r="F97" s="127"/>
      <c r="G97" s="45">
        <f>+TKDT!M96</f>
        <v>250</v>
      </c>
      <c r="H97" s="45">
        <f>+TKDT!K96</f>
        <v>250</v>
      </c>
      <c r="I97" s="45">
        <f>+TKDT!L96</f>
        <v>0</v>
      </c>
      <c r="J97" s="56">
        <f t="shared" si="8"/>
        <v>12500000</v>
      </c>
      <c r="K97" s="47">
        <f t="shared" si="9"/>
        <v>2200000</v>
      </c>
      <c r="L97" s="46">
        <f t="shared" si="10"/>
        <v>2500000</v>
      </c>
      <c r="M97" s="46">
        <f t="shared" si="15"/>
        <v>37500000</v>
      </c>
      <c r="N97" s="48">
        <f t="shared" si="11"/>
        <v>0</v>
      </c>
      <c r="O97" s="48">
        <f t="shared" si="12"/>
        <v>54700000</v>
      </c>
      <c r="P97" s="48">
        <f t="shared" si="13"/>
        <v>0</v>
      </c>
      <c r="Q97" s="48">
        <f t="shared" si="14"/>
        <v>54700000</v>
      </c>
      <c r="R97" s="53"/>
    </row>
    <row r="98" spans="1:18" s="21" customFormat="1" ht="28.5" customHeight="1">
      <c r="A98" s="127"/>
      <c r="B98" s="128"/>
      <c r="C98" s="44" t="str">
        <f>+TKDT!C97</f>
        <v>57</v>
      </c>
      <c r="D98" s="45">
        <f>+TKDT!D97</f>
        <v>238</v>
      </c>
      <c r="E98" s="45">
        <f>+TKDT!E97</f>
        <v>574.2</v>
      </c>
      <c r="F98" s="45" t="str">
        <f>+TKDT!J97</f>
        <v>LUC</v>
      </c>
      <c r="G98" s="45">
        <f>+TKDT!M97</f>
        <v>574.2</v>
      </c>
      <c r="H98" s="45">
        <f>+TKDT!K97</f>
        <v>574.2</v>
      </c>
      <c r="I98" s="45">
        <f>+TKDT!L97</f>
        <v>0</v>
      </c>
      <c r="J98" s="56">
        <f t="shared" si="8"/>
        <v>28710000.000000004</v>
      </c>
      <c r="K98" s="47">
        <f t="shared" si="9"/>
        <v>5052960</v>
      </c>
      <c r="L98" s="46">
        <f t="shared" si="10"/>
        <v>5742000</v>
      </c>
      <c r="M98" s="46">
        <f t="shared" si="15"/>
        <v>86130000</v>
      </c>
      <c r="N98" s="48">
        <f t="shared" si="11"/>
        <v>0</v>
      </c>
      <c r="O98" s="48">
        <f t="shared" si="12"/>
        <v>125634960</v>
      </c>
      <c r="P98" s="48">
        <f t="shared" si="13"/>
        <v>0</v>
      </c>
      <c r="Q98" s="48">
        <f t="shared" si="14"/>
        <v>125634960</v>
      </c>
      <c r="R98" s="53"/>
    </row>
    <row r="99" spans="1:18" s="21" customFormat="1" ht="28.5" customHeight="1">
      <c r="A99" s="127"/>
      <c r="B99" s="128"/>
      <c r="C99" s="44" t="str">
        <f>+TKDT!C98</f>
        <v>57</v>
      </c>
      <c r="D99" s="45">
        <f>+TKDT!D98</f>
        <v>270</v>
      </c>
      <c r="E99" s="45">
        <f>+TKDT!E98</f>
        <v>38.3</v>
      </c>
      <c r="F99" s="45" t="str">
        <f>+TKDT!J98</f>
        <v>LUC</v>
      </c>
      <c r="G99" s="45">
        <f>+TKDT!M98</f>
        <v>38.3</v>
      </c>
      <c r="H99" s="45">
        <f>+TKDT!K98</f>
        <v>38.3</v>
      </c>
      <c r="I99" s="45">
        <f>+TKDT!L98</f>
        <v>0</v>
      </c>
      <c r="J99" s="56">
        <f t="shared" si="8"/>
        <v>1914999.9999999998</v>
      </c>
      <c r="K99" s="47">
        <f t="shared" si="9"/>
        <v>337040</v>
      </c>
      <c r="L99" s="46">
        <f t="shared" si="10"/>
        <v>383000</v>
      </c>
      <c r="M99" s="46">
        <f t="shared" si="15"/>
        <v>5745000</v>
      </c>
      <c r="N99" s="48">
        <f t="shared" si="11"/>
        <v>0</v>
      </c>
      <c r="O99" s="48">
        <f t="shared" si="12"/>
        <v>8380040</v>
      </c>
      <c r="P99" s="48">
        <f t="shared" si="13"/>
        <v>0</v>
      </c>
      <c r="Q99" s="48">
        <f t="shared" si="14"/>
        <v>8380040</v>
      </c>
      <c r="R99" s="53"/>
    </row>
    <row r="100" spans="1:18" s="21" customFormat="1" ht="27.75" customHeight="1">
      <c r="A100" s="34">
        <v>8</v>
      </c>
      <c r="B100" s="34" t="str">
        <f>+TKDT!B99</f>
        <v>Giáp Văn Tống
Nguyễn Thị Ích- vợ</v>
      </c>
      <c r="C100" s="44" t="str">
        <f>+TKDT!C99</f>
        <v>57</v>
      </c>
      <c r="D100" s="45">
        <f>+TKDT!D99</f>
        <v>269</v>
      </c>
      <c r="E100" s="45">
        <f>+TKDT!E99</f>
        <v>579.4</v>
      </c>
      <c r="F100" s="45" t="str">
        <f>+TKDT!J99</f>
        <v>LUC</v>
      </c>
      <c r="G100" s="45">
        <f>+TKDT!M99</f>
        <v>321.6</v>
      </c>
      <c r="H100" s="45">
        <f>+TKDT!K99</f>
        <v>321.6</v>
      </c>
      <c r="I100" s="45">
        <f>+TKDT!L99</f>
        <v>0</v>
      </c>
      <c r="J100" s="56">
        <f t="shared" si="8"/>
        <v>16080000.000000002</v>
      </c>
      <c r="K100" s="47">
        <f t="shared" si="9"/>
        <v>2830080</v>
      </c>
      <c r="L100" s="46">
        <f t="shared" si="10"/>
        <v>3216000</v>
      </c>
      <c r="M100" s="46">
        <f t="shared" si="15"/>
        <v>48240000</v>
      </c>
      <c r="N100" s="48">
        <f t="shared" si="11"/>
        <v>0</v>
      </c>
      <c r="O100" s="48">
        <f t="shared" si="12"/>
        <v>70366080</v>
      </c>
      <c r="P100" s="48">
        <f t="shared" si="13"/>
        <v>0</v>
      </c>
      <c r="Q100" s="48">
        <f t="shared" si="14"/>
        <v>70366080</v>
      </c>
      <c r="R100" s="53"/>
    </row>
    <row r="101" spans="1:18" s="21" customFormat="1" ht="33.75" customHeight="1">
      <c r="A101" s="45">
        <f>+TKDT!A100</f>
        <v>9</v>
      </c>
      <c r="B101" s="34" t="str">
        <f>+TKDT!B100</f>
        <v>Giáp Văn Hùng</v>
      </c>
      <c r="C101" s="44" t="str">
        <f>+TKDT!C100</f>
        <v>57</v>
      </c>
      <c r="D101" s="45">
        <f>+TKDT!D100</f>
        <v>226</v>
      </c>
      <c r="E101" s="45">
        <f>+TKDT!E100</f>
        <v>313.5</v>
      </c>
      <c r="F101" s="45" t="str">
        <f>+TKDT!J100</f>
        <v>LUC</v>
      </c>
      <c r="G101" s="45">
        <f>+TKDT!M100</f>
        <v>198.6</v>
      </c>
      <c r="H101" s="45">
        <f>+TKDT!K100</f>
        <v>198.6</v>
      </c>
      <c r="I101" s="45">
        <f>+TKDT!L100</f>
        <v>0</v>
      </c>
      <c r="J101" s="56">
        <f t="shared" si="8"/>
        <v>9930000</v>
      </c>
      <c r="K101" s="47">
        <f t="shared" si="9"/>
        <v>1747680</v>
      </c>
      <c r="L101" s="46">
        <f t="shared" si="10"/>
        <v>1986000</v>
      </c>
      <c r="M101" s="46">
        <f t="shared" si="15"/>
        <v>29790000</v>
      </c>
      <c r="N101" s="48">
        <f t="shared" si="11"/>
        <v>0</v>
      </c>
      <c r="O101" s="48">
        <f t="shared" si="12"/>
        <v>43453680</v>
      </c>
      <c r="P101" s="48">
        <f t="shared" si="13"/>
        <v>0</v>
      </c>
      <c r="Q101" s="48">
        <f t="shared" si="14"/>
        <v>43453680</v>
      </c>
      <c r="R101" s="53"/>
    </row>
    <row r="102" spans="1:18" s="21" customFormat="1" ht="44.25" customHeight="1">
      <c r="A102" s="45">
        <f>+TKDT!A101</f>
        <v>10</v>
      </c>
      <c r="B102" s="34" t="str">
        <f>+TKDT!B101</f>
        <v>Dương Thị Nghinh - vợ (GCN Nguyễn Văn Nhuận)</v>
      </c>
      <c r="C102" s="44" t="str">
        <f>+TKDT!C101</f>
        <v>57</v>
      </c>
      <c r="D102" s="45">
        <f>+TKDT!D101</f>
        <v>240</v>
      </c>
      <c r="E102" s="45">
        <f>+TKDT!E101</f>
        <v>133.6</v>
      </c>
      <c r="F102" s="45" t="str">
        <f>+TKDT!J101</f>
        <v>LUC</v>
      </c>
      <c r="G102" s="45">
        <f>+TKDT!M101</f>
        <v>133.6</v>
      </c>
      <c r="H102" s="45">
        <f>+TKDT!K101</f>
        <v>133.6</v>
      </c>
      <c r="I102" s="45">
        <f>+TKDT!L101</f>
        <v>0</v>
      </c>
      <c r="J102" s="56">
        <f t="shared" si="8"/>
        <v>6680000</v>
      </c>
      <c r="K102" s="47">
        <f t="shared" si="9"/>
        <v>1175680</v>
      </c>
      <c r="L102" s="46">
        <f t="shared" si="10"/>
        <v>1336000</v>
      </c>
      <c r="M102" s="46">
        <f t="shared" si="15"/>
        <v>20040000</v>
      </c>
      <c r="N102" s="48">
        <f t="shared" si="11"/>
        <v>0</v>
      </c>
      <c r="O102" s="48">
        <f t="shared" si="12"/>
        <v>29231680</v>
      </c>
      <c r="P102" s="48">
        <f t="shared" si="13"/>
        <v>0</v>
      </c>
      <c r="Q102" s="48">
        <f t="shared" si="14"/>
        <v>29231680</v>
      </c>
      <c r="R102" s="53"/>
    </row>
    <row r="103" spans="1:18" s="21" customFormat="1" ht="24" customHeight="1">
      <c r="A103" s="45">
        <f>+TKDT!A102</f>
        <v>11</v>
      </c>
      <c r="B103" s="34" t="str">
        <f>+TKDT!B102</f>
        <v>Giáp Văn Đạo</v>
      </c>
      <c r="C103" s="44" t="str">
        <f>+TKDT!C102</f>
        <v>57</v>
      </c>
      <c r="D103" s="45">
        <f>+TKDT!D102</f>
        <v>254</v>
      </c>
      <c r="E103" s="45">
        <f>+TKDT!E102</f>
        <v>106</v>
      </c>
      <c r="F103" s="45" t="str">
        <f>+TKDT!J102</f>
        <v>LUC</v>
      </c>
      <c r="G103" s="45">
        <f>+TKDT!M102</f>
        <v>106</v>
      </c>
      <c r="H103" s="45">
        <f>+TKDT!K102</f>
        <v>106</v>
      </c>
      <c r="I103" s="45">
        <f>+TKDT!L102</f>
        <v>0</v>
      </c>
      <c r="J103" s="56">
        <f t="shared" si="8"/>
        <v>5300000</v>
      </c>
      <c r="K103" s="47">
        <f t="shared" si="9"/>
        <v>932800</v>
      </c>
      <c r="L103" s="46">
        <f t="shared" si="10"/>
        <v>1060000</v>
      </c>
      <c r="M103" s="46">
        <f t="shared" si="15"/>
        <v>15900000</v>
      </c>
      <c r="N103" s="48">
        <f t="shared" si="11"/>
        <v>0</v>
      </c>
      <c r="O103" s="48">
        <f t="shared" si="12"/>
        <v>23192800</v>
      </c>
      <c r="P103" s="48">
        <f t="shared" si="13"/>
        <v>0</v>
      </c>
      <c r="Q103" s="48">
        <f t="shared" si="14"/>
        <v>23192800</v>
      </c>
      <c r="R103" s="53"/>
    </row>
    <row r="104" spans="1:18" s="21" customFormat="1" ht="23.25" customHeight="1">
      <c r="A104" s="45"/>
      <c r="B104" s="43" t="str">
        <f>+TKDT!B103</f>
        <v>THÔN HẠ</v>
      </c>
      <c r="C104" s="44"/>
      <c r="D104" s="45"/>
      <c r="E104" s="45"/>
      <c r="F104" s="45"/>
      <c r="G104" s="45"/>
      <c r="H104" s="45"/>
      <c r="I104" s="45"/>
      <c r="J104" s="56"/>
      <c r="K104" s="47"/>
      <c r="L104" s="46"/>
      <c r="M104" s="46">
        <f t="shared" si="15"/>
        <v>0</v>
      </c>
      <c r="N104" s="48"/>
      <c r="O104" s="48"/>
      <c r="P104" s="48"/>
      <c r="Q104" s="48"/>
      <c r="R104" s="53"/>
    </row>
    <row r="105" spans="1:18" s="21" customFormat="1" ht="21.75" customHeight="1">
      <c r="A105" s="45">
        <f>+TKDT!A104</f>
        <v>1</v>
      </c>
      <c r="B105" s="34" t="str">
        <f>+TKDT!B104</f>
        <v>Nguyễn Văn Mai</v>
      </c>
      <c r="C105" s="44" t="str">
        <f>+TKDT!C104</f>
        <v>57</v>
      </c>
      <c r="D105" s="45">
        <f>+TKDT!D104</f>
        <v>225</v>
      </c>
      <c r="E105" s="45">
        <f>+TKDT!E104</f>
        <v>327.3</v>
      </c>
      <c r="F105" s="45" t="str">
        <f>+TKDT!J104</f>
        <v>LUC</v>
      </c>
      <c r="G105" s="45">
        <f>+TKDT!M104</f>
        <v>48.3</v>
      </c>
      <c r="H105" s="45">
        <f>+TKDT!K104</f>
        <v>48.3</v>
      </c>
      <c r="I105" s="45">
        <f>+TKDT!L104</f>
        <v>0</v>
      </c>
      <c r="J105" s="56">
        <f t="shared" si="8"/>
        <v>2415000</v>
      </c>
      <c r="K105" s="47">
        <f t="shared" si="9"/>
        <v>425040</v>
      </c>
      <c r="L105" s="46">
        <f t="shared" si="10"/>
        <v>483000</v>
      </c>
      <c r="M105" s="46">
        <f t="shared" si="15"/>
        <v>7245000</v>
      </c>
      <c r="N105" s="48">
        <f t="shared" si="11"/>
        <v>0</v>
      </c>
      <c r="O105" s="48">
        <f t="shared" si="12"/>
        <v>10568040</v>
      </c>
      <c r="P105" s="48">
        <f t="shared" si="13"/>
        <v>0</v>
      </c>
      <c r="Q105" s="48">
        <f t="shared" si="14"/>
        <v>10568040</v>
      </c>
      <c r="R105" s="53"/>
    </row>
    <row r="106" spans="1:18" s="21" customFormat="1" ht="21.75" customHeight="1">
      <c r="A106" s="45">
        <f>+TKDT!A105</f>
        <v>2</v>
      </c>
      <c r="B106" s="34" t="str">
        <f>+TKDT!B105</f>
        <v>Nguyễn Văn Nhân</v>
      </c>
      <c r="C106" s="44" t="str">
        <f>+TKDT!C105</f>
        <v>57</v>
      </c>
      <c r="D106" s="45">
        <f>+TKDT!D105</f>
        <v>239</v>
      </c>
      <c r="E106" s="45">
        <f>+TKDT!E105</f>
        <v>209.4</v>
      </c>
      <c r="F106" s="45" t="str">
        <f>+TKDT!J105</f>
        <v>LUC</v>
      </c>
      <c r="G106" s="45">
        <f>+TKDT!M105</f>
        <v>209.4</v>
      </c>
      <c r="H106" s="45">
        <f>+TKDT!K105</f>
        <v>209.4</v>
      </c>
      <c r="I106" s="45">
        <f>+TKDT!L105</f>
        <v>0</v>
      </c>
      <c r="J106" s="56">
        <f t="shared" si="8"/>
        <v>10470000</v>
      </c>
      <c r="K106" s="47">
        <f t="shared" si="9"/>
        <v>1842720</v>
      </c>
      <c r="L106" s="46">
        <f t="shared" si="10"/>
        <v>2094000</v>
      </c>
      <c r="M106" s="46">
        <f t="shared" si="15"/>
        <v>31410000</v>
      </c>
      <c r="N106" s="48">
        <f t="shared" si="11"/>
        <v>0</v>
      </c>
      <c r="O106" s="48">
        <f t="shared" si="12"/>
        <v>45816720</v>
      </c>
      <c r="P106" s="48">
        <f t="shared" si="13"/>
        <v>0</v>
      </c>
      <c r="Q106" s="48">
        <f t="shared" si="14"/>
        <v>45816720</v>
      </c>
      <c r="R106" s="53"/>
    </row>
    <row r="107" spans="1:18" s="21" customFormat="1" ht="21.75" customHeight="1">
      <c r="A107" s="45">
        <f>+TKDT!A106</f>
        <v>3</v>
      </c>
      <c r="B107" s="34" t="str">
        <f>+TKDT!B106</f>
        <v>Nguyễn Văn Bình</v>
      </c>
      <c r="C107" s="44" t="str">
        <f>+TKDT!C106</f>
        <v>57</v>
      </c>
      <c r="D107" s="45">
        <f>+TKDT!D106</f>
        <v>253</v>
      </c>
      <c r="E107" s="45">
        <f>+TKDT!E106</f>
        <v>50.3</v>
      </c>
      <c r="F107" s="45" t="str">
        <f>+TKDT!J106</f>
        <v>LUC</v>
      </c>
      <c r="G107" s="45">
        <f>+TKDT!M106</f>
        <v>50.3</v>
      </c>
      <c r="H107" s="45">
        <f>+TKDT!K106</f>
        <v>50.3</v>
      </c>
      <c r="I107" s="45">
        <f>+TKDT!L106</f>
        <v>0</v>
      </c>
      <c r="J107" s="56">
        <f t="shared" si="8"/>
        <v>2515000</v>
      </c>
      <c r="K107" s="47">
        <f t="shared" si="9"/>
        <v>442640</v>
      </c>
      <c r="L107" s="46">
        <f t="shared" si="10"/>
        <v>503000</v>
      </c>
      <c r="M107" s="46">
        <f t="shared" si="15"/>
        <v>7545000</v>
      </c>
      <c r="N107" s="48">
        <f t="shared" si="11"/>
        <v>0</v>
      </c>
      <c r="O107" s="48">
        <f t="shared" si="12"/>
        <v>11005640</v>
      </c>
      <c r="P107" s="48">
        <f t="shared" si="13"/>
        <v>0</v>
      </c>
      <c r="Q107" s="48">
        <f t="shared" si="14"/>
        <v>11005640</v>
      </c>
      <c r="R107" s="53"/>
    </row>
    <row r="108" spans="1:18" s="21" customFormat="1" ht="21.75" customHeight="1">
      <c r="A108" s="45">
        <f>+TKDT!A107</f>
        <v>4</v>
      </c>
      <c r="B108" s="34" t="str">
        <f>+TKDT!B107</f>
        <v>Nguyễn Thị Ngợi</v>
      </c>
      <c r="C108" s="44" t="str">
        <f>+TKDT!C107</f>
        <v>57</v>
      </c>
      <c r="D108" s="45">
        <f>+TKDT!D107</f>
        <v>271</v>
      </c>
      <c r="E108" s="45">
        <f>+TKDT!E107</f>
        <v>351.7</v>
      </c>
      <c r="F108" s="45" t="str">
        <f>+TKDT!J107</f>
        <v>LUC</v>
      </c>
      <c r="G108" s="45">
        <f>+TKDT!M107</f>
        <v>100.5</v>
      </c>
      <c r="H108" s="45">
        <f>+TKDT!K107</f>
        <v>100.5</v>
      </c>
      <c r="I108" s="45">
        <f>+TKDT!L107</f>
        <v>0</v>
      </c>
      <c r="J108" s="56">
        <f t="shared" si="8"/>
        <v>5025000</v>
      </c>
      <c r="K108" s="47">
        <f t="shared" si="9"/>
        <v>884400</v>
      </c>
      <c r="L108" s="46">
        <f t="shared" si="10"/>
        <v>1005000</v>
      </c>
      <c r="M108" s="46">
        <f t="shared" si="15"/>
        <v>15075000</v>
      </c>
      <c r="N108" s="48">
        <f t="shared" si="11"/>
        <v>0</v>
      </c>
      <c r="O108" s="48">
        <f t="shared" si="12"/>
        <v>21989400</v>
      </c>
      <c r="P108" s="48">
        <f t="shared" si="13"/>
        <v>0</v>
      </c>
      <c r="Q108" s="48">
        <f t="shared" si="14"/>
        <v>21989400</v>
      </c>
      <c r="R108" s="53"/>
    </row>
    <row r="109" spans="1:18" s="21" customFormat="1" ht="36" customHeight="1">
      <c r="A109" s="45"/>
      <c r="B109" s="43" t="str">
        <f>+TKDT!B108</f>
        <v>THÔN CHỢ</v>
      </c>
      <c r="C109" s="44"/>
      <c r="D109" s="45"/>
      <c r="E109" s="45"/>
      <c r="F109" s="45"/>
      <c r="G109" s="45"/>
      <c r="H109" s="45"/>
      <c r="I109" s="45"/>
      <c r="J109" s="56"/>
      <c r="K109" s="47"/>
      <c r="L109" s="46"/>
      <c r="M109" s="46">
        <f t="shared" si="15"/>
        <v>0</v>
      </c>
      <c r="N109" s="48"/>
      <c r="O109" s="48">
        <f t="shared" si="12"/>
        <v>0</v>
      </c>
      <c r="P109" s="48">
        <f t="shared" si="13"/>
        <v>0</v>
      </c>
      <c r="Q109" s="48">
        <f t="shared" si="14"/>
        <v>0</v>
      </c>
      <c r="R109" s="53"/>
    </row>
    <row r="110" spans="1:18" s="21" customFormat="1" ht="34.5" customHeight="1">
      <c r="A110" s="45">
        <f>+TKDT!A109</f>
        <v>1</v>
      </c>
      <c r="B110" s="34" t="str">
        <f>+TKDT!B109</f>
        <v>Giáp Thị Suốt vợ ông Dương Đức Độ</v>
      </c>
      <c r="C110" s="44" t="str">
        <f>+TKDT!C109</f>
        <v>57</v>
      </c>
      <c r="D110" s="45">
        <f>+TKDT!D109</f>
        <v>252</v>
      </c>
      <c r="E110" s="45">
        <f>+TKDT!E109</f>
        <v>40.2</v>
      </c>
      <c r="F110" s="45" t="str">
        <f>+TKDT!J109</f>
        <v>LUC</v>
      </c>
      <c r="G110" s="45">
        <f>+TKDT!M109</f>
        <v>40.2</v>
      </c>
      <c r="H110" s="45">
        <f>+TKDT!K109</f>
        <v>40.2</v>
      </c>
      <c r="I110" s="45">
        <f>+TKDT!L109</f>
        <v>0</v>
      </c>
      <c r="J110" s="56">
        <f t="shared" si="8"/>
        <v>2010000.0000000002</v>
      </c>
      <c r="K110" s="47">
        <f t="shared" si="9"/>
        <v>353760</v>
      </c>
      <c r="L110" s="46">
        <f t="shared" si="10"/>
        <v>402000</v>
      </c>
      <c r="M110" s="46">
        <f t="shared" si="15"/>
        <v>6030000</v>
      </c>
      <c r="N110" s="48">
        <f t="shared" si="11"/>
        <v>0</v>
      </c>
      <c r="O110" s="48">
        <f t="shared" si="12"/>
        <v>8795760</v>
      </c>
      <c r="P110" s="48">
        <f t="shared" si="13"/>
        <v>0</v>
      </c>
      <c r="Q110" s="48">
        <f t="shared" si="14"/>
        <v>8795760</v>
      </c>
      <c r="R110" s="53"/>
    </row>
    <row r="111" spans="1:18" s="21" customFormat="1" ht="27" customHeight="1">
      <c r="A111" s="45">
        <f>+TKDT!A110</f>
        <v>2</v>
      </c>
      <c r="B111" s="34" t="str">
        <f>+TKDT!B110</f>
        <v>Giáp Văn Vang</v>
      </c>
      <c r="C111" s="44" t="str">
        <f>+TKDT!C110</f>
        <v>56</v>
      </c>
      <c r="D111" s="45">
        <f>+TKDT!D110</f>
        <v>196</v>
      </c>
      <c r="E111" s="45">
        <f>+TKDT!E110</f>
        <v>609.7</v>
      </c>
      <c r="F111" s="45" t="str">
        <f>+TKDT!J110</f>
        <v>LUC</v>
      </c>
      <c r="G111" s="45">
        <f>+TKDT!M110</f>
        <v>64</v>
      </c>
      <c r="H111" s="45">
        <f>+TKDT!K110</f>
        <v>64</v>
      </c>
      <c r="I111" s="45">
        <f>+TKDT!L110</f>
        <v>0</v>
      </c>
      <c r="J111" s="56">
        <f t="shared" si="8"/>
        <v>3200000</v>
      </c>
      <c r="K111" s="47">
        <f t="shared" si="9"/>
        <v>563200</v>
      </c>
      <c r="L111" s="46">
        <f t="shared" si="10"/>
        <v>640000</v>
      </c>
      <c r="M111" s="46">
        <f t="shared" si="15"/>
        <v>9600000</v>
      </c>
      <c r="N111" s="48">
        <f t="shared" si="11"/>
        <v>0</v>
      </c>
      <c r="O111" s="48">
        <f t="shared" si="12"/>
        <v>14003200</v>
      </c>
      <c r="P111" s="48">
        <f t="shared" si="13"/>
        <v>0</v>
      </c>
      <c r="Q111" s="48">
        <f t="shared" si="14"/>
        <v>14003200</v>
      </c>
      <c r="R111" s="53"/>
    </row>
    <row r="112" spans="1:18" s="21" customFormat="1" ht="42" customHeight="1">
      <c r="A112" s="45">
        <f>+TKDT!A111</f>
        <v>3</v>
      </c>
      <c r="B112" s="34" t="str">
        <f>+TKDT!B111</f>
        <v>Nguyễn văn Nậm (GCNNguyễn Văn Nội)</v>
      </c>
      <c r="C112" s="44" t="str">
        <f>+TKDT!C111</f>
        <v>56</v>
      </c>
      <c r="D112" s="45">
        <f>+TKDT!D111</f>
        <v>214</v>
      </c>
      <c r="E112" s="45">
        <f>+TKDT!E111</f>
        <v>670.7</v>
      </c>
      <c r="F112" s="45" t="str">
        <f>+TKDT!J111</f>
        <v>LUC</v>
      </c>
      <c r="G112" s="45">
        <f>+TKDT!M111</f>
        <v>490.3</v>
      </c>
      <c r="H112" s="45">
        <f>+TKDT!K111</f>
        <v>490.3</v>
      </c>
      <c r="I112" s="45">
        <f>+TKDT!L111</f>
        <v>0</v>
      </c>
      <c r="J112" s="56">
        <f t="shared" si="8"/>
        <v>24515000</v>
      </c>
      <c r="K112" s="47">
        <f t="shared" si="9"/>
        <v>4314640</v>
      </c>
      <c r="L112" s="46">
        <f t="shared" si="10"/>
        <v>4903000</v>
      </c>
      <c r="M112" s="46">
        <f t="shared" si="15"/>
        <v>73545000</v>
      </c>
      <c r="N112" s="48">
        <f t="shared" si="11"/>
        <v>0</v>
      </c>
      <c r="O112" s="48">
        <f t="shared" si="12"/>
        <v>107277640</v>
      </c>
      <c r="P112" s="48">
        <f t="shared" si="13"/>
        <v>0</v>
      </c>
      <c r="Q112" s="48">
        <f t="shared" si="14"/>
        <v>107277640</v>
      </c>
      <c r="R112" s="53"/>
    </row>
    <row r="113" spans="1:18" s="21" customFormat="1" ht="24" customHeight="1">
      <c r="A113" s="45">
        <f>+TKDT!A112</f>
        <v>4</v>
      </c>
      <c r="B113" s="34" t="str">
        <f>+TKDT!B112</f>
        <v>Dương Văn Thanh
Giáp Thị Lâm- vợ</v>
      </c>
      <c r="C113" s="44" t="str">
        <f>+TKDT!C112</f>
        <v>56</v>
      </c>
      <c r="D113" s="45">
        <f>+TKDT!D112</f>
        <v>215</v>
      </c>
      <c r="E113" s="45">
        <f>+TKDT!E112</f>
        <v>689.4</v>
      </c>
      <c r="F113" s="45" t="str">
        <f>+TKDT!J112</f>
        <v>LUC</v>
      </c>
      <c r="G113" s="45">
        <f>+TKDT!M112</f>
        <v>689.4</v>
      </c>
      <c r="H113" s="45">
        <f>+TKDT!K112</f>
        <v>689.4</v>
      </c>
      <c r="I113" s="45">
        <f>+TKDT!L112</f>
        <v>0</v>
      </c>
      <c r="J113" s="56">
        <f t="shared" si="8"/>
        <v>34470000</v>
      </c>
      <c r="K113" s="47">
        <f t="shared" si="9"/>
        <v>6066720</v>
      </c>
      <c r="L113" s="46">
        <f t="shared" si="10"/>
        <v>6894000</v>
      </c>
      <c r="M113" s="46">
        <f t="shared" si="15"/>
        <v>103410000</v>
      </c>
      <c r="N113" s="48">
        <f t="shared" si="11"/>
        <v>0</v>
      </c>
      <c r="O113" s="48">
        <f t="shared" si="12"/>
        <v>150840720</v>
      </c>
      <c r="P113" s="48">
        <f t="shared" si="13"/>
        <v>0</v>
      </c>
      <c r="Q113" s="48">
        <f t="shared" si="14"/>
        <v>150840720</v>
      </c>
      <c r="R113" s="53"/>
    </row>
    <row r="114" spans="1:18" s="21" customFormat="1" ht="25.5" customHeight="1">
      <c r="A114" s="127">
        <f>+TKDT!A113</f>
        <v>5</v>
      </c>
      <c r="B114" s="128" t="str">
        <f>+TKDT!B113</f>
        <v>Phạm Thị Thả - vợ (GCN Giáp Văn Cốc)</v>
      </c>
      <c r="C114" s="44" t="str">
        <f>+TKDT!C113</f>
        <v>56</v>
      </c>
      <c r="D114" s="45">
        <f>+TKDT!D113</f>
        <v>195</v>
      </c>
      <c r="E114" s="45">
        <f>+TKDT!E113</f>
        <v>702.6</v>
      </c>
      <c r="F114" s="45" t="str">
        <f>+TKDT!J113</f>
        <v>LUC</v>
      </c>
      <c r="G114" s="45">
        <f>+TKDT!M113</f>
        <v>56.4</v>
      </c>
      <c r="H114" s="45">
        <f>+TKDT!K113</f>
        <v>56.4</v>
      </c>
      <c r="I114" s="45">
        <f>+TKDT!L113</f>
        <v>0</v>
      </c>
      <c r="J114" s="56">
        <f t="shared" si="8"/>
        <v>2820000</v>
      </c>
      <c r="K114" s="47">
        <f t="shared" si="9"/>
        <v>496320</v>
      </c>
      <c r="L114" s="46">
        <f t="shared" si="10"/>
        <v>564000</v>
      </c>
      <c r="M114" s="46">
        <f t="shared" si="15"/>
        <v>8460000</v>
      </c>
      <c r="N114" s="48">
        <f t="shared" si="11"/>
        <v>0</v>
      </c>
      <c r="O114" s="48">
        <f t="shared" si="12"/>
        <v>12340320</v>
      </c>
      <c r="P114" s="48">
        <f t="shared" si="13"/>
        <v>0</v>
      </c>
      <c r="Q114" s="48">
        <f t="shared" si="14"/>
        <v>12340320</v>
      </c>
      <c r="R114" s="53"/>
    </row>
    <row r="115" spans="1:18" s="21" customFormat="1" ht="25.5" customHeight="1">
      <c r="A115" s="127"/>
      <c r="B115" s="128"/>
      <c r="C115" s="44" t="str">
        <f>+TKDT!C114</f>
        <v>56</v>
      </c>
      <c r="D115" s="45">
        <f>+TKDT!D114</f>
        <v>216</v>
      </c>
      <c r="E115" s="45">
        <f>+TKDT!E114</f>
        <v>237</v>
      </c>
      <c r="F115" s="45" t="str">
        <f>+TKDT!J114</f>
        <v>LUC</v>
      </c>
      <c r="G115" s="45">
        <f>+TKDT!M114</f>
        <v>237</v>
      </c>
      <c r="H115" s="45">
        <f>+TKDT!K114</f>
        <v>237</v>
      </c>
      <c r="I115" s="45">
        <f>+TKDT!L114</f>
        <v>0</v>
      </c>
      <c r="J115" s="56">
        <f t="shared" si="8"/>
        <v>11850000</v>
      </c>
      <c r="K115" s="47">
        <f t="shared" si="9"/>
        <v>2085600</v>
      </c>
      <c r="L115" s="46">
        <f t="shared" si="10"/>
        <v>2370000</v>
      </c>
      <c r="M115" s="46">
        <f t="shared" si="15"/>
        <v>35550000</v>
      </c>
      <c r="N115" s="48">
        <f t="shared" si="11"/>
        <v>0</v>
      </c>
      <c r="O115" s="48">
        <f t="shared" si="12"/>
        <v>51855600</v>
      </c>
      <c r="P115" s="48">
        <f t="shared" si="13"/>
        <v>0</v>
      </c>
      <c r="Q115" s="48">
        <f t="shared" si="14"/>
        <v>51855600</v>
      </c>
      <c r="R115" s="53"/>
    </row>
    <row r="116" spans="1:18" s="21" customFormat="1" ht="34.5" customHeight="1">
      <c r="A116" s="45">
        <f>+TKDT!A115</f>
        <v>6</v>
      </c>
      <c r="B116" s="34" t="str">
        <f>+TKDT!B115</f>
        <v>Dương Văn Miến 
Giáp Thị Định - vợ</v>
      </c>
      <c r="C116" s="44" t="str">
        <f>+TKDT!C115</f>
        <v>56</v>
      </c>
      <c r="D116" s="45">
        <f>+TKDT!D115</f>
        <v>217</v>
      </c>
      <c r="E116" s="45">
        <f>+TKDT!E115</f>
        <v>448.5</v>
      </c>
      <c r="F116" s="45" t="str">
        <f>+TKDT!J115</f>
        <v>LUC</v>
      </c>
      <c r="G116" s="45">
        <f>+TKDT!M115</f>
        <v>280.9</v>
      </c>
      <c r="H116" s="45">
        <f>+TKDT!K115</f>
        <v>280.9</v>
      </c>
      <c r="I116" s="45">
        <f>+TKDT!L115</f>
        <v>0</v>
      </c>
      <c r="J116" s="56">
        <f t="shared" si="8"/>
        <v>14044999.999999998</v>
      </c>
      <c r="K116" s="47">
        <f t="shared" si="9"/>
        <v>2471920</v>
      </c>
      <c r="L116" s="46">
        <f t="shared" si="10"/>
        <v>2809000</v>
      </c>
      <c r="M116" s="46">
        <f t="shared" si="15"/>
        <v>42135000</v>
      </c>
      <c r="N116" s="48">
        <f t="shared" si="11"/>
        <v>0</v>
      </c>
      <c r="O116" s="48">
        <f t="shared" si="12"/>
        <v>61460920</v>
      </c>
      <c r="P116" s="48">
        <f t="shared" si="13"/>
        <v>0</v>
      </c>
      <c r="Q116" s="48">
        <f t="shared" si="14"/>
        <v>61460920</v>
      </c>
      <c r="R116" s="53"/>
    </row>
    <row r="117" spans="1:18" s="21" customFormat="1" ht="28.5" customHeight="1">
      <c r="A117" s="45">
        <f>+TKDT!A116</f>
        <v>7</v>
      </c>
      <c r="B117" s="34" t="str">
        <f>+TKDT!B116</f>
        <v>Dương Văn Đạo</v>
      </c>
      <c r="C117" s="44" t="str">
        <f>+TKDT!C116</f>
        <v>56</v>
      </c>
      <c r="D117" s="45">
        <f>+TKDT!D116</f>
        <v>218</v>
      </c>
      <c r="E117" s="45">
        <f>+TKDT!E116</f>
        <v>345.6</v>
      </c>
      <c r="F117" s="45" t="str">
        <f>+TKDT!J116</f>
        <v>LUC</v>
      </c>
      <c r="G117" s="45">
        <f>+TKDT!M116</f>
        <v>12</v>
      </c>
      <c r="H117" s="45">
        <f>+TKDT!K116</f>
        <v>12</v>
      </c>
      <c r="I117" s="45">
        <f>+TKDT!L116</f>
        <v>0</v>
      </c>
      <c r="J117" s="56">
        <f t="shared" si="8"/>
        <v>600000</v>
      </c>
      <c r="K117" s="47">
        <f t="shared" si="9"/>
        <v>105600</v>
      </c>
      <c r="L117" s="46">
        <f t="shared" si="10"/>
        <v>120000</v>
      </c>
      <c r="M117" s="46">
        <f t="shared" si="15"/>
        <v>1800000</v>
      </c>
      <c r="N117" s="48">
        <f t="shared" si="11"/>
        <v>0</v>
      </c>
      <c r="O117" s="48">
        <f t="shared" si="12"/>
        <v>2625600</v>
      </c>
      <c r="P117" s="48">
        <f t="shared" si="13"/>
        <v>0</v>
      </c>
      <c r="Q117" s="48">
        <f t="shared" si="14"/>
        <v>2625600</v>
      </c>
      <c r="R117" s="53"/>
    </row>
    <row r="118" spans="1:18" s="17" customFormat="1" ht="36" customHeight="1">
      <c r="A118" s="137" t="s">
        <v>32</v>
      </c>
      <c r="B118" s="137"/>
      <c r="C118" s="49"/>
      <c r="D118" s="49"/>
      <c r="E118" s="49">
        <f aca="true" t="shared" si="16" ref="E118:Q118">SUM(E7:E117)</f>
        <v>45807.59999999999</v>
      </c>
      <c r="F118" s="49">
        <f t="shared" si="16"/>
        <v>0</v>
      </c>
      <c r="G118" s="49">
        <f t="shared" si="16"/>
        <v>27619.4</v>
      </c>
      <c r="H118" s="49">
        <f t="shared" si="16"/>
        <v>27619.4</v>
      </c>
      <c r="I118" s="49">
        <f t="shared" si="16"/>
        <v>0</v>
      </c>
      <c r="J118" s="57">
        <f t="shared" si="16"/>
        <v>1380970000</v>
      </c>
      <c r="K118" s="49">
        <f t="shared" si="16"/>
        <v>243050720</v>
      </c>
      <c r="L118" s="49">
        <f t="shared" si="16"/>
        <v>276194000</v>
      </c>
      <c r="M118" s="49">
        <f t="shared" si="16"/>
        <v>4142910000</v>
      </c>
      <c r="N118" s="49">
        <f t="shared" si="16"/>
        <v>0</v>
      </c>
      <c r="O118" s="49">
        <f>SUM(O7:O117)</f>
        <v>6043124720</v>
      </c>
      <c r="P118" s="49">
        <f t="shared" si="16"/>
        <v>0</v>
      </c>
      <c r="Q118" s="51">
        <f t="shared" si="16"/>
        <v>6043124720</v>
      </c>
      <c r="R118" s="53"/>
    </row>
    <row r="119" spans="11:18" ht="15" customHeight="1">
      <c r="K119" s="15"/>
      <c r="R119" s="52"/>
    </row>
    <row r="120" ht="12.75">
      <c r="R120" s="52"/>
    </row>
    <row r="131" ht="12.75">
      <c r="J131" s="150"/>
    </row>
    <row r="132" ht="12.75">
      <c r="J132" s="150"/>
    </row>
    <row r="133" ht="12.75">
      <c r="J133" s="150"/>
    </row>
  </sheetData>
  <sheetProtection/>
  <mergeCells count="73">
    <mergeCell ref="P4:P5"/>
    <mergeCell ref="Q4:Q5"/>
    <mergeCell ref="A1:Q1"/>
    <mergeCell ref="A2:Q2"/>
    <mergeCell ref="A118:B118"/>
    <mergeCell ref="A62:A64"/>
    <mergeCell ref="B62:B64"/>
    <mergeCell ref="A57:A58"/>
    <mergeCell ref="B57:B58"/>
    <mergeCell ref="C96:C97"/>
    <mergeCell ref="G4:I4"/>
    <mergeCell ref="J4:O4"/>
    <mergeCell ref="D96:D97"/>
    <mergeCell ref="E96:E97"/>
    <mergeCell ref="F96:F97"/>
    <mergeCell ref="A8:A9"/>
    <mergeCell ref="B8:B9"/>
    <mergeCell ref="A39:A40"/>
    <mergeCell ref="B39:B40"/>
    <mergeCell ref="A28:A29"/>
    <mergeCell ref="B4:B5"/>
    <mergeCell ref="A4:A5"/>
    <mergeCell ref="C4:E4"/>
    <mergeCell ref="F4:F5"/>
    <mergeCell ref="A11:A12"/>
    <mergeCell ref="B11:B12"/>
    <mergeCell ref="B43:B45"/>
    <mergeCell ref="A30:A31"/>
    <mergeCell ref="B30:B31"/>
    <mergeCell ref="A32:A33"/>
    <mergeCell ref="B32:B33"/>
    <mergeCell ref="A35:A36"/>
    <mergeCell ref="B35:B36"/>
    <mergeCell ref="A14:A15"/>
    <mergeCell ref="B14:B15"/>
    <mergeCell ref="A16:A17"/>
    <mergeCell ref="A47:A48"/>
    <mergeCell ref="B47:B48"/>
    <mergeCell ref="A41:A42"/>
    <mergeCell ref="B41:B42"/>
    <mergeCell ref="A21:A23"/>
    <mergeCell ref="B28:B29"/>
    <mergeCell ref="A43:A45"/>
    <mergeCell ref="A49:A51"/>
    <mergeCell ref="B49:B51"/>
    <mergeCell ref="B16:B17"/>
    <mergeCell ref="A18:A20"/>
    <mergeCell ref="B18:B20"/>
    <mergeCell ref="A52:A55"/>
    <mergeCell ref="B52:B55"/>
    <mergeCell ref="B21:B23"/>
    <mergeCell ref="A24:A27"/>
    <mergeCell ref="B24:B27"/>
    <mergeCell ref="A70:A71"/>
    <mergeCell ref="B70:B71"/>
    <mergeCell ref="A76:A77"/>
    <mergeCell ref="B76:B77"/>
    <mergeCell ref="A59:A60"/>
    <mergeCell ref="B59:B60"/>
    <mergeCell ref="A65:A66"/>
    <mergeCell ref="B65:B66"/>
    <mergeCell ref="A67:A69"/>
    <mergeCell ref="B67:B69"/>
    <mergeCell ref="A90:A91"/>
    <mergeCell ref="B90:B91"/>
    <mergeCell ref="A114:A115"/>
    <mergeCell ref="B114:B115"/>
    <mergeCell ref="A92:A93"/>
    <mergeCell ref="B92:B93"/>
    <mergeCell ref="A94:A95"/>
    <mergeCell ref="B94:B95"/>
    <mergeCell ref="B97:B99"/>
    <mergeCell ref="A97:A99"/>
  </mergeCells>
  <printOptions/>
  <pageMargins left="0.17" right="0.17" top="0.55" bottom="0.28" header="0.32" footer="0.2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1:K76"/>
  <sheetViews>
    <sheetView tabSelected="1" zoomScalePageLayoutView="0" workbookViewId="0" topLeftCell="A43">
      <selection activeCell="J84" sqref="J84"/>
    </sheetView>
  </sheetViews>
  <sheetFormatPr defaultColWidth="8.796875" defaultRowHeight="15"/>
  <cols>
    <col min="1" max="1" width="3.59765625" style="1" customWidth="1"/>
    <col min="2" max="2" width="17.3984375" style="1" customWidth="1"/>
    <col min="3" max="3" width="6.69921875" style="1" customWidth="1"/>
    <col min="4" max="4" width="6.19921875" style="1" customWidth="1"/>
    <col min="5" max="5" width="9" style="1" customWidth="1"/>
    <col min="6" max="6" width="6.09765625" style="1" customWidth="1"/>
    <col min="7" max="7" width="5.8984375" style="1" customWidth="1"/>
    <col min="8" max="8" width="7.69921875" style="1" customWidth="1"/>
    <col min="9" max="9" width="10.19921875" style="1" customWidth="1"/>
    <col min="10" max="10" width="12.8984375" style="1" customWidth="1"/>
    <col min="11" max="16384" width="8.8984375" style="1" customWidth="1"/>
  </cols>
  <sheetData>
    <row r="1" spans="1:11" ht="59.25" customHeight="1">
      <c r="A1" s="145" t="s">
        <v>97</v>
      </c>
      <c r="B1" s="145"/>
      <c r="C1" s="145"/>
      <c r="D1" s="145"/>
      <c r="E1" s="145"/>
      <c r="F1" s="145"/>
      <c r="G1" s="145"/>
      <c r="H1" s="145"/>
      <c r="I1" s="145"/>
      <c r="J1" s="145"/>
      <c r="K1" s="11"/>
    </row>
    <row r="2" spans="1:11" ht="28.5" customHeight="1">
      <c r="A2" s="139" t="str">
        <f>TKDT!A2</f>
        <v>(Kèm theo Quyết định số …… /QĐ-UBND ngày…../6/2021 của UBND huyện Tân Yên)</v>
      </c>
      <c r="B2" s="139"/>
      <c r="C2" s="139"/>
      <c r="D2" s="139"/>
      <c r="E2" s="139"/>
      <c r="F2" s="139"/>
      <c r="G2" s="139"/>
      <c r="H2" s="139"/>
      <c r="I2" s="139"/>
      <c r="J2" s="139"/>
      <c r="K2" s="11"/>
    </row>
    <row r="3" spans="1:11" ht="15" customHeight="1">
      <c r="A3" s="4"/>
      <c r="B3" s="4"/>
      <c r="C3" s="4"/>
      <c r="D3" s="4"/>
      <c r="E3" s="4"/>
      <c r="F3" s="4"/>
      <c r="G3" s="142"/>
      <c r="H3" s="142"/>
      <c r="I3" s="142"/>
      <c r="J3" s="142"/>
      <c r="K3" s="10"/>
    </row>
    <row r="4" spans="1:11" ht="31.5" customHeight="1">
      <c r="A4" s="147" t="s">
        <v>0</v>
      </c>
      <c r="B4" s="147" t="s">
        <v>21</v>
      </c>
      <c r="C4" s="147" t="s">
        <v>22</v>
      </c>
      <c r="D4" s="147" t="s">
        <v>27</v>
      </c>
      <c r="E4" s="148" t="s">
        <v>29</v>
      </c>
      <c r="F4" s="149"/>
      <c r="G4" s="140" t="s">
        <v>28</v>
      </c>
      <c r="H4" s="146" t="s">
        <v>20</v>
      </c>
      <c r="I4" s="146"/>
      <c r="J4" s="146"/>
      <c r="K4" s="12"/>
    </row>
    <row r="5" spans="1:10" ht="70.5" customHeight="1">
      <c r="A5" s="147"/>
      <c r="B5" s="147"/>
      <c r="C5" s="147"/>
      <c r="D5" s="147"/>
      <c r="E5" s="6" t="s">
        <v>23</v>
      </c>
      <c r="F5" s="6" t="s">
        <v>30</v>
      </c>
      <c r="G5" s="141"/>
      <c r="H5" s="6" t="s">
        <v>24</v>
      </c>
      <c r="I5" s="6" t="s">
        <v>25</v>
      </c>
      <c r="J5" s="6" t="s">
        <v>17</v>
      </c>
    </row>
    <row r="6" spans="1:10" ht="21" customHeight="1">
      <c r="A6" s="6">
        <v>1</v>
      </c>
      <c r="B6" s="6">
        <v>2</v>
      </c>
      <c r="C6" s="6">
        <v>3</v>
      </c>
      <c r="D6" s="6">
        <v>4</v>
      </c>
      <c r="E6" s="6">
        <v>5</v>
      </c>
      <c r="F6" s="6"/>
      <c r="G6" s="6">
        <v>6</v>
      </c>
      <c r="H6" s="6">
        <v>7</v>
      </c>
      <c r="I6" s="6">
        <v>8</v>
      </c>
      <c r="J6" s="6">
        <v>9</v>
      </c>
    </row>
    <row r="7" spans="1:10" ht="39.75" customHeight="1">
      <c r="A7" s="22">
        <v>1</v>
      </c>
      <c r="B7" s="24" t="str">
        <f>+TKDT!B7</f>
        <v>Giáp Văn Sự</v>
      </c>
      <c r="C7" s="25">
        <v>380</v>
      </c>
      <c r="D7" s="25">
        <f aca="true" t="shared" si="0" ref="D7:D45">+C7*70%</f>
        <v>266</v>
      </c>
      <c r="E7" s="26">
        <f>+'PA (A3)'!H8+'PA (A3)'!H9</f>
        <v>834.3</v>
      </c>
      <c r="F7" s="23"/>
      <c r="G7" s="27">
        <f aca="true" t="shared" si="1" ref="G7:G45">E7/D7</f>
        <v>3.1364661654135335</v>
      </c>
      <c r="H7" s="25">
        <v>3</v>
      </c>
      <c r="I7" s="28">
        <v>3500000</v>
      </c>
      <c r="J7" s="28">
        <f>H7*I7</f>
        <v>10500000</v>
      </c>
    </row>
    <row r="8" spans="1:10" ht="41.25" customHeight="1">
      <c r="A8" s="23">
        <v>2</v>
      </c>
      <c r="B8" s="24" t="str">
        <f>+TKDT!B9</f>
        <v> Giáp Văn Đức</v>
      </c>
      <c r="C8" s="25">
        <v>380</v>
      </c>
      <c r="D8" s="25">
        <f t="shared" si="0"/>
        <v>266</v>
      </c>
      <c r="E8" s="26">
        <f>+'PA (A3)'!H10</f>
        <v>260.1</v>
      </c>
      <c r="F8" s="23"/>
      <c r="G8" s="27">
        <f t="shared" si="1"/>
        <v>0.9778195488721806</v>
      </c>
      <c r="H8" s="25">
        <v>1</v>
      </c>
      <c r="I8" s="28">
        <v>3500000</v>
      </c>
      <c r="J8" s="28">
        <f aca="true" t="shared" si="2" ref="J8:J47">H8*I8</f>
        <v>3500000</v>
      </c>
    </row>
    <row r="9" spans="1:10" ht="33.75" customHeight="1">
      <c r="A9" s="22">
        <v>3</v>
      </c>
      <c r="B9" s="24" t="str">
        <f>+TKDT!B10</f>
        <v>Nguyễn Văn Quỳnh (GCN Giáp Văn Quỳnh)</v>
      </c>
      <c r="C9" s="25">
        <v>380</v>
      </c>
      <c r="D9" s="25">
        <f t="shared" si="0"/>
        <v>266</v>
      </c>
      <c r="E9" s="26">
        <f>+'PA (A3)'!H11+'PA (A3)'!H12</f>
        <v>317.2</v>
      </c>
      <c r="F9" s="23"/>
      <c r="G9" s="27">
        <f t="shared" si="1"/>
        <v>1.1924812030075187</v>
      </c>
      <c r="H9" s="25">
        <v>1</v>
      </c>
      <c r="I9" s="28">
        <v>3500000</v>
      </c>
      <c r="J9" s="28">
        <f t="shared" si="2"/>
        <v>3500000</v>
      </c>
    </row>
    <row r="10" spans="1:10" ht="27" customHeight="1">
      <c r="A10" s="23">
        <v>4</v>
      </c>
      <c r="B10" s="24" t="str">
        <f>+TKDT!B12</f>
        <v>Giáp Văn Đoài (Nhã)</v>
      </c>
      <c r="C10" s="25">
        <v>380</v>
      </c>
      <c r="D10" s="25">
        <f t="shared" si="0"/>
        <v>266</v>
      </c>
      <c r="E10" s="26">
        <f>+'PA (A3)'!H13</f>
        <v>303.9</v>
      </c>
      <c r="F10" s="23"/>
      <c r="G10" s="27">
        <f t="shared" si="1"/>
        <v>1.1424812030075187</v>
      </c>
      <c r="H10" s="25">
        <v>1</v>
      </c>
      <c r="I10" s="28">
        <v>3500000</v>
      </c>
      <c r="J10" s="28">
        <f t="shared" si="2"/>
        <v>3500000</v>
      </c>
    </row>
    <row r="11" spans="1:10" ht="27" customHeight="1">
      <c r="A11" s="22">
        <v>5</v>
      </c>
      <c r="B11" s="24" t="str">
        <f>+TKDT!B13</f>
        <v> Giáp Văn Bình
(GCN Giáp Văn Tính- anh trai)</v>
      </c>
      <c r="C11" s="25">
        <v>380</v>
      </c>
      <c r="D11" s="25">
        <f t="shared" si="0"/>
        <v>266</v>
      </c>
      <c r="E11" s="26">
        <f>+'PA (A3)'!H14+'PA (A3)'!H15</f>
        <v>999.1</v>
      </c>
      <c r="F11" s="23"/>
      <c r="G11" s="27">
        <f t="shared" si="1"/>
        <v>3.756015037593985</v>
      </c>
      <c r="H11" s="25">
        <v>3</v>
      </c>
      <c r="I11" s="28">
        <v>3500000</v>
      </c>
      <c r="J11" s="28">
        <f t="shared" si="2"/>
        <v>10500000</v>
      </c>
    </row>
    <row r="12" spans="1:10" s="20" customFormat="1" ht="27" customHeight="1">
      <c r="A12" s="23">
        <v>6</v>
      </c>
      <c r="B12" s="36" t="str">
        <f>+TKDT!B15</f>
        <v>Trần Văn Nhàn (Tuyến)</v>
      </c>
      <c r="C12" s="37">
        <v>380</v>
      </c>
      <c r="D12" s="37">
        <f t="shared" si="0"/>
        <v>266</v>
      </c>
      <c r="E12" s="38">
        <f>+'PA (A3)'!H16+'PA (A3)'!H17</f>
        <v>706.6</v>
      </c>
      <c r="F12" s="35"/>
      <c r="G12" s="39">
        <f t="shared" si="1"/>
        <v>2.656390977443609</v>
      </c>
      <c r="H12" s="37">
        <v>2</v>
      </c>
      <c r="I12" s="40">
        <v>3500000</v>
      </c>
      <c r="J12" s="40">
        <f t="shared" si="2"/>
        <v>7000000</v>
      </c>
    </row>
    <row r="13" spans="1:10" ht="45.75" customHeight="1">
      <c r="A13" s="22">
        <v>7</v>
      </c>
      <c r="B13" s="24" t="str">
        <f>+TKDT!B17</f>
        <v>Giáp Đăng Mâu</v>
      </c>
      <c r="C13" s="25">
        <v>380</v>
      </c>
      <c r="D13" s="25">
        <f t="shared" si="0"/>
        <v>266</v>
      </c>
      <c r="E13" s="26">
        <f>+'PA (A3)'!H18+'PA (A3)'!H19+'PA (A3)'!H20</f>
        <v>938.2</v>
      </c>
      <c r="F13" s="23"/>
      <c r="G13" s="27">
        <f t="shared" si="1"/>
        <v>3.5270676691729324</v>
      </c>
      <c r="H13" s="25">
        <v>3</v>
      </c>
      <c r="I13" s="28">
        <v>3500000</v>
      </c>
      <c r="J13" s="28">
        <f t="shared" si="2"/>
        <v>10500000</v>
      </c>
    </row>
    <row r="14" spans="1:10" ht="45" customHeight="1">
      <c r="A14" s="23">
        <v>8</v>
      </c>
      <c r="B14" s="24" t="str">
        <f>+TKDT!B20</f>
        <v>Trần Văn Hạng</v>
      </c>
      <c r="C14" s="25">
        <v>380</v>
      </c>
      <c r="D14" s="25">
        <f t="shared" si="0"/>
        <v>266</v>
      </c>
      <c r="E14" s="26">
        <f>+'PA (A3)'!H21+'PA (A3)'!H22+'PA (A3)'!H23</f>
        <v>742.9</v>
      </c>
      <c r="F14" s="23"/>
      <c r="G14" s="27">
        <f t="shared" si="1"/>
        <v>2.7928571428571427</v>
      </c>
      <c r="H14" s="25">
        <v>2</v>
      </c>
      <c r="I14" s="28">
        <v>3500000</v>
      </c>
      <c r="J14" s="28">
        <f t="shared" si="2"/>
        <v>7000000</v>
      </c>
    </row>
    <row r="15" spans="1:10" ht="27" customHeight="1">
      <c r="A15" s="22">
        <v>9</v>
      </c>
      <c r="B15" s="24" t="str">
        <f>+TKDT!B23</f>
        <v>Giáp Văn Cơ
Phan Thị Hòa- vợ</v>
      </c>
      <c r="C15" s="25">
        <v>380</v>
      </c>
      <c r="D15" s="25">
        <f t="shared" si="0"/>
        <v>266</v>
      </c>
      <c r="E15" s="26">
        <f>+'PA (A3)'!H24+'PA (A3)'!H25+'PA (A3)'!H26+'PA (A3)'!H27</f>
        <v>584.4</v>
      </c>
      <c r="F15" s="23"/>
      <c r="G15" s="27">
        <f t="shared" si="1"/>
        <v>2.1969924812030075</v>
      </c>
      <c r="H15" s="25">
        <v>2</v>
      </c>
      <c r="I15" s="28">
        <v>3500000</v>
      </c>
      <c r="J15" s="28">
        <f t="shared" si="2"/>
        <v>7000000</v>
      </c>
    </row>
    <row r="16" spans="1:10" ht="27" customHeight="1">
      <c r="A16" s="23">
        <v>10</v>
      </c>
      <c r="B16" s="24" t="str">
        <f>+TKDT!B27</f>
        <v>Giáp Văn Đại
Nguyễn Thị Kim- vợ</v>
      </c>
      <c r="C16" s="25">
        <v>380</v>
      </c>
      <c r="D16" s="25">
        <f t="shared" si="0"/>
        <v>266</v>
      </c>
      <c r="E16" s="26">
        <f>+'PA (A3)'!H28+'PA (A3)'!H29</f>
        <v>278.4</v>
      </c>
      <c r="F16" s="23"/>
      <c r="G16" s="27">
        <f t="shared" si="1"/>
        <v>1.0466165413533834</v>
      </c>
      <c r="H16" s="25">
        <v>1</v>
      </c>
      <c r="I16" s="28">
        <v>3500000</v>
      </c>
      <c r="J16" s="28">
        <f t="shared" si="2"/>
        <v>3500000</v>
      </c>
    </row>
    <row r="17" spans="1:10" ht="51" customHeight="1">
      <c r="A17" s="22">
        <v>11</v>
      </c>
      <c r="B17" s="24" t="str">
        <f>+TKDT!B29</f>
        <v>Trần Thị Oánh - vợ (GCN Giáp Văn Tố - đã chết)</v>
      </c>
      <c r="C17" s="25">
        <v>380</v>
      </c>
      <c r="D17" s="25">
        <f t="shared" si="0"/>
        <v>266</v>
      </c>
      <c r="E17" s="26">
        <f>+'PA (A3)'!H30+'PA (A3)'!H31</f>
        <v>877.6</v>
      </c>
      <c r="F17" s="23"/>
      <c r="G17" s="27">
        <f t="shared" si="1"/>
        <v>3.299248120300752</v>
      </c>
      <c r="H17" s="25">
        <v>3</v>
      </c>
      <c r="I17" s="28">
        <v>3500000</v>
      </c>
      <c r="J17" s="28">
        <f t="shared" si="2"/>
        <v>10500000</v>
      </c>
    </row>
    <row r="18" spans="1:10" ht="36.75" customHeight="1">
      <c r="A18" s="23">
        <v>12</v>
      </c>
      <c r="B18" s="24" t="str">
        <f>+TKDT!B31</f>
        <v>Giáp Văn Hòa
Giáp Thị Xây- vợ</v>
      </c>
      <c r="C18" s="25">
        <v>380</v>
      </c>
      <c r="D18" s="25">
        <f t="shared" si="0"/>
        <v>266</v>
      </c>
      <c r="E18" s="26">
        <f>+'PA (A3)'!H32+'PA (A3)'!H33</f>
        <v>700.2</v>
      </c>
      <c r="F18" s="23"/>
      <c r="G18" s="27">
        <f t="shared" si="1"/>
        <v>2.6323308270676695</v>
      </c>
      <c r="H18" s="25">
        <v>2</v>
      </c>
      <c r="I18" s="28">
        <v>3500000</v>
      </c>
      <c r="J18" s="28">
        <f t="shared" si="2"/>
        <v>7000000</v>
      </c>
    </row>
    <row r="19" spans="1:10" ht="40.5" customHeight="1">
      <c r="A19" s="22">
        <v>13</v>
      </c>
      <c r="B19" s="24" t="str">
        <f>+TKDT!B33</f>
        <v>Giáp Văn Bát</v>
      </c>
      <c r="C19" s="25">
        <v>380</v>
      </c>
      <c r="D19" s="25">
        <f t="shared" si="0"/>
        <v>266</v>
      </c>
      <c r="E19" s="26">
        <f>+'PA (A3)'!H34</f>
        <v>255.4</v>
      </c>
      <c r="F19" s="23"/>
      <c r="G19" s="41">
        <f t="shared" si="1"/>
        <v>0.9601503759398496</v>
      </c>
      <c r="H19" s="25">
        <v>0</v>
      </c>
      <c r="I19" s="28">
        <v>3500000</v>
      </c>
      <c r="J19" s="28">
        <f t="shared" si="2"/>
        <v>0</v>
      </c>
    </row>
    <row r="20" spans="1:10" ht="27" customHeight="1">
      <c r="A20" s="23">
        <v>14</v>
      </c>
      <c r="B20" s="24" t="str">
        <f>+TKDT!B34</f>
        <v>Giáp Văn Tuất</v>
      </c>
      <c r="C20" s="25">
        <v>380</v>
      </c>
      <c r="D20" s="25">
        <f t="shared" si="0"/>
        <v>266</v>
      </c>
      <c r="E20" s="26">
        <f>+'PA (A3)'!H35+'PA (A3)'!H36</f>
        <v>345.29999999999995</v>
      </c>
      <c r="F20" s="23"/>
      <c r="G20" s="27">
        <f t="shared" si="1"/>
        <v>1.2981203007518796</v>
      </c>
      <c r="H20" s="25">
        <v>1</v>
      </c>
      <c r="I20" s="28">
        <v>3500000</v>
      </c>
      <c r="J20" s="28">
        <f t="shared" si="2"/>
        <v>3500000</v>
      </c>
    </row>
    <row r="21" spans="1:10" ht="27" customHeight="1">
      <c r="A21" s="22">
        <v>15</v>
      </c>
      <c r="B21" s="24" t="str">
        <f>+TKDT!B36</f>
        <v>Trần Văn An</v>
      </c>
      <c r="C21" s="25">
        <v>380</v>
      </c>
      <c r="D21" s="25">
        <f t="shared" si="0"/>
        <v>266</v>
      </c>
      <c r="E21" s="26">
        <f>+'PA (A3)'!H37</f>
        <v>244.6</v>
      </c>
      <c r="F21" s="23"/>
      <c r="G21" s="27">
        <f t="shared" si="1"/>
        <v>0.9195488721804511</v>
      </c>
      <c r="H21" s="25">
        <v>0</v>
      </c>
      <c r="I21" s="28">
        <v>3500000</v>
      </c>
      <c r="J21" s="28">
        <f t="shared" si="2"/>
        <v>0</v>
      </c>
    </row>
    <row r="22" spans="1:10" ht="27" customHeight="1">
      <c r="A22" s="23">
        <v>16</v>
      </c>
      <c r="B22" s="24" t="str">
        <f>+TKDT!B37</f>
        <v>Giáp Văn Vân</v>
      </c>
      <c r="C22" s="25">
        <v>380</v>
      </c>
      <c r="D22" s="25">
        <f t="shared" si="0"/>
        <v>266</v>
      </c>
      <c r="E22" s="26">
        <f>+'PA (A3)'!H27</f>
        <v>80.3</v>
      </c>
      <c r="F22" s="23"/>
      <c r="G22" s="27">
        <f t="shared" si="1"/>
        <v>0.3018796992481203</v>
      </c>
      <c r="H22" s="25">
        <v>0</v>
      </c>
      <c r="I22" s="28">
        <v>3500000</v>
      </c>
      <c r="J22" s="28">
        <f t="shared" si="2"/>
        <v>0</v>
      </c>
    </row>
    <row r="23" spans="1:10" ht="27" customHeight="1">
      <c r="A23" s="22">
        <v>17</v>
      </c>
      <c r="B23" s="24" t="str">
        <f>+TKDT!B38</f>
        <v>Nguyễn Thị Thành - vợ ông GCN Giáp Văn Tải)</v>
      </c>
      <c r="C23" s="25">
        <v>380</v>
      </c>
      <c r="D23" s="25">
        <f t="shared" si="0"/>
        <v>266</v>
      </c>
      <c r="E23" s="26">
        <f>+'PA (A3)'!H39+'PA (A3)'!H40</f>
        <v>315.1</v>
      </c>
      <c r="F23" s="23"/>
      <c r="G23" s="27">
        <f t="shared" si="1"/>
        <v>1.1845864661654135</v>
      </c>
      <c r="H23" s="25">
        <v>1</v>
      </c>
      <c r="I23" s="28">
        <v>3500000</v>
      </c>
      <c r="J23" s="28">
        <f t="shared" si="2"/>
        <v>3500000</v>
      </c>
    </row>
    <row r="24" spans="1:10" ht="27" customHeight="1">
      <c r="A24" s="23">
        <v>18</v>
      </c>
      <c r="B24" s="24" t="str">
        <f>+TKDT!B40</f>
        <v>Giáp Thị Huy - vợ (ông GCN Giáp Văn Ngọc - đã chết)</v>
      </c>
      <c r="C24" s="25">
        <v>380</v>
      </c>
      <c r="D24" s="25">
        <f t="shared" si="0"/>
        <v>266</v>
      </c>
      <c r="E24" s="26">
        <f>+'PA (A3)'!H41+'PA (A3)'!H42</f>
        <v>308.79999999999995</v>
      </c>
      <c r="F24" s="23"/>
      <c r="G24" s="27">
        <f t="shared" si="1"/>
        <v>1.1609022556390975</v>
      </c>
      <c r="H24" s="25">
        <v>1</v>
      </c>
      <c r="I24" s="28">
        <v>3500000</v>
      </c>
      <c r="J24" s="28">
        <f t="shared" si="2"/>
        <v>3500000</v>
      </c>
    </row>
    <row r="25" spans="1:10" ht="27" customHeight="1">
      <c r="A25" s="22">
        <v>19</v>
      </c>
      <c r="B25" s="24" t="str">
        <f>+TKDT!B42</f>
        <v>Trần Thị Thọ - vợ ông (GCN Giáp Văn Thành- đã chết)</v>
      </c>
      <c r="C25" s="25">
        <v>380</v>
      </c>
      <c r="D25" s="25">
        <f t="shared" si="0"/>
        <v>266</v>
      </c>
      <c r="E25" s="26">
        <f>+'PA (A3)'!H43+'PA (A3)'!H44+'PA (A3)'!H45</f>
        <v>567.1</v>
      </c>
      <c r="F25" s="23"/>
      <c r="G25" s="27">
        <f t="shared" si="1"/>
        <v>2.131954887218045</v>
      </c>
      <c r="H25" s="25">
        <v>2</v>
      </c>
      <c r="I25" s="28">
        <v>3500000</v>
      </c>
      <c r="J25" s="28">
        <f t="shared" si="2"/>
        <v>7000000</v>
      </c>
    </row>
    <row r="26" spans="1:10" ht="27" customHeight="1">
      <c r="A26" s="23">
        <v>20</v>
      </c>
      <c r="B26" s="24" t="str">
        <f>+TKDT!B45</f>
        <v>Giáp Văn Tình (Thu)</v>
      </c>
      <c r="C26" s="25">
        <v>380</v>
      </c>
      <c r="D26" s="25">
        <f t="shared" si="0"/>
        <v>266</v>
      </c>
      <c r="E26" s="26">
        <f>+'PA (A3)'!H46</f>
        <v>414.4</v>
      </c>
      <c r="F26" s="23"/>
      <c r="G26" s="27">
        <f t="shared" si="1"/>
        <v>1.5578947368421052</v>
      </c>
      <c r="H26" s="25">
        <v>1</v>
      </c>
      <c r="I26" s="28">
        <v>3500000</v>
      </c>
      <c r="J26" s="28">
        <f t="shared" si="2"/>
        <v>3500000</v>
      </c>
    </row>
    <row r="27" spans="1:10" ht="27" customHeight="1">
      <c r="A27" s="22">
        <v>21</v>
      </c>
      <c r="B27" s="24" t="str">
        <f>+TKDT!B46</f>
        <v>Dương Văn Sang</v>
      </c>
      <c r="C27" s="25">
        <v>380</v>
      </c>
      <c r="D27" s="25">
        <f t="shared" si="0"/>
        <v>266</v>
      </c>
      <c r="E27" s="26">
        <f>+'PA (A3)'!H47+'PA (A3)'!H48</f>
        <v>629.8</v>
      </c>
      <c r="F27" s="23"/>
      <c r="G27" s="27">
        <f t="shared" si="1"/>
        <v>2.3676691729323305</v>
      </c>
      <c r="H27" s="25">
        <v>2</v>
      </c>
      <c r="I27" s="28">
        <v>3500000</v>
      </c>
      <c r="J27" s="28">
        <f t="shared" si="2"/>
        <v>7000000</v>
      </c>
    </row>
    <row r="28" spans="1:10" ht="27" customHeight="1">
      <c r="A28" s="23">
        <v>22</v>
      </c>
      <c r="B28" s="24" t="str">
        <f>+TKDT!B48</f>
        <v>Nguyễn Văn Chiến (GCN Giáp Thị Nụ)</v>
      </c>
      <c r="C28" s="25">
        <v>380</v>
      </c>
      <c r="D28" s="25">
        <f t="shared" si="0"/>
        <v>266</v>
      </c>
      <c r="E28" s="26">
        <f>+'PA (A3)'!H49+'PA (A3)'!H50+'PA (A3)'!H51</f>
        <v>386.1</v>
      </c>
      <c r="F28" s="23">
        <v>144.6</v>
      </c>
      <c r="G28" s="42">
        <f>(E28+F28)/D28</f>
        <v>1.9951127819548873</v>
      </c>
      <c r="H28" s="25">
        <v>2</v>
      </c>
      <c r="I28" s="28">
        <v>3500000</v>
      </c>
      <c r="J28" s="28">
        <f t="shared" si="2"/>
        <v>7000000</v>
      </c>
    </row>
    <row r="29" spans="1:10" ht="27" customHeight="1">
      <c r="A29" s="22">
        <v>23</v>
      </c>
      <c r="B29" s="24" t="str">
        <f>+TKDT!B51</f>
        <v>Giáp Thị Bậc</v>
      </c>
      <c r="C29" s="25">
        <v>380</v>
      </c>
      <c r="D29" s="25">
        <f t="shared" si="0"/>
        <v>266</v>
      </c>
      <c r="E29" s="26">
        <f>+'PA (A3)'!H52+'PA (A3)'!H53+'PA (A3)'!H54+'PA (A3)'!H55</f>
        <v>1570.2999999999997</v>
      </c>
      <c r="F29" s="23"/>
      <c r="G29" s="27">
        <f t="shared" si="1"/>
        <v>5.903383458646616</v>
      </c>
      <c r="H29" s="25">
        <v>5</v>
      </c>
      <c r="I29" s="28">
        <v>3500000</v>
      </c>
      <c r="J29" s="28">
        <f t="shared" si="2"/>
        <v>17500000</v>
      </c>
    </row>
    <row r="30" spans="1:10" ht="27" customHeight="1">
      <c r="A30" s="23">
        <v>24</v>
      </c>
      <c r="B30" s="24" t="str">
        <f>+TKDT!B55</f>
        <v>Giáp Thị Ước</v>
      </c>
      <c r="C30" s="25">
        <v>380</v>
      </c>
      <c r="D30" s="25">
        <f t="shared" si="0"/>
        <v>266</v>
      </c>
      <c r="E30" s="26">
        <f>+'PA (A3)'!H56</f>
        <v>357</v>
      </c>
      <c r="F30" s="23"/>
      <c r="G30" s="27">
        <f t="shared" si="1"/>
        <v>1.3421052631578947</v>
      </c>
      <c r="H30" s="25">
        <v>1</v>
      </c>
      <c r="I30" s="28">
        <v>3500000</v>
      </c>
      <c r="J30" s="28">
        <f t="shared" si="2"/>
        <v>3500000</v>
      </c>
    </row>
    <row r="31" spans="1:10" ht="27" customHeight="1">
      <c r="A31" s="22">
        <v>25</v>
      </c>
      <c r="B31" s="24" t="str">
        <f>+TKDT!B56</f>
        <v>Giáp Văn Ố
Nguyễn Thị Cúc- vợ</v>
      </c>
      <c r="C31" s="25">
        <v>380</v>
      </c>
      <c r="D31" s="25">
        <f t="shared" si="0"/>
        <v>266</v>
      </c>
      <c r="E31" s="26">
        <f>+'PA (A3)'!H57+'PA (A3)'!H58</f>
        <v>453.7</v>
      </c>
      <c r="F31" s="23"/>
      <c r="G31" s="27">
        <f t="shared" si="1"/>
        <v>1.705639097744361</v>
      </c>
      <c r="H31" s="25">
        <v>1</v>
      </c>
      <c r="I31" s="28">
        <v>3500000</v>
      </c>
      <c r="J31" s="28">
        <f t="shared" si="2"/>
        <v>3500000</v>
      </c>
    </row>
    <row r="32" spans="1:10" ht="27" customHeight="1">
      <c r="A32" s="23">
        <v>26</v>
      </c>
      <c r="B32" s="24" t="str">
        <f>+TKDT!B58</f>
        <v>Giáp Văn Nghị</v>
      </c>
      <c r="C32" s="25">
        <v>380</v>
      </c>
      <c r="D32" s="25">
        <f t="shared" si="0"/>
        <v>266</v>
      </c>
      <c r="E32" s="26">
        <f>+'PA (A3)'!H59+'PA (A3)'!H60</f>
        <v>92.5</v>
      </c>
      <c r="F32" s="23"/>
      <c r="G32" s="27">
        <f t="shared" si="1"/>
        <v>0.34774436090225563</v>
      </c>
      <c r="H32" s="25">
        <v>0</v>
      </c>
      <c r="I32" s="28">
        <v>3500000</v>
      </c>
      <c r="J32" s="28">
        <f t="shared" si="2"/>
        <v>0</v>
      </c>
    </row>
    <row r="33" spans="1:10" ht="27" customHeight="1">
      <c r="A33" s="22">
        <v>27</v>
      </c>
      <c r="B33" s="24" t="str">
        <f>+TKDT!B60</f>
        <v>Giáp Văn Chung - chồng (GCN DươngThị Ý)</v>
      </c>
      <c r="C33" s="25">
        <v>380</v>
      </c>
      <c r="D33" s="25">
        <f t="shared" si="0"/>
        <v>266</v>
      </c>
      <c r="E33" s="26">
        <f>+'PA (A3)'!H43</f>
        <v>461.2</v>
      </c>
      <c r="F33" s="23"/>
      <c r="G33" s="27">
        <f t="shared" si="1"/>
        <v>1.7338345864661653</v>
      </c>
      <c r="H33" s="25">
        <v>1</v>
      </c>
      <c r="I33" s="28">
        <v>3500000</v>
      </c>
      <c r="J33" s="28">
        <f t="shared" si="2"/>
        <v>3500000</v>
      </c>
    </row>
    <row r="34" spans="1:10" ht="27" customHeight="1">
      <c r="A34" s="23">
        <v>28</v>
      </c>
      <c r="B34" s="24" t="str">
        <f>+TKDT!B61</f>
        <v>Dương Văn Phong</v>
      </c>
      <c r="C34" s="25">
        <v>380</v>
      </c>
      <c r="D34" s="25">
        <f t="shared" si="0"/>
        <v>266</v>
      </c>
      <c r="E34" s="26">
        <f>+'PA (A3)'!H62+'PA (A3)'!H63+'PA (A3)'!H64</f>
        <v>601.6</v>
      </c>
      <c r="F34" s="23"/>
      <c r="G34" s="27">
        <f t="shared" si="1"/>
        <v>2.261654135338346</v>
      </c>
      <c r="H34" s="25">
        <v>2</v>
      </c>
      <c r="I34" s="28">
        <v>3500000</v>
      </c>
      <c r="J34" s="28">
        <f t="shared" si="2"/>
        <v>7000000</v>
      </c>
    </row>
    <row r="35" spans="1:10" ht="27" customHeight="1">
      <c r="A35" s="22">
        <v>29</v>
      </c>
      <c r="B35" s="24" t="str">
        <f>+TKDT!B64</f>
        <v>Trần Văn Lĩnh</v>
      </c>
      <c r="C35" s="25">
        <v>380</v>
      </c>
      <c r="D35" s="25">
        <f t="shared" si="0"/>
        <v>266</v>
      </c>
      <c r="E35" s="26">
        <f>+'PA (A3)'!H65+'PA (A3)'!H66</f>
        <v>1019</v>
      </c>
      <c r="F35" s="23"/>
      <c r="G35" s="27">
        <f t="shared" si="1"/>
        <v>3.830827067669173</v>
      </c>
      <c r="H35" s="25">
        <v>3</v>
      </c>
      <c r="I35" s="28">
        <v>3500000</v>
      </c>
      <c r="J35" s="28">
        <f t="shared" si="2"/>
        <v>10500000</v>
      </c>
    </row>
    <row r="36" spans="1:10" ht="27" customHeight="1">
      <c r="A36" s="23">
        <v>30</v>
      </c>
      <c r="B36" s="24" t="str">
        <f>+TKDT!B66</f>
        <v>Giáp Thị Tằm- vợ (GCN Giáp Văn Độ)</v>
      </c>
      <c r="C36" s="25">
        <v>380</v>
      </c>
      <c r="D36" s="25">
        <f t="shared" si="0"/>
        <v>266</v>
      </c>
      <c r="E36" s="26">
        <f>+'PA (A3)'!H67+'PA (A3)'!H68+'PA (A3)'!H69</f>
        <v>866.6</v>
      </c>
      <c r="F36" s="23"/>
      <c r="G36" s="27">
        <f t="shared" si="1"/>
        <v>3.2578947368421054</v>
      </c>
      <c r="H36" s="25">
        <v>3</v>
      </c>
      <c r="I36" s="28">
        <v>3500000</v>
      </c>
      <c r="J36" s="28">
        <f t="shared" si="2"/>
        <v>10500000</v>
      </c>
    </row>
    <row r="37" spans="1:10" ht="27" customHeight="1">
      <c r="A37" s="22">
        <v>31</v>
      </c>
      <c r="B37" s="24" t="str">
        <f>+TKDT!B69</f>
        <v> Giáp Văn Điều</v>
      </c>
      <c r="C37" s="25">
        <v>380</v>
      </c>
      <c r="D37" s="25">
        <f t="shared" si="0"/>
        <v>266</v>
      </c>
      <c r="E37" s="26">
        <f>+'PA (A3)'!H70+'PA (A3)'!H71</f>
        <v>266.1</v>
      </c>
      <c r="F37" s="23"/>
      <c r="G37" s="27">
        <f t="shared" si="1"/>
        <v>1.0003759398496241</v>
      </c>
      <c r="H37" s="25">
        <v>1</v>
      </c>
      <c r="I37" s="28">
        <v>3500000</v>
      </c>
      <c r="J37" s="28">
        <f t="shared" si="2"/>
        <v>3500000</v>
      </c>
    </row>
    <row r="38" spans="1:10" ht="27" customHeight="1">
      <c r="A38" s="23">
        <v>32</v>
      </c>
      <c r="B38" s="24" t="str">
        <f>+TKDT!B71</f>
        <v>Trần Thị Lợi - vợ (GCN Giáp văn Tuyến - đã chết)</v>
      </c>
      <c r="C38" s="25">
        <v>380</v>
      </c>
      <c r="D38" s="25">
        <f t="shared" si="0"/>
        <v>266</v>
      </c>
      <c r="E38" s="26">
        <f>+'PA (A3)'!H72</f>
        <v>141.5</v>
      </c>
      <c r="F38" s="23"/>
      <c r="G38" s="27">
        <f t="shared" si="1"/>
        <v>0.5319548872180451</v>
      </c>
      <c r="H38" s="25">
        <v>0</v>
      </c>
      <c r="I38" s="28">
        <v>3500000</v>
      </c>
      <c r="J38" s="28">
        <f t="shared" si="2"/>
        <v>0</v>
      </c>
    </row>
    <row r="39" spans="1:10" ht="27" customHeight="1">
      <c r="A39" s="22">
        <v>33</v>
      </c>
      <c r="B39" s="24" t="str">
        <f>+TKDT!B72</f>
        <v>Giáp Văn Bền</v>
      </c>
      <c r="C39" s="25">
        <v>380</v>
      </c>
      <c r="D39" s="25">
        <f t="shared" si="0"/>
        <v>266</v>
      </c>
      <c r="E39" s="26">
        <f>+'PA (A3)'!H73</f>
        <v>892.8</v>
      </c>
      <c r="F39" s="23"/>
      <c r="G39" s="27">
        <f t="shared" si="1"/>
        <v>3.356390977443609</v>
      </c>
      <c r="H39" s="25">
        <v>3</v>
      </c>
      <c r="I39" s="28">
        <v>3500000</v>
      </c>
      <c r="J39" s="28">
        <f t="shared" si="2"/>
        <v>10500000</v>
      </c>
    </row>
    <row r="40" spans="1:10" ht="27" customHeight="1">
      <c r="A40" s="23">
        <v>34</v>
      </c>
      <c r="B40" s="24" t="str">
        <f>+TKDT!B73</f>
        <v> Dương Văn Cảnh</v>
      </c>
      <c r="C40" s="25">
        <v>380</v>
      </c>
      <c r="D40" s="25">
        <f t="shared" si="0"/>
        <v>266</v>
      </c>
      <c r="E40" s="26">
        <f>+'PA (A3)'!H74</f>
        <v>49.3</v>
      </c>
      <c r="F40" s="23"/>
      <c r="G40" s="27">
        <f t="shared" si="1"/>
        <v>0.18533834586466164</v>
      </c>
      <c r="H40" s="25">
        <v>0</v>
      </c>
      <c r="I40" s="28">
        <v>3500000</v>
      </c>
      <c r="J40" s="28">
        <f t="shared" si="2"/>
        <v>0</v>
      </c>
    </row>
    <row r="41" spans="1:10" ht="27" customHeight="1">
      <c r="A41" s="22">
        <v>35</v>
      </c>
      <c r="B41" s="24" t="str">
        <f>+TKDT!B74</f>
        <v>Giáp Văn Nuôi</v>
      </c>
      <c r="C41" s="25">
        <v>380</v>
      </c>
      <c r="D41" s="25">
        <f t="shared" si="0"/>
        <v>266</v>
      </c>
      <c r="E41" s="26">
        <f>+'PA (A3)'!H75</f>
        <v>254.6</v>
      </c>
      <c r="F41" s="23"/>
      <c r="G41" s="27">
        <f t="shared" si="1"/>
        <v>0.9571428571428571</v>
      </c>
      <c r="H41" s="25">
        <v>1</v>
      </c>
      <c r="I41" s="28">
        <v>3500000</v>
      </c>
      <c r="J41" s="28">
        <f t="shared" si="2"/>
        <v>3500000</v>
      </c>
    </row>
    <row r="42" spans="1:10" ht="27" customHeight="1">
      <c r="A42" s="23">
        <v>36</v>
      </c>
      <c r="B42" s="24" t="str">
        <f>+TKDT!B75</f>
        <v>Giáp Thị Bảng</v>
      </c>
      <c r="C42" s="25">
        <v>380</v>
      </c>
      <c r="D42" s="25">
        <f t="shared" si="0"/>
        <v>266</v>
      </c>
      <c r="E42" s="26">
        <f>+'PA (A3)'!H76+'PA (A3)'!H77</f>
        <v>649.4</v>
      </c>
      <c r="F42" s="23">
        <v>139.2</v>
      </c>
      <c r="G42" s="27">
        <f>(E42+F42)/D42</f>
        <v>2.964661654135338</v>
      </c>
      <c r="H42" s="25">
        <v>3</v>
      </c>
      <c r="I42" s="28">
        <v>3500000</v>
      </c>
      <c r="J42" s="28">
        <f t="shared" si="2"/>
        <v>10500000</v>
      </c>
    </row>
    <row r="43" spans="1:10" ht="27" customHeight="1">
      <c r="A43" s="22">
        <v>37</v>
      </c>
      <c r="B43" s="24" t="str">
        <f>+TKDT!B77</f>
        <v>Thân Thị Ngôn- vợ (GCN Trần Văn Phương)</v>
      </c>
      <c r="C43" s="25">
        <v>380</v>
      </c>
      <c r="D43" s="25">
        <f t="shared" si="0"/>
        <v>266</v>
      </c>
      <c r="E43" s="26">
        <f>+'PA (A3)'!H78</f>
        <v>197.8</v>
      </c>
      <c r="F43" s="23"/>
      <c r="G43" s="27">
        <f>(E43+F43)/D43</f>
        <v>0.743609022556391</v>
      </c>
      <c r="H43" s="25">
        <v>0</v>
      </c>
      <c r="I43" s="28">
        <v>3500000</v>
      </c>
      <c r="J43" s="28">
        <f t="shared" si="2"/>
        <v>0</v>
      </c>
    </row>
    <row r="44" spans="1:10" ht="27" customHeight="1">
      <c r="A44" s="23">
        <v>38</v>
      </c>
      <c r="B44" s="24" t="str">
        <f>+TKDT!B78</f>
        <v> Nguyễn Thị Lập</v>
      </c>
      <c r="C44" s="25">
        <v>380</v>
      </c>
      <c r="D44" s="25">
        <f t="shared" si="0"/>
        <v>266</v>
      </c>
      <c r="E44" s="26">
        <f>+'PA (A3)'!H79</f>
        <v>193.2</v>
      </c>
      <c r="F44" s="23">
        <v>159.4</v>
      </c>
      <c r="G44" s="27">
        <f>(E44+F44)/D44</f>
        <v>1.3255639097744363</v>
      </c>
      <c r="H44" s="25">
        <v>1</v>
      </c>
      <c r="I44" s="28">
        <v>3500000</v>
      </c>
      <c r="J44" s="28">
        <f t="shared" si="2"/>
        <v>3500000</v>
      </c>
    </row>
    <row r="45" spans="1:10" ht="27" customHeight="1">
      <c r="A45" s="22">
        <v>39</v>
      </c>
      <c r="B45" s="24" t="str">
        <f>+TKDT!B79</f>
        <v>Giáp Văn Đạt</v>
      </c>
      <c r="C45" s="25">
        <v>380</v>
      </c>
      <c r="D45" s="25">
        <f t="shared" si="0"/>
        <v>266</v>
      </c>
      <c r="E45" s="26">
        <f>+'PA (A3)'!H80</f>
        <v>533.2</v>
      </c>
      <c r="F45" s="23"/>
      <c r="G45" s="27">
        <f t="shared" si="1"/>
        <v>2.004511278195489</v>
      </c>
      <c r="H45" s="25">
        <v>2</v>
      </c>
      <c r="I45" s="28">
        <v>3500000</v>
      </c>
      <c r="J45" s="28">
        <f t="shared" si="2"/>
        <v>7000000</v>
      </c>
    </row>
    <row r="46" spans="1:10" ht="27" customHeight="1">
      <c r="A46" s="23">
        <v>40</v>
      </c>
      <c r="B46" s="24" t="str">
        <f>+TKDT!B80</f>
        <v>Giáp Văn Cương</v>
      </c>
      <c r="C46" s="25">
        <v>380</v>
      </c>
      <c r="D46" s="25">
        <f aca="true" t="shared" si="3" ref="D46:D74">+C46*70%</f>
        <v>266</v>
      </c>
      <c r="E46" s="26">
        <f>+'PA (A3)'!H81</f>
        <v>429.3</v>
      </c>
      <c r="F46" s="23"/>
      <c r="G46" s="27">
        <f aca="true" t="shared" si="4" ref="G46:G75">E46/D46</f>
        <v>1.6139097744360902</v>
      </c>
      <c r="H46" s="25">
        <v>1</v>
      </c>
      <c r="I46" s="28">
        <v>3500000</v>
      </c>
      <c r="J46" s="28">
        <f t="shared" si="2"/>
        <v>3500000</v>
      </c>
    </row>
    <row r="47" spans="1:10" ht="27" customHeight="1">
      <c r="A47" s="22">
        <v>41</v>
      </c>
      <c r="B47" s="24" t="str">
        <f>+TKDT!B81</f>
        <v> Giáp Văn Ca</v>
      </c>
      <c r="C47" s="25">
        <v>380</v>
      </c>
      <c r="D47" s="25">
        <f t="shared" si="3"/>
        <v>266</v>
      </c>
      <c r="E47" s="26">
        <f>+'PA (A3)'!H82</f>
        <v>136.3</v>
      </c>
      <c r="F47" s="23"/>
      <c r="G47" s="27">
        <f t="shared" si="4"/>
        <v>0.512406015037594</v>
      </c>
      <c r="H47" s="25">
        <v>0</v>
      </c>
      <c r="I47" s="28">
        <v>3500000</v>
      </c>
      <c r="J47" s="28">
        <f t="shared" si="2"/>
        <v>0</v>
      </c>
    </row>
    <row r="48" spans="1:10" ht="27" customHeight="1">
      <c r="A48" s="23">
        <v>42</v>
      </c>
      <c r="B48" s="24" t="str">
        <f>+TKDT!B82</f>
        <v>Giáp Đăng Ngạn
Giáp Thị Ngùng- vợ</v>
      </c>
      <c r="C48" s="25">
        <v>380</v>
      </c>
      <c r="D48" s="25">
        <f t="shared" si="3"/>
        <v>266</v>
      </c>
      <c r="E48" s="26">
        <f>+'PA (A3)'!H83</f>
        <v>224.6</v>
      </c>
      <c r="F48" s="23"/>
      <c r="G48" s="27">
        <f t="shared" si="4"/>
        <v>0.8443609022556391</v>
      </c>
      <c r="H48" s="25">
        <v>0</v>
      </c>
      <c r="I48" s="28">
        <v>3500000</v>
      </c>
      <c r="J48" s="28">
        <f aca="true" t="shared" si="5" ref="J48:J75">H48*I48</f>
        <v>0</v>
      </c>
    </row>
    <row r="49" spans="1:10" ht="27" customHeight="1">
      <c r="A49" s="22">
        <v>43</v>
      </c>
      <c r="B49" s="24" t="str">
        <f>+TKDT!B83</f>
        <v> Giáp Văn Được</v>
      </c>
      <c r="C49" s="25">
        <v>380</v>
      </c>
      <c r="D49" s="25">
        <f t="shared" si="3"/>
        <v>266</v>
      </c>
      <c r="E49" s="26">
        <f>+'PA (A3)'!H84</f>
        <v>21.7</v>
      </c>
      <c r="F49" s="23"/>
      <c r="G49" s="27">
        <f t="shared" si="4"/>
        <v>0.08157894736842106</v>
      </c>
      <c r="H49" s="25">
        <v>0</v>
      </c>
      <c r="I49" s="28">
        <v>3500000</v>
      </c>
      <c r="J49" s="28">
        <f t="shared" si="5"/>
        <v>0</v>
      </c>
    </row>
    <row r="50" spans="1:10" ht="27" customHeight="1">
      <c r="A50" s="23">
        <v>44</v>
      </c>
      <c r="B50" s="24" t="str">
        <f>+TKDT!B84</f>
        <v>Giáp Văn Đức
Giáp Thị Chúc- vợ</v>
      </c>
      <c r="C50" s="25">
        <v>380</v>
      </c>
      <c r="D50" s="25">
        <f t="shared" si="3"/>
        <v>266</v>
      </c>
      <c r="E50" s="26">
        <f>+'PA (A3)'!H85</f>
        <v>24.3</v>
      </c>
      <c r="F50" s="23"/>
      <c r="G50" s="27">
        <f t="shared" si="4"/>
        <v>0.09135338345864662</v>
      </c>
      <c r="H50" s="25">
        <v>0</v>
      </c>
      <c r="I50" s="28">
        <v>3500000</v>
      </c>
      <c r="J50" s="28">
        <f t="shared" si="5"/>
        <v>0</v>
      </c>
    </row>
    <row r="51" spans="1:10" ht="27" customHeight="1">
      <c r="A51" s="22">
        <v>45</v>
      </c>
      <c r="B51" s="24" t="str">
        <f>+TKDT!B85</f>
        <v>Dương Thị Cúc - vợ ông (Giáp Văn Vọng)</v>
      </c>
      <c r="C51" s="25">
        <v>380</v>
      </c>
      <c r="D51" s="25">
        <f t="shared" si="3"/>
        <v>266</v>
      </c>
      <c r="E51" s="26">
        <f>+'PA (A3)'!H86</f>
        <v>47.1</v>
      </c>
      <c r="F51" s="23"/>
      <c r="G51" s="27">
        <f t="shared" si="4"/>
        <v>0.17706766917293235</v>
      </c>
      <c r="H51" s="25">
        <v>0</v>
      </c>
      <c r="I51" s="28">
        <v>3500000</v>
      </c>
      <c r="J51" s="28">
        <f t="shared" si="5"/>
        <v>0</v>
      </c>
    </row>
    <row r="52" spans="1:10" ht="27" customHeight="1">
      <c r="A52" s="23"/>
      <c r="B52" s="29" t="str">
        <f>+TKDT!B86</f>
        <v>THÔN TRUNG</v>
      </c>
      <c r="C52" s="25"/>
      <c r="D52" s="25"/>
      <c r="E52" s="26"/>
      <c r="F52" s="23"/>
      <c r="G52" s="27"/>
      <c r="H52" s="25"/>
      <c r="I52" s="28"/>
      <c r="J52" s="28"/>
    </row>
    <row r="53" spans="1:10" ht="27" customHeight="1">
      <c r="A53" s="23">
        <v>1</v>
      </c>
      <c r="B53" s="24" t="str">
        <f>+TKDT!B87</f>
        <v>Giáp Văn Hưng
Nguyễn Thị Thái- vợ</v>
      </c>
      <c r="C53" s="25">
        <v>360</v>
      </c>
      <c r="D53" s="25">
        <f t="shared" si="3"/>
        <v>251.99999999999997</v>
      </c>
      <c r="E53" s="26">
        <f>+'PA (A3)'!H88</f>
        <v>946.1999999999999</v>
      </c>
      <c r="F53" s="23"/>
      <c r="G53" s="27">
        <f t="shared" si="4"/>
        <v>3.7547619047619047</v>
      </c>
      <c r="H53" s="25">
        <v>3</v>
      </c>
      <c r="I53" s="28">
        <v>3500000</v>
      </c>
      <c r="J53" s="28">
        <f t="shared" si="5"/>
        <v>10500000</v>
      </c>
    </row>
    <row r="54" spans="1:10" ht="27" customHeight="1">
      <c r="A54" s="23">
        <v>2</v>
      </c>
      <c r="B54" s="24" t="str">
        <f>+TKDT!B88</f>
        <v>Giáp Thị Đạc</v>
      </c>
      <c r="C54" s="25">
        <v>360</v>
      </c>
      <c r="D54" s="25">
        <f t="shared" si="3"/>
        <v>251.99999999999997</v>
      </c>
      <c r="E54" s="26">
        <f>+'PA (A3)'!H89</f>
        <v>740.4</v>
      </c>
      <c r="F54" s="23"/>
      <c r="G54" s="27">
        <f t="shared" si="4"/>
        <v>2.9380952380952383</v>
      </c>
      <c r="H54" s="25">
        <v>2</v>
      </c>
      <c r="I54" s="28">
        <v>3500000</v>
      </c>
      <c r="J54" s="28">
        <f t="shared" si="5"/>
        <v>7000000</v>
      </c>
    </row>
    <row r="55" spans="1:10" ht="27" customHeight="1">
      <c r="A55" s="23">
        <v>3</v>
      </c>
      <c r="B55" s="24" t="str">
        <f>+TKDT!B89</f>
        <v>Giáp Văn Tuấn - chồng (GCN Giáp Thị Thước)</v>
      </c>
      <c r="C55" s="25">
        <v>360</v>
      </c>
      <c r="D55" s="25">
        <f t="shared" si="3"/>
        <v>251.99999999999997</v>
      </c>
      <c r="E55" s="26">
        <f>+'PA (A3)'!H90+'PA (A3)'!H91</f>
        <v>418</v>
      </c>
      <c r="F55" s="23"/>
      <c r="G55" s="27">
        <f t="shared" si="4"/>
        <v>1.6587301587301588</v>
      </c>
      <c r="H55" s="25">
        <v>1</v>
      </c>
      <c r="I55" s="28">
        <v>3500000</v>
      </c>
      <c r="J55" s="28">
        <f t="shared" si="5"/>
        <v>3500000</v>
      </c>
    </row>
    <row r="56" spans="1:10" ht="27" customHeight="1">
      <c r="A56" s="23">
        <v>4</v>
      </c>
      <c r="B56" s="24" t="str">
        <f>+TKDT!B91</f>
        <v>Giáp Văn Chinh (Suốt)</v>
      </c>
      <c r="C56" s="25">
        <v>360</v>
      </c>
      <c r="D56" s="25">
        <f t="shared" si="3"/>
        <v>251.99999999999997</v>
      </c>
      <c r="E56" s="26">
        <f>+'PA (A3)'!H92+'PA (A3)'!H93</f>
        <v>116.6</v>
      </c>
      <c r="F56" s="23"/>
      <c r="G56" s="27">
        <f t="shared" si="4"/>
        <v>0.4626984126984127</v>
      </c>
      <c r="H56" s="25">
        <v>0</v>
      </c>
      <c r="I56" s="28">
        <v>3500000</v>
      </c>
      <c r="J56" s="28">
        <f t="shared" si="5"/>
        <v>0</v>
      </c>
    </row>
    <row r="57" spans="1:10" ht="27" customHeight="1">
      <c r="A57" s="23">
        <v>5</v>
      </c>
      <c r="B57" s="24" t="str">
        <f>+TKDT!B93</f>
        <v>Trần Thị Tảo (Nguyễn Thị Tảo)</v>
      </c>
      <c r="C57" s="25">
        <v>360</v>
      </c>
      <c r="D57" s="25">
        <f t="shared" si="3"/>
        <v>251.99999999999997</v>
      </c>
      <c r="E57" s="26">
        <f>+'PA (A3)'!H94+'PA (A3)'!H95</f>
        <v>176.8</v>
      </c>
      <c r="F57" s="23"/>
      <c r="G57" s="27">
        <f t="shared" si="4"/>
        <v>0.7015873015873018</v>
      </c>
      <c r="H57" s="25">
        <v>0</v>
      </c>
      <c r="I57" s="28">
        <v>3500000</v>
      </c>
      <c r="J57" s="28">
        <f t="shared" si="5"/>
        <v>0</v>
      </c>
    </row>
    <row r="58" spans="1:10" ht="27" customHeight="1">
      <c r="A58" s="23">
        <v>6</v>
      </c>
      <c r="B58" s="24" t="str">
        <f>+TKDT!B95</f>
        <v>Giáp Văn Tuyến
Nguyễn Thị Hiền- vợ</v>
      </c>
      <c r="C58" s="25">
        <v>360</v>
      </c>
      <c r="D58" s="25">
        <f t="shared" si="3"/>
        <v>251.99999999999997</v>
      </c>
      <c r="E58" s="26">
        <f>+'PA (A3)'!H96</f>
        <v>336</v>
      </c>
      <c r="F58" s="23"/>
      <c r="G58" s="27">
        <f t="shared" si="4"/>
        <v>1.3333333333333335</v>
      </c>
      <c r="H58" s="25">
        <v>1</v>
      </c>
      <c r="I58" s="28">
        <v>3500000</v>
      </c>
      <c r="J58" s="28">
        <f t="shared" si="5"/>
        <v>3500000</v>
      </c>
    </row>
    <row r="59" spans="1:10" ht="27" customHeight="1">
      <c r="A59" s="23">
        <v>7</v>
      </c>
      <c r="B59" s="24" t="str">
        <f>+TKDT!B96</f>
        <v>Giáp Văn Tuyết</v>
      </c>
      <c r="C59" s="25">
        <v>360</v>
      </c>
      <c r="D59" s="25">
        <f t="shared" si="3"/>
        <v>251.99999999999997</v>
      </c>
      <c r="E59" s="26">
        <f>+'PA (A3)'!H97+'PA (A3)'!H98+'PA (A3)'!H99</f>
        <v>862.5</v>
      </c>
      <c r="F59" s="23"/>
      <c r="G59" s="27">
        <f t="shared" si="4"/>
        <v>3.422619047619048</v>
      </c>
      <c r="H59" s="25">
        <v>3</v>
      </c>
      <c r="I59" s="28">
        <v>3500000</v>
      </c>
      <c r="J59" s="28">
        <f t="shared" si="5"/>
        <v>10500000</v>
      </c>
    </row>
    <row r="60" spans="1:10" ht="27" customHeight="1">
      <c r="A60" s="23">
        <v>8</v>
      </c>
      <c r="B60" s="24" t="str">
        <f>+TKDT!B99</f>
        <v>Giáp Văn Tống
Nguyễn Thị Ích- vợ</v>
      </c>
      <c r="C60" s="25">
        <v>360</v>
      </c>
      <c r="D60" s="25">
        <f t="shared" si="3"/>
        <v>251.99999999999997</v>
      </c>
      <c r="E60" s="26">
        <f>+'PA (A3)'!H100</f>
        <v>321.6</v>
      </c>
      <c r="F60" s="23"/>
      <c r="G60" s="27">
        <f t="shared" si="4"/>
        <v>1.2761904761904763</v>
      </c>
      <c r="H60" s="25">
        <v>1</v>
      </c>
      <c r="I60" s="28">
        <v>3500000</v>
      </c>
      <c r="J60" s="28">
        <f t="shared" si="5"/>
        <v>3500000</v>
      </c>
    </row>
    <row r="61" spans="1:10" ht="27" customHeight="1">
      <c r="A61" s="23">
        <v>9</v>
      </c>
      <c r="B61" s="24" t="str">
        <f>+TKDT!B100</f>
        <v>Giáp Văn Hùng</v>
      </c>
      <c r="C61" s="25">
        <v>360</v>
      </c>
      <c r="D61" s="25">
        <f t="shared" si="3"/>
        <v>251.99999999999997</v>
      </c>
      <c r="E61" s="26">
        <f>+'PA (A3)'!H101</f>
        <v>198.6</v>
      </c>
      <c r="F61" s="23"/>
      <c r="G61" s="27">
        <f t="shared" si="4"/>
        <v>0.7880952380952382</v>
      </c>
      <c r="H61" s="25">
        <v>0</v>
      </c>
      <c r="I61" s="28">
        <v>3500000</v>
      </c>
      <c r="J61" s="28">
        <f t="shared" si="5"/>
        <v>0</v>
      </c>
    </row>
    <row r="62" spans="1:10" ht="27" customHeight="1">
      <c r="A62" s="23">
        <v>10</v>
      </c>
      <c r="B62" s="24" t="str">
        <f>+TKDT!B101</f>
        <v>Dương Thị Nghinh - vợ (GCN Nguyễn Văn Nhuận)</v>
      </c>
      <c r="C62" s="25">
        <v>360</v>
      </c>
      <c r="D62" s="25">
        <f t="shared" si="3"/>
        <v>251.99999999999997</v>
      </c>
      <c r="E62" s="26">
        <f>+'PA (A3)'!H102</f>
        <v>133.6</v>
      </c>
      <c r="F62" s="23"/>
      <c r="G62" s="27">
        <f t="shared" si="4"/>
        <v>0.5301587301587302</v>
      </c>
      <c r="H62" s="25">
        <v>0</v>
      </c>
      <c r="I62" s="28">
        <v>3500000</v>
      </c>
      <c r="J62" s="28">
        <f t="shared" si="5"/>
        <v>0</v>
      </c>
    </row>
    <row r="63" spans="1:10" ht="27" customHeight="1">
      <c r="A63" s="23">
        <v>11</v>
      </c>
      <c r="B63" s="24" t="str">
        <f>+TKDT!B102</f>
        <v>Giáp Văn Đạo</v>
      </c>
      <c r="C63" s="25">
        <v>360</v>
      </c>
      <c r="D63" s="25">
        <f t="shared" si="3"/>
        <v>251.99999999999997</v>
      </c>
      <c r="E63" s="26">
        <f>+'PA (A3)'!H103</f>
        <v>106</v>
      </c>
      <c r="F63" s="23"/>
      <c r="G63" s="27">
        <f t="shared" si="4"/>
        <v>0.4206349206349207</v>
      </c>
      <c r="H63" s="25">
        <v>0</v>
      </c>
      <c r="I63" s="28">
        <v>3500000</v>
      </c>
      <c r="J63" s="28">
        <f t="shared" si="5"/>
        <v>0</v>
      </c>
    </row>
    <row r="64" spans="1:10" ht="27" customHeight="1">
      <c r="A64" s="23"/>
      <c r="B64" s="29" t="str">
        <f>+TKDT!B103</f>
        <v>THÔN HẠ</v>
      </c>
      <c r="C64" s="25"/>
      <c r="D64" s="25"/>
      <c r="E64" s="26"/>
      <c r="F64" s="23"/>
      <c r="G64" s="27"/>
      <c r="H64" s="25"/>
      <c r="I64" s="28"/>
      <c r="J64" s="28"/>
    </row>
    <row r="65" spans="1:10" ht="27" customHeight="1">
      <c r="A65" s="23">
        <v>1</v>
      </c>
      <c r="B65" s="24" t="str">
        <f>+TKDT!B104</f>
        <v>Nguyễn Văn Mai</v>
      </c>
      <c r="C65" s="25">
        <v>264</v>
      </c>
      <c r="D65" s="25">
        <f t="shared" si="3"/>
        <v>184.79999999999998</v>
      </c>
      <c r="E65" s="26">
        <f>+'PA (A3)'!H105</f>
        <v>48.3</v>
      </c>
      <c r="F65" s="23"/>
      <c r="G65" s="27">
        <f t="shared" si="4"/>
        <v>0.26136363636363635</v>
      </c>
      <c r="H65" s="25">
        <v>0</v>
      </c>
      <c r="I65" s="28">
        <v>3500000</v>
      </c>
      <c r="J65" s="28">
        <f t="shared" si="5"/>
        <v>0</v>
      </c>
    </row>
    <row r="66" spans="1:10" ht="27" customHeight="1">
      <c r="A66" s="23">
        <v>2</v>
      </c>
      <c r="B66" s="24" t="str">
        <f>+TKDT!B105</f>
        <v>Nguyễn Văn Nhân</v>
      </c>
      <c r="C66" s="25">
        <v>264</v>
      </c>
      <c r="D66" s="25">
        <f t="shared" si="3"/>
        <v>184.79999999999998</v>
      </c>
      <c r="E66" s="26">
        <f>+'PA (A3)'!H106</f>
        <v>209.4</v>
      </c>
      <c r="F66" s="23"/>
      <c r="G66" s="27">
        <f t="shared" si="4"/>
        <v>1.1331168831168832</v>
      </c>
      <c r="H66" s="25">
        <v>1</v>
      </c>
      <c r="I66" s="28">
        <v>3500000</v>
      </c>
      <c r="J66" s="28">
        <f t="shared" si="5"/>
        <v>3500000</v>
      </c>
    </row>
    <row r="67" spans="1:10" ht="27" customHeight="1">
      <c r="A67" s="23">
        <v>3</v>
      </c>
      <c r="B67" s="24" t="str">
        <f>+TKDT!B106</f>
        <v>Nguyễn Văn Bình</v>
      </c>
      <c r="C67" s="25">
        <v>264</v>
      </c>
      <c r="D67" s="25">
        <f t="shared" si="3"/>
        <v>184.79999999999998</v>
      </c>
      <c r="E67" s="26">
        <f>+'PA (A3)'!H107</f>
        <v>50.3</v>
      </c>
      <c r="F67" s="23"/>
      <c r="G67" s="27">
        <f t="shared" si="4"/>
        <v>0.2721861471861472</v>
      </c>
      <c r="H67" s="25">
        <v>0</v>
      </c>
      <c r="I67" s="28">
        <v>3500000</v>
      </c>
      <c r="J67" s="28">
        <f t="shared" si="5"/>
        <v>0</v>
      </c>
    </row>
    <row r="68" spans="1:10" ht="27" customHeight="1">
      <c r="A68" s="23">
        <v>4</v>
      </c>
      <c r="B68" s="24" t="str">
        <f>+TKDT!B107</f>
        <v>Nguyễn Thị Ngợi</v>
      </c>
      <c r="C68" s="25">
        <v>264</v>
      </c>
      <c r="D68" s="25">
        <f t="shared" si="3"/>
        <v>184.79999999999998</v>
      </c>
      <c r="E68" s="26">
        <f>+'PA (A3)'!H108</f>
        <v>100.5</v>
      </c>
      <c r="F68" s="23"/>
      <c r="G68" s="27">
        <f t="shared" si="4"/>
        <v>0.5438311688311689</v>
      </c>
      <c r="H68" s="25">
        <v>0</v>
      </c>
      <c r="I68" s="28">
        <v>3500000</v>
      </c>
      <c r="J68" s="28">
        <f t="shared" si="5"/>
        <v>0</v>
      </c>
    </row>
    <row r="69" spans="1:10" ht="27" customHeight="1">
      <c r="A69" s="23"/>
      <c r="B69" s="29" t="str">
        <f>+'PA (A3)'!B109</f>
        <v>THÔN CHỢ</v>
      </c>
      <c r="C69" s="25"/>
      <c r="D69" s="25"/>
      <c r="E69" s="26"/>
      <c r="F69" s="23"/>
      <c r="G69" s="27"/>
      <c r="H69" s="25"/>
      <c r="I69" s="28"/>
      <c r="J69" s="28">
        <f t="shared" si="5"/>
        <v>0</v>
      </c>
    </row>
    <row r="70" spans="1:10" ht="27" customHeight="1">
      <c r="A70" s="23">
        <v>1</v>
      </c>
      <c r="B70" s="24" t="str">
        <f>+TKDT!B109</f>
        <v>Giáp Thị Suốt vợ ông Dương Đức Độ</v>
      </c>
      <c r="C70" s="25">
        <v>510</v>
      </c>
      <c r="D70" s="25">
        <f t="shared" si="3"/>
        <v>357</v>
      </c>
      <c r="E70" s="26">
        <f>+'PA (A3)'!H110</f>
        <v>40.2</v>
      </c>
      <c r="F70" s="23"/>
      <c r="G70" s="27">
        <f t="shared" si="4"/>
        <v>0.11260504201680673</v>
      </c>
      <c r="H70" s="25">
        <v>0</v>
      </c>
      <c r="I70" s="28">
        <v>3500000</v>
      </c>
      <c r="J70" s="28">
        <f t="shared" si="5"/>
        <v>0</v>
      </c>
    </row>
    <row r="71" spans="1:10" ht="27" customHeight="1">
      <c r="A71" s="23">
        <v>2</v>
      </c>
      <c r="B71" s="24" t="str">
        <f>+TKDT!B110</f>
        <v>Giáp Văn Vang</v>
      </c>
      <c r="C71" s="25">
        <v>510</v>
      </c>
      <c r="D71" s="25">
        <f t="shared" si="3"/>
        <v>357</v>
      </c>
      <c r="E71" s="26">
        <f>+'PA (A3)'!H111</f>
        <v>64</v>
      </c>
      <c r="F71" s="23"/>
      <c r="G71" s="27">
        <f t="shared" si="4"/>
        <v>0.1792717086834734</v>
      </c>
      <c r="H71" s="25">
        <v>0</v>
      </c>
      <c r="I71" s="28">
        <v>3500000</v>
      </c>
      <c r="J71" s="28">
        <f t="shared" si="5"/>
        <v>0</v>
      </c>
    </row>
    <row r="72" spans="1:10" ht="27" customHeight="1">
      <c r="A72" s="23">
        <v>3</v>
      </c>
      <c r="B72" s="24" t="str">
        <f>+TKDT!B111</f>
        <v>Nguyễn văn Nậm (GCNNguyễn Văn Nội)</v>
      </c>
      <c r="C72" s="25">
        <v>510</v>
      </c>
      <c r="D72" s="25">
        <f t="shared" si="3"/>
        <v>357</v>
      </c>
      <c r="E72" s="26">
        <f>+'PA (A3)'!H112</f>
        <v>490.3</v>
      </c>
      <c r="F72" s="23"/>
      <c r="G72" s="27">
        <f t="shared" si="4"/>
        <v>1.373389355742297</v>
      </c>
      <c r="H72" s="25">
        <v>1</v>
      </c>
      <c r="I72" s="28">
        <v>3500000</v>
      </c>
      <c r="J72" s="28">
        <f t="shared" si="5"/>
        <v>3500000</v>
      </c>
    </row>
    <row r="73" spans="1:10" ht="27" customHeight="1">
      <c r="A73" s="23">
        <v>4</v>
      </c>
      <c r="B73" s="24" t="str">
        <f>+TKDT!B112</f>
        <v>Dương Văn Thanh
Giáp Thị Lâm- vợ</v>
      </c>
      <c r="C73" s="25">
        <v>510</v>
      </c>
      <c r="D73" s="25">
        <f t="shared" si="3"/>
        <v>357</v>
      </c>
      <c r="E73" s="26">
        <f>+'PA (A3)'!H113</f>
        <v>689.4</v>
      </c>
      <c r="F73" s="23"/>
      <c r="G73" s="27">
        <f t="shared" si="4"/>
        <v>1.93109243697479</v>
      </c>
      <c r="H73" s="25">
        <v>1</v>
      </c>
      <c r="I73" s="28">
        <v>3500000</v>
      </c>
      <c r="J73" s="28">
        <f t="shared" si="5"/>
        <v>3500000</v>
      </c>
    </row>
    <row r="74" spans="1:10" ht="27" customHeight="1">
      <c r="A74" s="23">
        <v>5</v>
      </c>
      <c r="B74" s="24" t="str">
        <f>+TKDT!B113</f>
        <v>Phạm Thị Thả - vợ (GCN Giáp Văn Cốc)</v>
      </c>
      <c r="C74" s="25">
        <v>510</v>
      </c>
      <c r="D74" s="25">
        <f t="shared" si="3"/>
        <v>357</v>
      </c>
      <c r="E74" s="26">
        <f>+'PA (A3)'!H114+'PA (A3)'!H115</f>
        <v>293.4</v>
      </c>
      <c r="F74" s="23"/>
      <c r="G74" s="27">
        <f t="shared" si="4"/>
        <v>0.8218487394957983</v>
      </c>
      <c r="H74" s="25">
        <v>0</v>
      </c>
      <c r="I74" s="28">
        <v>3500000</v>
      </c>
      <c r="J74" s="28">
        <f t="shared" si="5"/>
        <v>0</v>
      </c>
    </row>
    <row r="75" spans="1:10" ht="27" customHeight="1">
      <c r="A75" s="23">
        <v>6</v>
      </c>
      <c r="B75" s="24" t="str">
        <f>+TKDT!B115</f>
        <v>Dương Văn Miến 
Giáp Thị Định - vợ</v>
      </c>
      <c r="C75" s="31">
        <v>510</v>
      </c>
      <c r="D75" s="31">
        <f>+C75*70%</f>
        <v>357</v>
      </c>
      <c r="E75" s="26">
        <f>+'PA (A3)'!H116</f>
        <v>280.9</v>
      </c>
      <c r="F75" s="30"/>
      <c r="G75" s="32">
        <f t="shared" si="4"/>
        <v>0.7868347338935574</v>
      </c>
      <c r="H75" s="31">
        <v>0</v>
      </c>
      <c r="I75" s="33">
        <v>3500000</v>
      </c>
      <c r="J75" s="33">
        <f t="shared" si="5"/>
        <v>0</v>
      </c>
    </row>
    <row r="76" spans="1:10" ht="29.25" customHeight="1">
      <c r="A76" s="143" t="s">
        <v>26</v>
      </c>
      <c r="B76" s="144"/>
      <c r="C76" s="7"/>
      <c r="D76" s="7"/>
      <c r="E76" s="9">
        <f>SUM(E7:E75)</f>
        <v>27195.89999999999</v>
      </c>
      <c r="F76" s="8"/>
      <c r="G76" s="8"/>
      <c r="H76" s="8">
        <f>SUM(H7:H75)</f>
        <v>76</v>
      </c>
      <c r="I76" s="8"/>
      <c r="J76" s="9">
        <f>SUM(J7:J75)</f>
        <v>266000000</v>
      </c>
    </row>
  </sheetData>
  <sheetProtection/>
  <mergeCells count="11">
    <mergeCell ref="E4:F4"/>
    <mergeCell ref="A2:J2"/>
    <mergeCell ref="G4:G5"/>
    <mergeCell ref="G3:J3"/>
    <mergeCell ref="A76:B76"/>
    <mergeCell ref="A1:J1"/>
    <mergeCell ref="H4:J4"/>
    <mergeCell ref="B4:B5"/>
    <mergeCell ref="A4:A5"/>
    <mergeCell ref="C4:C5"/>
    <mergeCell ref="D4:D5"/>
  </mergeCells>
  <printOptions/>
  <pageMargins left="0.29" right="0.18" top="0.72" bottom="0.52"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ismail - [2010]</cp:lastModifiedBy>
  <cp:lastPrinted>2021-06-24T03:50:55Z</cp:lastPrinted>
  <dcterms:created xsi:type="dcterms:W3CDTF">2015-03-16T03:01:53Z</dcterms:created>
  <dcterms:modified xsi:type="dcterms:W3CDTF">2021-06-24T07:42:34Z</dcterms:modified>
  <cp:category/>
  <cp:version/>
  <cp:contentType/>
  <cp:contentStatus/>
</cp:coreProperties>
</file>