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1"/>
  </bookViews>
  <sheets>
    <sheet name="TKDT" sheetId="1" r:id="rId1"/>
    <sheet name="PA (A3)" sheetId="2" r:id="rId2"/>
    <sheet name="Tài sản" sheetId="3" r:id="rId3"/>
  </sheets>
  <definedNames>
    <definedName name="_xlnm._FilterDatabase" localSheetId="0" hidden="1">'TKDT'!$D$4:$F$78</definedName>
    <definedName name="_xlnm.Print_Titles" localSheetId="1">'PA (A3)'!$4:$6</definedName>
    <definedName name="_xlnm.Print_Titles" localSheetId="2">'Tài sản'!$4:$5</definedName>
    <definedName name="_xlnm.Print_Titles" localSheetId="0">'TKDT'!$3:$5</definedName>
  </definedNames>
  <calcPr fullCalcOnLoad="1"/>
</workbook>
</file>

<file path=xl/sharedStrings.xml><?xml version="1.0" encoding="utf-8"?>
<sst xmlns="http://schemas.openxmlformats.org/spreadsheetml/2006/main" count="373" uniqueCount="199">
  <si>
    <t>STT</t>
  </si>
  <si>
    <t>Họ và tên chủ sử dụng</t>
  </si>
  <si>
    <t>Số 
Tờ</t>
  </si>
  <si>
    <t>Số
 thửa</t>
  </si>
  <si>
    <t>DT 
thửa (m2)</t>
  </si>
  <si>
    <t>Loại 
đất</t>
  </si>
  <si>
    <t>Diện tích thu hồi (m2)</t>
  </si>
  <si>
    <t>Tổng DT
 thu hồi</t>
  </si>
  <si>
    <t>Ghi chú</t>
  </si>
  <si>
    <t>Tổng DT
 thu hồi (m2)</t>
  </si>
  <si>
    <t>Đất 
của hộ (m2)</t>
  </si>
  <si>
    <t>Hỗ trợ ổn định 
đời sống và sản xuất khi nhà nước thu hồi 10.000đ/m2</t>
  </si>
  <si>
    <t>Bồi thường hỗ trợ cho hộ gia đình ,cá nhân</t>
  </si>
  <si>
    <t>Tổng kinh phí bồi thường, hỗ trợ cho hộ</t>
  </si>
  <si>
    <t>12=8*10.000</t>
  </si>
  <si>
    <t>Đơn giá</t>
  </si>
  <si>
    <t>Thành tiền</t>
  </si>
  <si>
    <t>Thông tin thửa đất
 theo BĐĐC</t>
  </si>
  <si>
    <t>Chủ sử dụng</t>
  </si>
  <si>
    <t>Tổng cộng</t>
  </si>
  <si>
    <t>đ/m2</t>
  </si>
  <si>
    <t>Đất Giao cho hộ</t>
  </si>
  <si>
    <t>Tổng</t>
  </si>
  <si>
    <t xml:space="preserve">Số 
Tờ </t>
  </si>
  <si>
    <t>Đất UB</t>
  </si>
  <si>
    <t>Bồi thường chi phí đầu tư vào đất còn lại đối với đất công ích (50%giá đất NN)</t>
  </si>
  <si>
    <t>Thông tin thửa đất
 theo BĐ ĐC</t>
  </si>
  <si>
    <t>LUC</t>
  </si>
  <si>
    <t>Nguyễn Văn Dũng</t>
  </si>
  <si>
    <t>11=7*8800</t>
  </si>
  <si>
    <t>Bồi thường hoa mầu trên đất 8.800đ/m2, thủy sản 7.200đ/m2</t>
  </si>
  <si>
    <t>Nguyễn Thị Kỳ</t>
  </si>
  <si>
    <t>Cầu Đồng 10</t>
  </si>
  <si>
    <t>Nguyễn Hữu Thắng</t>
  </si>
  <si>
    <t>Nguyễn Văn Can</t>
  </si>
  <si>
    <t>Nguyễn Văn Bình</t>
  </si>
  <si>
    <t>Nguyễn Văn Thiện</t>
  </si>
  <si>
    <t>Nguyễn Ngọc Khanh</t>
  </si>
  <si>
    <t xml:space="preserve">Nguyễn Thị Thanh </t>
  </si>
  <si>
    <t>Nguyễn Văn Nam</t>
  </si>
  <si>
    <t>Ngô Đình Hùng</t>
  </si>
  <si>
    <t>Nguyễn Thị Cảnh</t>
  </si>
  <si>
    <t>Nguyễn Ngọc Tác</t>
  </si>
  <si>
    <t>Nguyễn Thị Hạnh (Nguyễn Ngọc Hải)</t>
  </si>
  <si>
    <t>Nguyễn Văn Lý</t>
  </si>
  <si>
    <t>Nguyễn Thị Nhung(Trung)</t>
  </si>
  <si>
    <t>Nguyễn Văn Tùng</t>
  </si>
  <si>
    <t>Nguyễn Văn Hảo
 ( Nguyễn Thị Bẩy)</t>
  </si>
  <si>
    <t>Nguyễn Văn Tạ</t>
  </si>
  <si>
    <t>Cầu Đồng 9</t>
  </si>
  <si>
    <t>An Lập</t>
  </si>
  <si>
    <t>Nguyễn Văn Việt</t>
  </si>
  <si>
    <t>Nguyễn Thế Hiền- Cúc</t>
  </si>
  <si>
    <t>Nguyễn Hữu Hán</t>
  </si>
  <si>
    <t>Nguyễn Thị Lê</t>
  </si>
  <si>
    <t>Nguyễn Thị Gấm</t>
  </si>
  <si>
    <t>Giáp Thị Tuyên</t>
  </si>
  <si>
    <t>Nguyễn Văn Hân</t>
  </si>
  <si>
    <t>Đỗ Văn Chiến</t>
  </si>
  <si>
    <t>Nguyễn Mạnh Chức</t>
  </si>
  <si>
    <t>Nguyễn Thị Xúy</t>
  </si>
  <si>
    <t>Nguyễn Thị Sinh</t>
  </si>
  <si>
    <t>Nguyễn Thị Thiềng</t>
  </si>
  <si>
    <t>Nguyễn Thị Hồng</t>
  </si>
  <si>
    <t>Nguyễn Văn Quân</t>
  </si>
  <si>
    <t>Nguyễn Văn Nguyễn</t>
  </si>
  <si>
    <t>Ba Mô</t>
  </si>
  <si>
    <t>Lê Thị Hương (Chiến)</t>
  </si>
  <si>
    <t>Hoàng Công Vinh (Bắc)</t>
  </si>
  <si>
    <t>Ngô Thị Dung( Kính)</t>
  </si>
  <si>
    <t>Quách Đăng Ngọ</t>
  </si>
  <si>
    <t>Bùi Quang Hùng (Minh)</t>
  </si>
  <si>
    <t>Hoàng Thị Khiêm</t>
  </si>
  <si>
    <t>Nguyễn Văn Hưởng (Xuyến)</t>
  </si>
  <si>
    <t>Nguyễn Văn Minh (Tiến)</t>
  </si>
  <si>
    <t>Làng Đồng</t>
  </si>
  <si>
    <t>Địa chỉ</t>
  </si>
  <si>
    <t xml:space="preserve">Hỗ trợ khi thu hồi đất UBND xã quản lý </t>
  </si>
  <si>
    <t>Tổng kinh phí
Bồi thường hỗi trợ</t>
  </si>
  <si>
    <t>THÔN CẦU ĐỒNG 10</t>
  </si>
  <si>
    <t>THÔN CẦU ĐỒNG 9</t>
  </si>
  <si>
    <t>THÔN AN LẬP</t>
  </si>
  <si>
    <t>THÔN BA MÔ</t>
  </si>
  <si>
    <t>THÔN LÀNG ĐỒNG</t>
  </si>
  <si>
    <t>PHƯƠNG ÁN BỒI THƯỜNG, HỖ TRỢ TÀI SẢN, LÂM LỘC TRÊN ĐẤT KHI NHÀ NƯỚC THU HỒI THỰC HIỆN</t>
  </si>
  <si>
    <t>Chủ Sử dụng</t>
  </si>
  <si>
    <t>Loại Cây trồng được bồi thường, hỗ trợ</t>
  </si>
  <si>
    <t>ĐV tính</t>
  </si>
  <si>
    <t xml:space="preserve">Số lượng </t>
  </si>
  <si>
    <t>đ/cây</t>
  </si>
  <si>
    <t>2</t>
  </si>
  <si>
    <t>3</t>
  </si>
  <si>
    <t>Cộng</t>
  </si>
  <si>
    <t>Nguyễn Văn Giang</t>
  </si>
  <si>
    <t>Nhãn đường kính tán2m≤F&lt;3m(Tính 80% đơn giá)</t>
  </si>
  <si>
    <t>Mít đường kính gốc từ 19cm≤Ф&lt;25cm(Tính80% đơn giá)</t>
  </si>
  <si>
    <t>Bưởi đường kính gốc12cm≤Ф&lt;15cm(Tính 80% đơn giá)</t>
  </si>
  <si>
    <t>11,48</t>
  </si>
  <si>
    <t>TT49</t>
  </si>
  <si>
    <t>TT1</t>
  </si>
  <si>
    <t>Nguyễn Văn Tùng 
Hoàng Thị Hậu - vợ</t>
  </si>
  <si>
    <t>TT65</t>
  </si>
  <si>
    <t>TT102</t>
  </si>
  <si>
    <t>TT91</t>
  </si>
  <si>
    <t>TT126</t>
  </si>
  <si>
    <t>TT115</t>
  </si>
  <si>
    <t>TT86</t>
  </si>
  <si>
    <t>TT52</t>
  </si>
  <si>
    <t>Nguyễn Văn Viêm</t>
  </si>
  <si>
    <t>Giềng khoan thủ công có ống vách lọc, hút nước sâu&lt;50m</t>
  </si>
  <si>
    <t>đ/m</t>
  </si>
  <si>
    <t>Tường rào xây cay vôi dày 110m, bổ trụ: 5,74*2= 11,48m2</t>
  </si>
  <si>
    <t>15</t>
  </si>
  <si>
    <t>Nguyễn Ngọc Hồ</t>
  </si>
  <si>
    <t>Nguyễn Văn Hưng</t>
  </si>
  <si>
    <t>10=8*52.000</t>
  </si>
  <si>
    <t>13=8*156.000</t>
  </si>
  <si>
    <t>14=9*26.000</t>
  </si>
  <si>
    <t>Nguyễn Hồng Trới</t>
  </si>
  <si>
    <t>Nguyễn Thị Mai</t>
  </si>
  <si>
    <t>Nguyễn Văn Viên</t>
  </si>
  <si>
    <t>Nguyễn Văn Niên</t>
  </si>
  <si>
    <t>Nguyễn Văn Hùng</t>
  </si>
  <si>
    <t>Nguyễn Hoài Vi</t>
  </si>
  <si>
    <t>Lương Thị Dung</t>
  </si>
  <si>
    <t>Nguyễn Văn Hiểu</t>
  </si>
  <si>
    <t>TT62 (QĐ 347)</t>
  </si>
  <si>
    <t>TT85(QĐ 1236)</t>
  </si>
  <si>
    <t>TT63 (QĐ 347)</t>
  </si>
  <si>
    <t>Thông tin thửa đất
 theo GCN, HSĐC</t>
  </si>
  <si>
    <t>Nguyễn Văn Luyến</t>
  </si>
  <si>
    <t>QĐ 369; TT 1040</t>
  </si>
  <si>
    <t>Nguyễn Văn Lục</t>
  </si>
  <si>
    <t>QĐ 369; TT 1047</t>
  </si>
  <si>
    <t>Nguyễn Văn Trung</t>
  </si>
  <si>
    <t>22/57</t>
  </si>
  <si>
    <t>QĐ 369; TT 1038</t>
  </si>
  <si>
    <t>Nguyễn Văn Nở</t>
  </si>
  <si>
    <t>QĐ 369; TT 1019</t>
  </si>
  <si>
    <t>Nguyễn Văn Bảng</t>
  </si>
  <si>
    <t>QĐ 369; TT 1074</t>
  </si>
  <si>
    <t>QĐ 369; TT 1079</t>
  </si>
  <si>
    <t>Nguyễn Văn Hòa</t>
  </si>
  <si>
    <t>QĐ 369; TT 1056</t>
  </si>
  <si>
    <t>QĐ 369; TT 979</t>
  </si>
  <si>
    <t>Giáp Thị Nghị</t>
  </si>
  <si>
    <t>QĐ 369; TT 1020</t>
  </si>
  <si>
    <t>Hoàng Thị Tiếp</t>
  </si>
  <si>
    <t>QĐ 369; TT 995</t>
  </si>
  <si>
    <t>QĐ 369; TT 993</t>
  </si>
  <si>
    <t>QĐ 369; TT 1005</t>
  </si>
  <si>
    <t>Nguyễn Văn Đoàn</t>
  </si>
  <si>
    <t>QĐ 369; TT 985</t>
  </si>
  <si>
    <t>Nguyễn Xuân Hòa</t>
  </si>
  <si>
    <t>Khoán thầu</t>
  </si>
  <si>
    <t>Chưa được cấp</t>
  </si>
  <si>
    <t>Chưa  được cấp</t>
  </si>
  <si>
    <t>363,5
(2712,4)</t>
  </si>
  <si>
    <t>422,7
(1733,4)</t>
  </si>
  <si>
    <t>QĐ 369; TT 1073</t>
  </si>
  <si>
    <t>TT71 (QĐ 554)</t>
  </si>
  <si>
    <t>TT56(QĐ 554)</t>
  </si>
  <si>
    <t>TT77(QĐ 554)</t>
  </si>
  <si>
    <t>TT107(QĐ 554)</t>
  </si>
  <si>
    <t>TT123(QĐ 554)</t>
  </si>
  <si>
    <t>TT29(QĐ 554)</t>
  </si>
  <si>
    <t>TT182(QĐ347)</t>
  </si>
  <si>
    <t>TT48(QĐ 554)</t>
  </si>
  <si>
    <t>TT83(QĐ 554)</t>
  </si>
  <si>
    <t>TT1(QĐ 554)</t>
  </si>
  <si>
    <t>TT181(QĐ347)</t>
  </si>
  <si>
    <t>TT60(QĐ 554)</t>
  </si>
  <si>
    <t>TT24(QĐ 554)</t>
  </si>
  <si>
    <t>TT21(QĐ 554)</t>
  </si>
  <si>
    <t>TT151(QĐ 554)</t>
  </si>
  <si>
    <t>TT93(QĐ 554)</t>
  </si>
  <si>
    <t>TT22(QĐ 554)</t>
  </si>
  <si>
    <t>TT131(QĐ 554)</t>
  </si>
  <si>
    <t>TT104(QĐ 554)</t>
  </si>
  <si>
    <t>TT159(QĐ 554)</t>
  </si>
  <si>
    <t>TT11(QĐ 554)</t>
  </si>
  <si>
    <t>TT76(QĐ 554)</t>
  </si>
  <si>
    <t>TT5(QĐ 554)</t>
  </si>
  <si>
    <t>TT100(QĐ 554)</t>
  </si>
  <si>
    <t>TT160(QĐ 554)</t>
  </si>
  <si>
    <t>TT185QĐ347)</t>
  </si>
  <si>
    <t>TT184(QĐ347)</t>
  </si>
  <si>
    <t>UBND xã</t>
  </si>
  <si>
    <t>Nguyễn Văn Phi</t>
  </si>
  <si>
    <t>TSN</t>
  </si>
  <si>
    <t>Bồi thường về đất 52000đ/m2, thủy sản: 40.000đ/m2</t>
  </si>
  <si>
    <t>Hỗ trợ đào 
tạo, chuyển đổi nghề và tìm kiếm việc làm =3 lần giá đất NN 156.000đ/m2, thủy sản 120.000đ/m2</t>
  </si>
  <si>
    <t>GCN</t>
  </si>
  <si>
    <t>Nguyễn Thị Huế</t>
  </si>
  <si>
    <t>BẢNG THỐNG KÊ DIỆN TÍCH, LOẠI ĐẤT, CHỦ SỬ DỤNG ĐẤT THU HỒI 
Thực hiện dự án Cải tạo, nâng cấp Đường tỉnh 298 (từ Đình Nẻo đi Việt Yên) đoạn qua xã Ngọc Lý, huyện Tân Yên</t>
  </si>
  <si>
    <r>
      <t xml:space="preserve">PHƯƠNG ÁN BỒI THƯỜNG HỖ TRỢ KHI THU HỒI, CHUYỂN MỤC ĐÍCH SỬ DỤNG ĐẤT THỰC HIỆN DỰ ÁN     
</t>
    </r>
    <r>
      <rPr>
        <b/>
        <sz val="14"/>
        <rFont val="Times New Roman"/>
        <family val="1"/>
      </rPr>
      <t>Cải tạo, nâng cấp Đường tỉnh 298 (từ Đình Nẻo đi Việt Yên) đoạn qua xã Ngọc Lý, huyện Tân Yên</t>
    </r>
    <r>
      <rPr>
        <b/>
        <sz val="12"/>
        <rFont val="Times New Roman"/>
        <family val="1"/>
      </rPr>
      <t xml:space="preserve">                                                                                                                  </t>
    </r>
  </si>
  <si>
    <t>Dự án: Cải tạo, nâng cấp Đường tỉnh 298 (từ Đình Nẻo đi Việt Yên) đoạn qua xã Ngọc Lý, huyện Tân Yên</t>
  </si>
  <si>
    <t>(Kèm theo Quyết định số …… /QĐ- UBND ngày …. /…../2021 của UBND huyện Tân Yên)</t>
  </si>
  <si>
    <t>CLN (LUC)</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</si>
</sst>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_);_(* \(#,##0.0\);_(* &quot;-&quot;??_);_(@_)"/>
    <numFmt numFmtId="173" formatCode="_(* #,##0_);_(* \(#,##0\);_(* &quot;-&quot;??_);_(@_)"/>
    <numFmt numFmtId="174" formatCode="0.000000"/>
    <numFmt numFmtId="175" formatCode="0.00000"/>
    <numFmt numFmtId="176" formatCode="0.0000"/>
    <numFmt numFmtId="177" formatCode="0.000"/>
    <numFmt numFmtId="178" formatCode="0.0"/>
    <numFmt numFmtId="179" formatCode="[$-409]dddd\,\ mmmm\ dd\,\ yyyy"/>
    <numFmt numFmtId="180" formatCode="[$-409]h:mm:ss\ AM/PM"/>
    <numFmt numFmtId="181" formatCode="#,##0.0"/>
    <numFmt numFmtId="182" formatCode="_(* #,##0.0_);_(* \(#,##0.0\);_(* &quot;-&quot;?_);_(@_)"/>
    <numFmt numFmtId="183" formatCode="_-* #,##0.0\ _₫_-;\-* #,##0.0\ _₫_-;_-* &quot;-&quot;?\ _₫_-;_-@_-"/>
    <numFmt numFmtId="184" formatCode="_-* #,##0\ _₫_-;\-* #,##0\ _₫_-;_-* &quot;-&quot;?\ _₫_-;_-@_-"/>
    <numFmt numFmtId="185" formatCode="_(* #,##0.000_);_(* \(#,##0.000\);_(* &quot;-&quot;??_);_(@_)"/>
    <numFmt numFmtId="186" formatCode="_(* #,##0.0000_);_(* \(#,##0.0000\);_(* &quot;-&quot;??_);_(@_)"/>
    <numFmt numFmtId="187" formatCode="#,##0.0_ ;\-#,##0.0\ "/>
  </numFmts>
  <fonts count="40">
    <font>
      <sz val="12"/>
      <name val=".vnArial"/>
      <family val="0"/>
    </font>
    <font>
      <sz val="12"/>
      <name val="Times New Roman"/>
      <family val="1"/>
    </font>
    <font>
      <sz val="8"/>
      <name val=".VnArial"/>
      <family val="2"/>
    </font>
    <font>
      <b/>
      <sz val="12"/>
      <name val="Times New Roman"/>
      <family val="1"/>
    </font>
    <font>
      <b/>
      <sz val="10"/>
      <name val="Times New Roman"/>
      <family val="1"/>
    </font>
    <font>
      <sz val="10"/>
      <name val="Times New Roman"/>
      <family val="1"/>
    </font>
    <font>
      <b/>
      <sz val="9"/>
      <name val="Times New Roman"/>
      <family val="1"/>
    </font>
    <font>
      <b/>
      <sz val="11"/>
      <name val="Times New Roman"/>
      <family val="1"/>
    </font>
    <font>
      <b/>
      <sz val="14"/>
      <name val="Times New Roman"/>
      <family val="1"/>
    </font>
    <font>
      <sz val="12"/>
      <color indexed="10"/>
      <name val="Times New Roman"/>
      <family val="1"/>
    </font>
    <font>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name val=".VnArial"/>
      <family val="2"/>
    </font>
    <font>
      <sz val="10"/>
      <name val="Arial"/>
      <family val="2"/>
    </font>
    <font>
      <b/>
      <sz val="12"/>
      <name val=".VnArial"/>
      <family val="2"/>
    </font>
    <font>
      <b/>
      <sz val="12"/>
      <name val="Cambria"/>
      <family val="1"/>
    </font>
    <font>
      <b/>
      <sz val="10"/>
      <name val="Cambria"/>
      <family val="1"/>
    </font>
    <font>
      <sz val="12"/>
      <name val="Cambria"/>
      <family val="1"/>
    </font>
    <font>
      <sz val="12"/>
      <color indexed="8"/>
      <name val="Times New Roman"/>
      <family val="1"/>
    </font>
    <font>
      <sz val="8"/>
      <name val="Tahoma"/>
      <family val="2"/>
    </font>
    <font>
      <sz val="12"/>
      <color rgb="FFFF0000"/>
      <name val="Times New Roman"/>
      <family val="1"/>
    </font>
    <font>
      <sz val="12"/>
      <color theme="1"/>
      <name val="Times New Roman"/>
      <family val="1"/>
    </font>
  </fonts>
  <fills count="21">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rgb="FFFFFF00"/>
        <bgColor indexed="64"/>
      </patternFill>
    </fill>
    <fill>
      <patternFill patternType="solid">
        <fgColor theme="0"/>
        <bgColor indexed="64"/>
      </patternFill>
    </fill>
    <fill>
      <patternFill patternType="solid">
        <fgColor theme="0" tint="-0.04997999966144562"/>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thin"/>
      <right style="thin"/>
      <top style="hair"/>
      <bottom style="hair"/>
    </border>
    <border>
      <left style="thin"/>
      <right style="thin"/>
      <top style="dashed"/>
      <bottom style="dashed"/>
    </border>
    <border>
      <left style="thin"/>
      <right style="thin"/>
      <top style="dashed"/>
      <bottom style="thin"/>
    </border>
    <border>
      <left style="thin"/>
      <right style="thin"/>
      <top>
        <color indexed="63"/>
      </top>
      <bottom style="thin"/>
    </border>
    <border>
      <left>
        <color indexed="63"/>
      </left>
      <right style="thin"/>
      <top style="thin"/>
      <bottom style="thin"/>
    </border>
    <border>
      <left style="thin"/>
      <right style="thin"/>
      <top style="dotted"/>
      <bottom style="dotted"/>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3"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8" borderId="0" applyNumberFormat="0" applyBorder="0" applyAlignment="0" applyProtection="0"/>
    <xf numFmtId="0" fontId="11" fillId="10" borderId="0" applyNumberFormat="0" applyBorder="0" applyAlignment="0" applyProtection="0"/>
    <xf numFmtId="0" fontId="12" fillId="8" borderId="0" applyNumberFormat="0" applyBorder="0" applyAlignment="0" applyProtection="0"/>
    <xf numFmtId="0" fontId="12" fillId="3"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1"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2" borderId="0" applyNumberFormat="0" applyBorder="0" applyAlignment="0" applyProtection="0"/>
    <xf numFmtId="0" fontId="13" fillId="17" borderId="0" applyNumberFormat="0" applyBorder="0" applyAlignment="0" applyProtection="0"/>
    <xf numFmtId="0" fontId="14" fillId="9" borderId="1" applyNumberFormat="0" applyAlignment="0" applyProtection="0"/>
    <xf numFmtId="0" fontId="15"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0" fillId="0" borderId="0" applyFont="0" applyFill="0" applyBorder="0" applyAlignment="0" applyProtection="0"/>
    <xf numFmtId="43" fontId="3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7"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3" borderId="1" applyNumberFormat="0" applyAlignment="0" applyProtection="0"/>
    <xf numFmtId="0" fontId="24" fillId="0" borderId="6" applyNumberFormat="0" applyFill="0" applyAlignment="0" applyProtection="0"/>
    <xf numFmtId="0" fontId="25" fillId="10" borderId="0" applyNumberFormat="0" applyBorder="0" applyAlignment="0" applyProtection="0"/>
    <xf numFmtId="0" fontId="30" fillId="0" borderId="0">
      <alignment/>
      <protection/>
    </xf>
    <xf numFmtId="0" fontId="0" fillId="5" borderId="7" applyNumberFormat="0" applyFont="0" applyAlignment="0" applyProtection="0"/>
    <xf numFmtId="0" fontId="26" fillId="9"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131">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3"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5" fillId="0" borderId="0" xfId="0" applyFont="1" applyAlignment="1">
      <alignment/>
    </xf>
    <xf numFmtId="0" fontId="5" fillId="0" borderId="0" xfId="0" applyFont="1" applyAlignment="1">
      <alignment horizontal="left"/>
    </xf>
    <xf numFmtId="0" fontId="6" fillId="0" borderId="10" xfId="0" applyFont="1" applyBorder="1" applyAlignment="1">
      <alignment horizontal="center" vertical="center" wrapText="1"/>
    </xf>
    <xf numFmtId="0" fontId="5" fillId="0" borderId="0" xfId="0" applyFont="1" applyAlignment="1">
      <alignment horizontal="center"/>
    </xf>
    <xf numFmtId="0" fontId="3" fillId="0" borderId="0" xfId="0" applyFont="1" applyAlignment="1">
      <alignment/>
    </xf>
    <xf numFmtId="0" fontId="5" fillId="0" borderId="0" xfId="0" applyFont="1" applyFill="1" applyAlignment="1">
      <alignment/>
    </xf>
    <xf numFmtId="0" fontId="1" fillId="0" borderId="0" xfId="0" applyFont="1" applyBorder="1" applyAlignment="1">
      <alignment horizontal="center" vertical="center" wrapText="1"/>
    </xf>
    <xf numFmtId="0" fontId="5" fillId="0" borderId="11" xfId="0" applyFont="1" applyBorder="1" applyAlignment="1">
      <alignment horizontal="center" vertical="center" wrapText="1"/>
    </xf>
    <xf numFmtId="3" fontId="4" fillId="0" borderId="12" xfId="0" applyNumberFormat="1" applyFont="1" applyBorder="1" applyAlignment="1">
      <alignment/>
    </xf>
    <xf numFmtId="0" fontId="5" fillId="0" borderId="13" xfId="0" applyFont="1" applyBorder="1" applyAlignment="1">
      <alignment/>
    </xf>
    <xf numFmtId="0" fontId="1" fillId="0" borderId="14" xfId="0" applyFont="1" applyBorder="1" applyAlignment="1">
      <alignment/>
    </xf>
    <xf numFmtId="178" fontId="1" fillId="0" borderId="14" xfId="0" applyNumberFormat="1" applyFont="1" applyBorder="1" applyAlignment="1">
      <alignment/>
    </xf>
    <xf numFmtId="0" fontId="9" fillId="0" borderId="14" xfId="0" applyFont="1" applyBorder="1" applyAlignment="1">
      <alignment/>
    </xf>
    <xf numFmtId="178" fontId="9" fillId="0" borderId="14" xfId="0" applyNumberFormat="1" applyFont="1" applyBorder="1" applyAlignment="1">
      <alignment/>
    </xf>
    <xf numFmtId="0" fontId="38" fillId="0" borderId="0" xfId="0" applyFont="1" applyAlignment="1">
      <alignment/>
    </xf>
    <xf numFmtId="0" fontId="1" fillId="18" borderId="0" xfId="0" applyFont="1" applyFill="1" applyAlignment="1">
      <alignment/>
    </xf>
    <xf numFmtId="0" fontId="1" fillId="18" borderId="14" xfId="0" applyFont="1" applyFill="1" applyBorder="1" applyAlignment="1">
      <alignment/>
    </xf>
    <xf numFmtId="178" fontId="1" fillId="18" borderId="14" xfId="0" applyNumberFormat="1" applyFont="1" applyFill="1" applyBorder="1" applyAlignment="1">
      <alignment/>
    </xf>
    <xf numFmtId="0" fontId="3" fillId="18" borderId="0" xfId="0" applyFont="1" applyFill="1" applyAlignment="1">
      <alignment/>
    </xf>
    <xf numFmtId="173" fontId="5" fillId="0" borderId="0" xfId="42" applyNumberFormat="1" applyFont="1" applyFill="1" applyAlignment="1">
      <alignment/>
    </xf>
    <xf numFmtId="173" fontId="5" fillId="0" borderId="0" xfId="0" applyNumberFormat="1" applyFont="1" applyFill="1" applyAlignment="1">
      <alignment/>
    </xf>
    <xf numFmtId="3" fontId="5" fillId="0" borderId="0" xfId="0" applyNumberFormat="1" applyFont="1" applyAlignment="1">
      <alignment/>
    </xf>
    <xf numFmtId="3" fontId="6" fillId="0" borderId="10" xfId="0" applyNumberFormat="1"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19" borderId="10" xfId="59" applyFont="1" applyFill="1" applyBorder="1" applyAlignment="1">
      <alignment horizontal="center" vertical="center" wrapText="1"/>
      <protection/>
    </xf>
    <xf numFmtId="0" fontId="1" fillId="19" borderId="10" xfId="59" applyFont="1" applyFill="1" applyBorder="1" applyAlignment="1">
      <alignment vertical="center" wrapText="1"/>
      <protection/>
    </xf>
    <xf numFmtId="0" fontId="1" fillId="19" borderId="10" xfId="59" applyFont="1" applyFill="1" applyBorder="1" applyAlignment="1">
      <alignment horizontal="right" vertical="center" wrapText="1"/>
      <protection/>
    </xf>
    <xf numFmtId="0" fontId="1" fillId="20" borderId="10" xfId="59" applyFont="1" applyFill="1" applyBorder="1" applyAlignment="1">
      <alignment horizontal="center" vertical="center" wrapText="1"/>
      <protection/>
    </xf>
    <xf numFmtId="0" fontId="1" fillId="20" borderId="10" xfId="59" applyFont="1" applyFill="1" applyBorder="1" applyAlignment="1">
      <alignment horizontal="right" vertical="center" wrapText="1"/>
      <protection/>
    </xf>
    <xf numFmtId="0" fontId="1" fillId="19" borderId="10" xfId="59" applyFont="1" applyFill="1" applyBorder="1" applyAlignment="1">
      <alignment horizontal="left" vertical="center" wrapText="1"/>
      <protection/>
    </xf>
    <xf numFmtId="173" fontId="33" fillId="19" borderId="10" xfId="44" applyNumberFormat="1" applyFont="1" applyFill="1" applyBorder="1" applyAlignment="1">
      <alignment horizontal="center" vertical="center" wrapText="1"/>
    </xf>
    <xf numFmtId="173" fontId="34" fillId="19" borderId="10" xfId="44" applyNumberFormat="1" applyFont="1" applyFill="1" applyBorder="1" applyAlignment="1">
      <alignment horizontal="right" vertical="center" wrapText="1"/>
    </xf>
    <xf numFmtId="0" fontId="35" fillId="19" borderId="10" xfId="59" applyFont="1" applyFill="1" applyBorder="1" applyAlignment="1">
      <alignment horizontal="right" vertical="center" wrapText="1"/>
      <protection/>
    </xf>
    <xf numFmtId="0" fontId="39" fillId="19" borderId="10" xfId="59" applyFont="1" applyFill="1" applyBorder="1" applyAlignment="1">
      <alignment vertical="center" wrapText="1"/>
      <protection/>
    </xf>
    <xf numFmtId="49" fontId="1" fillId="0" borderId="0" xfId="0" applyNumberFormat="1" applyFont="1" applyAlignment="1">
      <alignment horizontal="center"/>
    </xf>
    <xf numFmtId="173" fontId="1" fillId="0" borderId="0" xfId="44" applyNumberFormat="1" applyFont="1" applyAlignment="1">
      <alignment horizontal="center"/>
    </xf>
    <xf numFmtId="49" fontId="3" fillId="0" borderId="10" xfId="0" applyNumberFormat="1" applyFont="1" applyBorder="1" applyAlignment="1">
      <alignment horizontal="center" vertical="center" wrapText="1"/>
    </xf>
    <xf numFmtId="173" fontId="3" fillId="0" borderId="10" xfId="44" applyNumberFormat="1" applyFont="1" applyBorder="1" applyAlignment="1">
      <alignment horizontal="center" vertical="center" wrapText="1"/>
    </xf>
    <xf numFmtId="0" fontId="1" fillId="0" borderId="15" xfId="0" applyFont="1" applyBorder="1" applyAlignment="1">
      <alignment horizontal="left" vertical="center" wrapText="1"/>
    </xf>
    <xf numFmtId="49" fontId="1" fillId="0" borderId="15" xfId="0" applyNumberFormat="1" applyFont="1" applyBorder="1" applyAlignment="1">
      <alignment horizontal="center" vertical="center" wrapText="1"/>
    </xf>
    <xf numFmtId="173" fontId="1" fillId="0" borderId="15" xfId="44" applyNumberFormat="1" applyFont="1" applyBorder="1" applyAlignment="1">
      <alignment horizontal="center" vertical="center" wrapText="1"/>
    </xf>
    <xf numFmtId="3" fontId="1" fillId="0" borderId="15" xfId="0" applyNumberFormat="1" applyFont="1" applyBorder="1" applyAlignment="1">
      <alignment horizontal="right" vertical="center" wrapText="1"/>
    </xf>
    <xf numFmtId="3" fontId="3" fillId="0" borderId="0" xfId="0" applyNumberFormat="1" applyFont="1" applyBorder="1" applyAlignment="1">
      <alignment horizontal="right" vertical="center" wrapText="1"/>
    </xf>
    <xf numFmtId="0" fontId="32" fillId="0" borderId="0" xfId="0" applyFont="1" applyAlignment="1">
      <alignment/>
    </xf>
    <xf numFmtId="0" fontId="1" fillId="0" borderId="15" xfId="0" applyFont="1" applyBorder="1" applyAlignment="1">
      <alignment horizontal="left" vertical="center" wrapText="1"/>
    </xf>
    <xf numFmtId="0" fontId="1" fillId="0" borderId="15" xfId="0" applyFont="1" applyBorder="1" applyAlignment="1">
      <alignment horizontal="center" vertical="center" wrapText="1"/>
    </xf>
    <xf numFmtId="0" fontId="1" fillId="0" borderId="16" xfId="0" applyFont="1" applyBorder="1" applyAlignment="1">
      <alignment horizontal="left" vertical="center" wrapText="1"/>
    </xf>
    <xf numFmtId="49" fontId="1" fillId="0" borderId="16" xfId="0" applyNumberFormat="1" applyFont="1" applyBorder="1" applyAlignment="1">
      <alignment horizontal="center" vertical="center" wrapText="1"/>
    </xf>
    <xf numFmtId="173" fontId="1" fillId="0" borderId="16" xfId="44" applyNumberFormat="1" applyFont="1" applyBorder="1" applyAlignment="1">
      <alignment horizontal="center" vertical="center" wrapText="1"/>
    </xf>
    <xf numFmtId="3" fontId="3" fillId="0" borderId="16" xfId="0" applyNumberFormat="1" applyFont="1" applyBorder="1" applyAlignment="1">
      <alignment horizontal="right" vertical="center" wrapText="1"/>
    </xf>
    <xf numFmtId="0" fontId="0" fillId="0" borderId="17" xfId="0" applyBorder="1" applyAlignment="1">
      <alignment/>
    </xf>
    <xf numFmtId="0" fontId="8" fillId="0" borderId="17" xfId="0" applyFont="1" applyBorder="1" applyAlignment="1">
      <alignment/>
    </xf>
    <xf numFmtId="3" fontId="3" fillId="0" borderId="17" xfId="0" applyNumberFormat="1" applyFont="1" applyBorder="1" applyAlignment="1">
      <alignment/>
    </xf>
    <xf numFmtId="3" fontId="3" fillId="0" borderId="0" xfId="0" applyNumberFormat="1" applyFont="1" applyBorder="1" applyAlignment="1">
      <alignment/>
    </xf>
    <xf numFmtId="4" fontId="3" fillId="0" borderId="0" xfId="0" applyNumberFormat="1" applyFont="1" applyBorder="1" applyAlignment="1">
      <alignment horizontal="right" vertical="center" wrapText="1"/>
    </xf>
    <xf numFmtId="0" fontId="1" fillId="0" borderId="17" xfId="0" applyFont="1" applyBorder="1" applyAlignment="1">
      <alignment horizontal="left" vertical="center" wrapText="1"/>
    </xf>
    <xf numFmtId="0" fontId="1" fillId="0" borderId="17" xfId="0" applyFont="1" applyBorder="1" applyAlignment="1">
      <alignment horizontal="center" vertical="center" wrapText="1"/>
    </xf>
    <xf numFmtId="49" fontId="1" fillId="0" borderId="17" xfId="0" applyNumberFormat="1" applyFont="1" applyBorder="1" applyAlignment="1">
      <alignment horizontal="center" vertical="center" wrapText="1"/>
    </xf>
    <xf numFmtId="173" fontId="1" fillId="0" borderId="17" xfId="44" applyNumberFormat="1" applyFont="1" applyBorder="1" applyAlignment="1">
      <alignment horizontal="center" vertical="center" wrapText="1"/>
    </xf>
    <xf numFmtId="3" fontId="3" fillId="0" borderId="17" xfId="0" applyNumberFormat="1" applyFont="1" applyBorder="1" applyAlignment="1">
      <alignment horizontal="right" vertical="center" wrapText="1"/>
    </xf>
    <xf numFmtId="3" fontId="1" fillId="0" borderId="17" xfId="0" applyNumberFormat="1" applyFont="1" applyBorder="1" applyAlignment="1">
      <alignment horizontal="right" vertical="center" wrapText="1"/>
    </xf>
    <xf numFmtId="172" fontId="34" fillId="19" borderId="10" xfId="44" applyNumberFormat="1" applyFont="1" applyFill="1" applyBorder="1" applyAlignment="1">
      <alignment horizontal="right" vertical="center" wrapText="1"/>
    </xf>
    <xf numFmtId="173" fontId="5" fillId="0" borderId="0" xfId="42" applyNumberFormat="1" applyFont="1" applyAlignment="1">
      <alignment/>
    </xf>
    <xf numFmtId="0" fontId="1" fillId="19" borderId="17" xfId="59" applyFont="1" applyFill="1" applyBorder="1" applyAlignment="1">
      <alignment horizontal="center" vertical="center" wrapText="1"/>
      <protection/>
    </xf>
    <xf numFmtId="173" fontId="3" fillId="19" borderId="18" xfId="44" applyNumberFormat="1" applyFont="1" applyFill="1" applyBorder="1" applyAlignment="1">
      <alignment horizontal="center" vertical="center" wrapText="1"/>
    </xf>
    <xf numFmtId="0" fontId="1" fillId="19" borderId="10" xfId="59" applyFont="1" applyFill="1" applyBorder="1" applyAlignment="1">
      <alignment horizontal="left" vertical="center" wrapText="1"/>
      <protection/>
    </xf>
    <xf numFmtId="0" fontId="1" fillId="19" borderId="17" xfId="59" applyFont="1" applyFill="1" applyBorder="1" applyAlignment="1">
      <alignment horizontal="left" vertical="center" wrapText="1"/>
      <protection/>
    </xf>
    <xf numFmtId="0" fontId="1" fillId="19" borderId="11" xfId="59" applyFont="1" applyFill="1" applyBorder="1" applyAlignment="1">
      <alignment vertical="center" wrapText="1"/>
      <protection/>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left" vertical="center" wrapText="1"/>
    </xf>
    <xf numFmtId="0" fontId="5" fillId="0" borderId="10" xfId="0" applyFont="1" applyBorder="1" applyAlignment="1">
      <alignment horizontal="right" vertical="center" wrapText="1"/>
    </xf>
    <xf numFmtId="173" fontId="5" fillId="0" borderId="10" xfId="42" applyNumberFormat="1" applyFont="1" applyBorder="1" applyAlignment="1">
      <alignment horizontal="right" vertical="center" wrapText="1"/>
    </xf>
    <xf numFmtId="0" fontId="4" fillId="0" borderId="10" xfId="0" applyFont="1" applyBorder="1" applyAlignment="1">
      <alignment horizontal="left" vertical="center" wrapText="1"/>
    </xf>
    <xf numFmtId="172" fontId="7" fillId="19" borderId="19" xfId="45" applyNumberFormat="1" applyFont="1" applyFill="1" applyBorder="1" applyAlignment="1">
      <alignment horizontal="left"/>
    </xf>
    <xf numFmtId="0" fontId="1" fillId="19" borderId="0" xfId="0" applyFont="1" applyFill="1" applyAlignment="1">
      <alignment/>
    </xf>
    <xf numFmtId="0" fontId="3" fillId="19" borderId="0" xfId="0" applyFont="1" applyFill="1" applyAlignment="1">
      <alignment/>
    </xf>
    <xf numFmtId="0" fontId="1" fillId="19" borderId="18" xfId="59" applyFont="1" applyFill="1" applyBorder="1" applyAlignment="1">
      <alignment horizontal="left" vertical="center" wrapText="1"/>
      <protection/>
    </xf>
    <xf numFmtId="0" fontId="5" fillId="0" borderId="0" xfId="0" applyFont="1" applyBorder="1" applyAlignment="1">
      <alignment/>
    </xf>
    <xf numFmtId="0" fontId="38" fillId="0" borderId="10" xfId="0" applyFont="1" applyBorder="1" applyAlignment="1">
      <alignment/>
    </xf>
    <xf numFmtId="172" fontId="1" fillId="0" borderId="0" xfId="0" applyNumberFormat="1" applyFont="1" applyAlignment="1">
      <alignment horizontal="center"/>
    </xf>
    <xf numFmtId="173" fontId="5" fillId="0" borderId="0" xfId="0" applyNumberFormat="1" applyFont="1" applyAlignment="1">
      <alignment/>
    </xf>
    <xf numFmtId="0" fontId="6"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173" fontId="5" fillId="0" borderId="10" xfId="42" applyNumberFormat="1" applyFont="1" applyFill="1" applyBorder="1" applyAlignment="1">
      <alignment horizontal="right" vertical="center" wrapText="1"/>
    </xf>
    <xf numFmtId="3" fontId="6" fillId="0" borderId="10" xfId="0" applyNumberFormat="1" applyFont="1" applyFill="1" applyBorder="1" applyAlignment="1">
      <alignment horizontal="center" vertical="center" wrapText="1"/>
    </xf>
    <xf numFmtId="37" fontId="5" fillId="0" borderId="0" xfId="0" applyNumberFormat="1" applyFont="1" applyFill="1" applyAlignment="1">
      <alignment/>
    </xf>
    <xf numFmtId="0" fontId="1" fillId="0" borderId="10" xfId="59" applyFont="1" applyFill="1" applyBorder="1" applyAlignment="1">
      <alignment horizontal="center" vertical="center" wrapText="1"/>
      <protection/>
    </xf>
    <xf numFmtId="0" fontId="1" fillId="0" borderId="10" xfId="59" applyFont="1" applyFill="1" applyBorder="1" applyAlignment="1">
      <alignment vertical="center" wrapText="1"/>
      <protection/>
    </xf>
    <xf numFmtId="0" fontId="1" fillId="0" borderId="10" xfId="59" applyFont="1" applyFill="1" applyBorder="1" applyAlignment="1">
      <alignment horizontal="right" vertical="center" wrapText="1"/>
      <protection/>
    </xf>
    <xf numFmtId="172" fontId="7" fillId="0" borderId="19" xfId="45" applyNumberFormat="1" applyFont="1" applyFill="1" applyBorder="1" applyAlignment="1">
      <alignment horizontal="left"/>
    </xf>
    <xf numFmtId="0" fontId="1" fillId="0" borderId="0" xfId="0" applyFont="1" applyFill="1" applyAlignment="1">
      <alignment/>
    </xf>
    <xf numFmtId="0" fontId="3" fillId="0" borderId="0" xfId="0" applyFont="1" applyFill="1" applyAlignment="1">
      <alignment/>
    </xf>
    <xf numFmtId="0" fontId="1" fillId="0" borderId="10" xfId="59" applyFont="1" applyFill="1" applyBorder="1" applyAlignment="1">
      <alignment horizontal="left" vertical="center" wrapText="1"/>
      <protection/>
    </xf>
    <xf numFmtId="0" fontId="1" fillId="19" borderId="11" xfId="59" applyFont="1" applyFill="1" applyBorder="1" applyAlignment="1">
      <alignment horizontal="center" vertical="center" wrapText="1"/>
      <protection/>
    </xf>
    <xf numFmtId="0" fontId="1" fillId="19" borderId="17" xfId="59" applyFont="1" applyFill="1" applyBorder="1" applyAlignment="1">
      <alignment horizontal="center" vertical="center" wrapText="1"/>
      <protection/>
    </xf>
    <xf numFmtId="0" fontId="8" fillId="0" borderId="0" xfId="0" applyFont="1" applyAlignment="1">
      <alignment horizontal="center" vertical="center" wrapText="1"/>
    </xf>
    <xf numFmtId="0" fontId="10" fillId="0" borderId="0" xfId="0" applyFont="1" applyFill="1" applyAlignment="1">
      <alignment horizontal="center" vertical="center" wrapText="1"/>
    </xf>
    <xf numFmtId="0" fontId="3"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8" xfId="0" applyFont="1" applyBorder="1" applyAlignment="1">
      <alignment horizontal="center" vertical="center" wrapText="1"/>
    </xf>
    <xf numFmtId="0" fontId="1" fillId="19" borderId="11" xfId="59" applyFont="1" applyFill="1" applyBorder="1" applyAlignment="1">
      <alignment horizontal="left" vertical="center" wrapText="1"/>
      <protection/>
    </xf>
    <xf numFmtId="0" fontId="1" fillId="19" borderId="17" xfId="59" applyFont="1" applyFill="1" applyBorder="1" applyAlignment="1">
      <alignment horizontal="left" vertical="center" wrapText="1"/>
      <protection/>
    </xf>
    <xf numFmtId="0" fontId="1" fillId="19" borderId="11" xfId="59" applyFont="1" applyFill="1" applyBorder="1" applyAlignment="1">
      <alignment horizontal="right" vertical="center" wrapText="1"/>
      <protection/>
    </xf>
    <xf numFmtId="0" fontId="1" fillId="19" borderId="17" xfId="59" applyFont="1" applyFill="1" applyBorder="1" applyAlignment="1">
      <alignment horizontal="right" vertical="center" wrapText="1"/>
      <protection/>
    </xf>
    <xf numFmtId="0" fontId="3" fillId="0" borderId="11" xfId="0" applyFont="1" applyBorder="1" applyAlignment="1">
      <alignment horizontal="center" vertical="center" wrapText="1"/>
    </xf>
    <xf numFmtId="0" fontId="3" fillId="0" borderId="17" xfId="0" applyFont="1" applyBorder="1" applyAlignment="1">
      <alignment horizontal="center" vertical="center" wrapText="1"/>
    </xf>
    <xf numFmtId="173" fontId="3" fillId="19" borderId="20" xfId="44" applyNumberFormat="1" applyFont="1" applyFill="1" applyBorder="1" applyAlignment="1">
      <alignment horizontal="center" vertical="center" wrapText="1"/>
    </xf>
    <xf numFmtId="173" fontId="3" fillId="19" borderId="18" xfId="44" applyNumberFormat="1" applyFont="1" applyFill="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8" xfId="0" applyFont="1" applyBorder="1" applyAlignment="1">
      <alignment horizontal="center" vertical="center" wrapText="1"/>
    </xf>
    <xf numFmtId="0" fontId="5" fillId="0" borderId="10" xfId="0" applyFont="1" applyBorder="1" applyAlignment="1">
      <alignment horizontal="center" vertical="center" wrapText="1"/>
    </xf>
    <xf numFmtId="0" fontId="3" fillId="0" borderId="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0" xfId="0" applyFont="1" applyBorder="1" applyAlignment="1">
      <alignment horizontal="center" vertical="center" wrapText="1"/>
    </xf>
    <xf numFmtId="3" fontId="6" fillId="0" borderId="10" xfId="0" applyNumberFormat="1" applyFont="1" applyBorder="1" applyAlignment="1">
      <alignment horizontal="center" vertical="center" wrapText="1"/>
    </xf>
    <xf numFmtId="0" fontId="10" fillId="0" borderId="0" xfId="0" applyFont="1" applyBorder="1" applyAlignment="1">
      <alignment horizontal="center" vertical="center" wrapText="1"/>
    </xf>
    <xf numFmtId="0" fontId="5" fillId="0" borderId="10" xfId="0" applyFont="1" applyBorder="1" applyAlignment="1">
      <alignment horizontal="left" vertical="center" wrapText="1"/>
    </xf>
    <xf numFmtId="0" fontId="3" fillId="0" borderId="16" xfId="0" applyFont="1" applyBorder="1" applyAlignment="1">
      <alignment horizontal="center" vertical="center" wrapText="1"/>
    </xf>
    <xf numFmtId="0" fontId="3" fillId="0" borderId="0" xfId="0" applyFont="1" applyAlignment="1">
      <alignment horizontal="center" vertical="center" wrapText="1"/>
    </xf>
    <xf numFmtId="0" fontId="1" fillId="0" borderId="15" xfId="0" applyFont="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Sheet1"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sheetPr>
  <dimension ref="A1:AB82"/>
  <sheetViews>
    <sheetView zoomScalePageLayoutView="0" workbookViewId="0" topLeftCell="A64">
      <selection activeCell="J76" sqref="J76"/>
    </sheetView>
  </sheetViews>
  <sheetFormatPr defaultColWidth="8.796875" defaultRowHeight="15"/>
  <cols>
    <col min="1" max="1" width="3.09765625" style="2" customWidth="1"/>
    <col min="2" max="2" width="16.3984375" style="1" customWidth="1"/>
    <col min="3" max="3" width="10.8984375" style="1" customWidth="1"/>
    <col min="4" max="4" width="4" style="1" customWidth="1"/>
    <col min="5" max="5" width="5" style="2" customWidth="1"/>
    <col min="6" max="6" width="6.796875" style="1" customWidth="1"/>
    <col min="7" max="7" width="4.3984375" style="1" customWidth="1"/>
    <col min="8" max="8" width="4.796875" style="1" customWidth="1"/>
    <col min="9" max="9" width="5.8984375" style="1" customWidth="1"/>
    <col min="10" max="10" width="5.09765625" style="1" customWidth="1"/>
    <col min="11" max="11" width="7.19921875" style="2" customWidth="1"/>
    <col min="12" max="12" width="6.09765625" style="2" customWidth="1"/>
    <col min="13" max="13" width="8.09765625" style="2" customWidth="1"/>
    <col min="14" max="14" width="25.296875" style="1" customWidth="1"/>
    <col min="15" max="15" width="7.8984375" style="1" customWidth="1"/>
    <col min="16" max="16384" width="8.8984375" style="1" customWidth="1"/>
  </cols>
  <sheetData>
    <row r="1" spans="1:14" ht="49.5" customHeight="1">
      <c r="A1" s="103" t="s">
        <v>194</v>
      </c>
      <c r="B1" s="103"/>
      <c r="C1" s="103"/>
      <c r="D1" s="103"/>
      <c r="E1" s="103"/>
      <c r="F1" s="103"/>
      <c r="G1" s="103"/>
      <c r="H1" s="103"/>
      <c r="I1" s="103"/>
      <c r="J1" s="103"/>
      <c r="K1" s="103"/>
      <c r="L1" s="103"/>
      <c r="M1" s="103"/>
      <c r="N1" s="103"/>
    </row>
    <row r="2" spans="1:14" ht="27.75" customHeight="1">
      <c r="A2" s="104" t="s">
        <v>197</v>
      </c>
      <c r="B2" s="104"/>
      <c r="C2" s="104"/>
      <c r="D2" s="104"/>
      <c r="E2" s="104"/>
      <c r="F2" s="104"/>
      <c r="G2" s="104"/>
      <c r="H2" s="104"/>
      <c r="I2" s="104"/>
      <c r="J2" s="104"/>
      <c r="K2" s="104"/>
      <c r="L2" s="104"/>
      <c r="M2" s="104"/>
      <c r="N2" s="104"/>
    </row>
    <row r="3" spans="1:14" ht="50.25" customHeight="1">
      <c r="A3" s="105" t="s">
        <v>0</v>
      </c>
      <c r="B3" s="105" t="s">
        <v>1</v>
      </c>
      <c r="C3" s="113" t="s">
        <v>76</v>
      </c>
      <c r="D3" s="105" t="s">
        <v>26</v>
      </c>
      <c r="E3" s="105"/>
      <c r="F3" s="105"/>
      <c r="G3" s="106" t="s">
        <v>129</v>
      </c>
      <c r="H3" s="107"/>
      <c r="I3" s="108"/>
      <c r="J3" s="105" t="s">
        <v>5</v>
      </c>
      <c r="K3" s="105" t="s">
        <v>6</v>
      </c>
      <c r="L3" s="105"/>
      <c r="M3" s="105"/>
      <c r="N3" s="105" t="s">
        <v>8</v>
      </c>
    </row>
    <row r="4" spans="1:14" ht="47.25" customHeight="1">
      <c r="A4" s="105"/>
      <c r="B4" s="105"/>
      <c r="C4" s="114"/>
      <c r="D4" s="3" t="s">
        <v>23</v>
      </c>
      <c r="E4" s="3" t="s">
        <v>3</v>
      </c>
      <c r="F4" s="3" t="s">
        <v>4</v>
      </c>
      <c r="G4" s="3" t="s">
        <v>23</v>
      </c>
      <c r="H4" s="3" t="s">
        <v>3</v>
      </c>
      <c r="I4" s="3" t="s">
        <v>4</v>
      </c>
      <c r="J4" s="105"/>
      <c r="K4" s="3" t="s">
        <v>21</v>
      </c>
      <c r="L4" s="3" t="s">
        <v>24</v>
      </c>
      <c r="M4" s="3" t="s">
        <v>7</v>
      </c>
      <c r="N4" s="105"/>
    </row>
    <row r="5" spans="1:14" s="11" customFormat="1" ht="24.75" customHeight="1">
      <c r="A5" s="4">
        <v>1</v>
      </c>
      <c r="B5" s="4">
        <v>2</v>
      </c>
      <c r="C5" s="4">
        <v>3</v>
      </c>
      <c r="D5" s="4">
        <v>4</v>
      </c>
      <c r="E5" s="4">
        <v>5</v>
      </c>
      <c r="F5" s="4">
        <v>6</v>
      </c>
      <c r="G5" s="4">
        <v>7</v>
      </c>
      <c r="H5" s="4">
        <v>8</v>
      </c>
      <c r="I5" s="4">
        <v>9</v>
      </c>
      <c r="J5" s="4">
        <v>10</v>
      </c>
      <c r="K5" s="4">
        <v>11</v>
      </c>
      <c r="L5" s="4">
        <v>12</v>
      </c>
      <c r="M5" s="4">
        <v>13</v>
      </c>
      <c r="N5" s="4">
        <v>14</v>
      </c>
    </row>
    <row r="6" spans="1:26" s="15" customFormat="1" ht="28.5" customHeight="1">
      <c r="A6" s="30">
        <v>1</v>
      </c>
      <c r="B6" s="31" t="s">
        <v>31</v>
      </c>
      <c r="C6" s="31" t="s">
        <v>32</v>
      </c>
      <c r="D6" s="30">
        <v>54</v>
      </c>
      <c r="E6" s="30">
        <v>40</v>
      </c>
      <c r="F6" s="32">
        <v>1846.7</v>
      </c>
      <c r="G6" s="32">
        <v>54</v>
      </c>
      <c r="H6" s="32">
        <v>40</v>
      </c>
      <c r="I6" s="32">
        <v>1846.7</v>
      </c>
      <c r="J6" s="30" t="s">
        <v>27</v>
      </c>
      <c r="K6" s="32">
        <v>74.4</v>
      </c>
      <c r="L6" s="32"/>
      <c r="M6" s="32">
        <f>+K6+L6</f>
        <v>74.4</v>
      </c>
      <c r="N6" s="35" t="s">
        <v>160</v>
      </c>
      <c r="O6" s="1"/>
      <c r="P6" s="1"/>
      <c r="Q6" s="1"/>
      <c r="R6" s="1"/>
      <c r="S6" s="1"/>
      <c r="T6" s="1"/>
      <c r="U6" s="1"/>
      <c r="V6" s="1"/>
      <c r="W6" s="1"/>
      <c r="X6" s="1"/>
      <c r="Y6" s="1"/>
      <c r="Z6" s="1"/>
    </row>
    <row r="7" spans="1:28" s="15" customFormat="1" ht="28.5" customHeight="1">
      <c r="A7" s="30">
        <v>2</v>
      </c>
      <c r="B7" s="31" t="s">
        <v>33</v>
      </c>
      <c r="C7" s="31" t="s">
        <v>32</v>
      </c>
      <c r="D7" s="30">
        <v>54</v>
      </c>
      <c r="E7" s="30">
        <v>45</v>
      </c>
      <c r="F7" s="32">
        <v>2740.1</v>
      </c>
      <c r="G7" s="32">
        <v>54</v>
      </c>
      <c r="H7" s="32">
        <v>45</v>
      </c>
      <c r="I7" s="32">
        <v>2740.1</v>
      </c>
      <c r="J7" s="30" t="s">
        <v>27</v>
      </c>
      <c r="K7" s="32">
        <v>126.9</v>
      </c>
      <c r="L7" s="32"/>
      <c r="M7" s="32">
        <f aca="true" t="shared" si="0" ref="M7:M51">+K7+L7</f>
        <v>126.9</v>
      </c>
      <c r="N7" s="35" t="s">
        <v>161</v>
      </c>
      <c r="O7" s="1"/>
      <c r="P7" s="1"/>
      <c r="Q7" s="1"/>
      <c r="R7" s="1"/>
      <c r="S7" s="1"/>
      <c r="T7" s="1"/>
      <c r="U7" s="1"/>
      <c r="V7" s="1"/>
      <c r="W7" s="1"/>
      <c r="X7" s="1"/>
      <c r="Y7" s="1"/>
      <c r="Z7" s="1"/>
      <c r="AB7" s="16"/>
    </row>
    <row r="8" spans="1:28" s="17" customFormat="1" ht="28.5" customHeight="1">
      <c r="A8" s="30">
        <v>3</v>
      </c>
      <c r="B8" s="31" t="s">
        <v>34</v>
      </c>
      <c r="C8" s="31" t="s">
        <v>32</v>
      </c>
      <c r="D8" s="30">
        <v>54</v>
      </c>
      <c r="E8" s="30">
        <v>46</v>
      </c>
      <c r="F8" s="32">
        <v>1967.9</v>
      </c>
      <c r="G8" s="32">
        <v>54</v>
      </c>
      <c r="H8" s="32">
        <v>46</v>
      </c>
      <c r="I8" s="32">
        <v>1967.9</v>
      </c>
      <c r="J8" s="30" t="s">
        <v>27</v>
      </c>
      <c r="K8" s="32">
        <v>75.2</v>
      </c>
      <c r="L8" s="32"/>
      <c r="M8" s="32">
        <f t="shared" si="0"/>
        <v>75.2</v>
      </c>
      <c r="N8" s="35" t="s">
        <v>162</v>
      </c>
      <c r="O8" s="1"/>
      <c r="P8" s="1"/>
      <c r="Q8" s="1"/>
      <c r="R8" s="1"/>
      <c r="S8" s="1"/>
      <c r="T8" s="1"/>
      <c r="U8" s="1"/>
      <c r="V8" s="1"/>
      <c r="W8" s="1"/>
      <c r="X8" s="1"/>
      <c r="Y8" s="1"/>
      <c r="Z8" s="1"/>
      <c r="AB8" s="18"/>
    </row>
    <row r="9" spans="1:28" s="15" customFormat="1" ht="28.5" customHeight="1">
      <c r="A9" s="30">
        <v>4</v>
      </c>
      <c r="B9" s="31" t="s">
        <v>35</v>
      </c>
      <c r="C9" s="31" t="s">
        <v>32</v>
      </c>
      <c r="D9" s="30">
        <v>54</v>
      </c>
      <c r="E9" s="30">
        <v>50</v>
      </c>
      <c r="F9" s="32">
        <v>2667</v>
      </c>
      <c r="G9" s="32">
        <v>54</v>
      </c>
      <c r="H9" s="32">
        <v>50</v>
      </c>
      <c r="I9" s="32">
        <v>2667</v>
      </c>
      <c r="J9" s="30" t="s">
        <v>27</v>
      </c>
      <c r="K9" s="32">
        <v>12</v>
      </c>
      <c r="L9" s="32"/>
      <c r="M9" s="32">
        <f t="shared" si="0"/>
        <v>12</v>
      </c>
      <c r="N9" s="35" t="s">
        <v>163</v>
      </c>
      <c r="O9" s="1"/>
      <c r="P9" s="1"/>
      <c r="Q9" s="1"/>
      <c r="R9" s="1"/>
      <c r="S9" s="1"/>
      <c r="T9" s="1"/>
      <c r="U9" s="1"/>
      <c r="V9" s="1"/>
      <c r="W9" s="1"/>
      <c r="X9" s="1"/>
      <c r="Y9" s="1"/>
      <c r="Z9" s="1"/>
      <c r="AB9" s="16"/>
    </row>
    <row r="10" spans="1:28" s="15" customFormat="1" ht="28.5" customHeight="1">
      <c r="A10" s="30">
        <v>5</v>
      </c>
      <c r="B10" s="31" t="s">
        <v>36</v>
      </c>
      <c r="C10" s="31" t="s">
        <v>32</v>
      </c>
      <c r="D10" s="30">
        <v>54</v>
      </c>
      <c r="E10" s="30">
        <v>54</v>
      </c>
      <c r="F10" s="32">
        <v>3113</v>
      </c>
      <c r="G10" s="32">
        <v>54</v>
      </c>
      <c r="H10" s="32">
        <v>54</v>
      </c>
      <c r="I10" s="32">
        <v>3113</v>
      </c>
      <c r="J10" s="30" t="s">
        <v>27</v>
      </c>
      <c r="K10" s="32">
        <v>21.2</v>
      </c>
      <c r="L10" s="32"/>
      <c r="M10" s="32">
        <f t="shared" si="0"/>
        <v>21.2</v>
      </c>
      <c r="N10" s="35" t="s">
        <v>164</v>
      </c>
      <c r="O10" s="1"/>
      <c r="P10" s="1"/>
      <c r="Q10" s="1"/>
      <c r="R10" s="1"/>
      <c r="S10" s="1"/>
      <c r="T10" s="1"/>
      <c r="U10" s="1"/>
      <c r="V10" s="1"/>
      <c r="W10" s="1"/>
      <c r="X10" s="1"/>
      <c r="Y10" s="1"/>
      <c r="Z10" s="1"/>
      <c r="AB10" s="16"/>
    </row>
    <row r="11" spans="1:28" s="21" customFormat="1" ht="28.5" customHeight="1">
      <c r="A11" s="30">
        <v>6</v>
      </c>
      <c r="B11" s="31" t="s">
        <v>37</v>
      </c>
      <c r="C11" s="31" t="s">
        <v>32</v>
      </c>
      <c r="D11" s="30">
        <v>54</v>
      </c>
      <c r="E11" s="30">
        <v>55</v>
      </c>
      <c r="F11" s="32">
        <v>1400</v>
      </c>
      <c r="G11" s="32">
        <v>54</v>
      </c>
      <c r="H11" s="32">
        <v>55</v>
      </c>
      <c r="I11" s="32">
        <v>1400</v>
      </c>
      <c r="J11" s="30" t="s">
        <v>27</v>
      </c>
      <c r="K11" s="32">
        <v>18.3</v>
      </c>
      <c r="L11" s="32"/>
      <c r="M11" s="32">
        <f t="shared" si="0"/>
        <v>18.3</v>
      </c>
      <c r="N11" s="35" t="s">
        <v>165</v>
      </c>
      <c r="O11" s="20"/>
      <c r="P11" s="20"/>
      <c r="Q11" s="20"/>
      <c r="R11" s="20"/>
      <c r="S11" s="20"/>
      <c r="T11" s="20"/>
      <c r="U11" s="20"/>
      <c r="V11" s="20"/>
      <c r="W11" s="20"/>
      <c r="X11" s="20"/>
      <c r="Y11" s="20"/>
      <c r="Z11" s="20"/>
      <c r="AB11" s="22"/>
    </row>
    <row r="12" spans="1:26" s="82" customFormat="1" ht="27.75" customHeight="1">
      <c r="A12" s="30">
        <v>7</v>
      </c>
      <c r="B12" s="31" t="s">
        <v>38</v>
      </c>
      <c r="C12" s="31" t="s">
        <v>32</v>
      </c>
      <c r="D12" s="30">
        <v>54</v>
      </c>
      <c r="E12" s="30">
        <v>60</v>
      </c>
      <c r="F12" s="32" t="s">
        <v>157</v>
      </c>
      <c r="G12" s="32">
        <v>54</v>
      </c>
      <c r="H12" s="32">
        <v>60</v>
      </c>
      <c r="I12" s="32" t="s">
        <v>157</v>
      </c>
      <c r="J12" s="30" t="s">
        <v>27</v>
      </c>
      <c r="K12" s="32">
        <v>30.1</v>
      </c>
      <c r="L12" s="32"/>
      <c r="M12" s="32">
        <f t="shared" si="0"/>
        <v>30.1</v>
      </c>
      <c r="N12" s="35" t="s">
        <v>166</v>
      </c>
      <c r="O12" s="81"/>
      <c r="P12" s="81"/>
      <c r="Q12" s="81"/>
      <c r="R12" s="81"/>
      <c r="S12" s="81"/>
      <c r="T12" s="81"/>
      <c r="U12" s="81"/>
      <c r="V12" s="81"/>
      <c r="W12" s="81"/>
      <c r="X12" s="81"/>
      <c r="Y12" s="81"/>
      <c r="Z12" s="81"/>
    </row>
    <row r="13" spans="1:26" s="9" customFormat="1" ht="27.75" customHeight="1">
      <c r="A13" s="30">
        <v>8</v>
      </c>
      <c r="B13" s="31" t="s">
        <v>39</v>
      </c>
      <c r="C13" s="31" t="s">
        <v>32</v>
      </c>
      <c r="D13" s="30">
        <v>54</v>
      </c>
      <c r="E13" s="30">
        <v>65</v>
      </c>
      <c r="F13" s="32">
        <v>2094.4</v>
      </c>
      <c r="G13" s="32">
        <v>54</v>
      </c>
      <c r="H13" s="32">
        <v>65</v>
      </c>
      <c r="I13" s="32">
        <v>2094.4</v>
      </c>
      <c r="J13" s="30" t="s">
        <v>27</v>
      </c>
      <c r="K13" s="32">
        <v>26.7</v>
      </c>
      <c r="L13" s="32"/>
      <c r="M13" s="32">
        <f t="shared" si="0"/>
        <v>26.7</v>
      </c>
      <c r="N13" s="35" t="s">
        <v>167</v>
      </c>
      <c r="O13" s="1"/>
      <c r="P13" s="1"/>
      <c r="Q13" s="1"/>
      <c r="R13" s="1"/>
      <c r="S13" s="1"/>
      <c r="T13" s="1"/>
      <c r="U13" s="1"/>
      <c r="V13" s="1"/>
      <c r="W13" s="1"/>
      <c r="X13" s="1"/>
      <c r="Y13" s="1"/>
      <c r="Z13" s="1"/>
    </row>
    <row r="14" spans="1:26" s="9" customFormat="1" ht="27.75" customHeight="1">
      <c r="A14" s="30">
        <v>9</v>
      </c>
      <c r="B14" s="31" t="s">
        <v>40</v>
      </c>
      <c r="C14" s="31" t="s">
        <v>32</v>
      </c>
      <c r="D14" s="30">
        <v>54</v>
      </c>
      <c r="E14" s="30">
        <v>66</v>
      </c>
      <c r="F14" s="32">
        <v>2179</v>
      </c>
      <c r="G14" s="32">
        <v>54</v>
      </c>
      <c r="H14" s="32">
        <v>66</v>
      </c>
      <c r="I14" s="32">
        <v>2179</v>
      </c>
      <c r="J14" s="30" t="s">
        <v>27</v>
      </c>
      <c r="K14" s="32">
        <v>42.4</v>
      </c>
      <c r="L14" s="32"/>
      <c r="M14" s="32">
        <f t="shared" si="0"/>
        <v>42.4</v>
      </c>
      <c r="N14" s="35" t="s">
        <v>168</v>
      </c>
      <c r="O14" s="1"/>
      <c r="P14" s="1"/>
      <c r="Q14" s="1"/>
      <c r="R14" s="1"/>
      <c r="S14" s="1"/>
      <c r="T14" s="1"/>
      <c r="U14" s="1"/>
      <c r="V14" s="1"/>
      <c r="W14" s="1"/>
      <c r="X14" s="1"/>
      <c r="Y14" s="1"/>
      <c r="Z14" s="1"/>
    </row>
    <row r="15" spans="1:26" s="9" customFormat="1" ht="27.75" customHeight="1">
      <c r="A15" s="30">
        <v>10</v>
      </c>
      <c r="B15" s="31" t="s">
        <v>28</v>
      </c>
      <c r="C15" s="31" t="s">
        <v>32</v>
      </c>
      <c r="D15" s="30">
        <v>54</v>
      </c>
      <c r="E15" s="30">
        <v>69</v>
      </c>
      <c r="F15" s="32">
        <v>3673.2</v>
      </c>
      <c r="G15" s="32">
        <v>54</v>
      </c>
      <c r="H15" s="32">
        <v>69</v>
      </c>
      <c r="I15" s="32">
        <v>3673.2</v>
      </c>
      <c r="J15" s="30" t="s">
        <v>27</v>
      </c>
      <c r="K15" s="32">
        <v>59.3</v>
      </c>
      <c r="L15" s="32"/>
      <c r="M15" s="32">
        <f t="shared" si="0"/>
        <v>59.3</v>
      </c>
      <c r="N15" s="35" t="s">
        <v>169</v>
      </c>
      <c r="O15" s="1"/>
      <c r="P15" s="1"/>
      <c r="Q15" s="1"/>
      <c r="R15" s="1"/>
      <c r="S15" s="1"/>
      <c r="T15" s="1"/>
      <c r="U15" s="1"/>
      <c r="V15" s="1"/>
      <c r="W15" s="1"/>
      <c r="X15" s="1"/>
      <c r="Y15" s="1"/>
      <c r="Z15" s="1"/>
    </row>
    <row r="16" spans="1:26" s="9" customFormat="1" ht="27.75" customHeight="1">
      <c r="A16" s="30">
        <v>11</v>
      </c>
      <c r="B16" s="31" t="s">
        <v>41</v>
      </c>
      <c r="C16" s="31" t="s">
        <v>32</v>
      </c>
      <c r="D16" s="30">
        <v>54</v>
      </c>
      <c r="E16" s="30">
        <v>75</v>
      </c>
      <c r="F16" s="32">
        <v>3132.5</v>
      </c>
      <c r="G16" s="32">
        <v>54</v>
      </c>
      <c r="H16" s="32">
        <v>75</v>
      </c>
      <c r="I16" s="32">
        <v>3132.5</v>
      </c>
      <c r="J16" s="30" t="s">
        <v>27</v>
      </c>
      <c r="K16" s="32">
        <v>25.4</v>
      </c>
      <c r="L16" s="32"/>
      <c r="M16" s="32">
        <f t="shared" si="0"/>
        <v>25.4</v>
      </c>
      <c r="N16" s="35" t="s">
        <v>170</v>
      </c>
      <c r="O16" s="1"/>
      <c r="P16" s="1"/>
      <c r="Q16" s="1"/>
      <c r="R16" s="1"/>
      <c r="S16" s="1"/>
      <c r="T16" s="1"/>
      <c r="U16" s="1"/>
      <c r="V16" s="1"/>
      <c r="W16" s="1"/>
      <c r="X16" s="1"/>
      <c r="Y16" s="1"/>
      <c r="Z16" s="1"/>
    </row>
    <row r="17" spans="1:26" s="9" customFormat="1" ht="27.75" customHeight="1">
      <c r="A17" s="30">
        <v>12</v>
      </c>
      <c r="B17" s="31" t="s">
        <v>42</v>
      </c>
      <c r="C17" s="31" t="s">
        <v>32</v>
      </c>
      <c r="D17" s="30">
        <v>54</v>
      </c>
      <c r="E17" s="30">
        <v>76</v>
      </c>
      <c r="F17" s="32">
        <v>1396.8</v>
      </c>
      <c r="G17" s="32">
        <v>54</v>
      </c>
      <c r="H17" s="32">
        <v>76</v>
      </c>
      <c r="I17" s="32">
        <v>1396.8</v>
      </c>
      <c r="J17" s="30" t="s">
        <v>27</v>
      </c>
      <c r="K17" s="32">
        <v>99.5</v>
      </c>
      <c r="L17" s="32"/>
      <c r="M17" s="32">
        <f t="shared" si="0"/>
        <v>99.5</v>
      </c>
      <c r="N17" s="35" t="s">
        <v>171</v>
      </c>
      <c r="O17" s="1"/>
      <c r="P17" s="1"/>
      <c r="Q17" s="1"/>
      <c r="R17" s="1"/>
      <c r="S17" s="1"/>
      <c r="T17" s="1"/>
      <c r="U17" s="1"/>
      <c r="V17" s="1"/>
      <c r="W17" s="1"/>
      <c r="X17" s="1"/>
      <c r="Y17" s="1"/>
      <c r="Z17" s="1"/>
    </row>
    <row r="18" spans="1:26" s="82" customFormat="1" ht="27.75" customHeight="1">
      <c r="A18" s="30">
        <v>13</v>
      </c>
      <c r="B18" s="31" t="s">
        <v>43</v>
      </c>
      <c r="C18" s="31" t="s">
        <v>32</v>
      </c>
      <c r="D18" s="30">
        <v>54</v>
      </c>
      <c r="E18" s="30">
        <v>78</v>
      </c>
      <c r="F18" s="32">
        <v>2074.4</v>
      </c>
      <c r="G18" s="32">
        <v>54</v>
      </c>
      <c r="H18" s="32">
        <v>78</v>
      </c>
      <c r="I18" s="32">
        <v>2074.4</v>
      </c>
      <c r="J18" s="30" t="s">
        <v>27</v>
      </c>
      <c r="K18" s="32">
        <v>135</v>
      </c>
      <c r="L18" s="32"/>
      <c r="M18" s="32">
        <f t="shared" si="0"/>
        <v>135</v>
      </c>
      <c r="N18" s="35" t="s">
        <v>172</v>
      </c>
      <c r="O18" s="81"/>
      <c r="P18" s="81"/>
      <c r="Q18" s="81"/>
      <c r="R18" s="81"/>
      <c r="S18" s="81"/>
      <c r="T18" s="81"/>
      <c r="U18" s="81"/>
      <c r="V18" s="81"/>
      <c r="W18" s="81"/>
      <c r="X18" s="81"/>
      <c r="Y18" s="81"/>
      <c r="Z18" s="81"/>
    </row>
    <row r="19" spans="1:26" s="9" customFormat="1" ht="27.75" customHeight="1">
      <c r="A19" s="30">
        <v>14</v>
      </c>
      <c r="B19" s="31" t="s">
        <v>44</v>
      </c>
      <c r="C19" s="31" t="s">
        <v>32</v>
      </c>
      <c r="D19" s="30">
        <v>54</v>
      </c>
      <c r="E19" s="30">
        <v>79</v>
      </c>
      <c r="F19" s="32">
        <v>2296.6</v>
      </c>
      <c r="G19" s="32">
        <v>54</v>
      </c>
      <c r="H19" s="32">
        <v>79</v>
      </c>
      <c r="I19" s="32">
        <v>2296.6</v>
      </c>
      <c r="J19" s="30" t="s">
        <v>27</v>
      </c>
      <c r="K19" s="32">
        <v>129.6</v>
      </c>
      <c r="L19" s="32"/>
      <c r="M19" s="32">
        <f t="shared" si="0"/>
        <v>129.6</v>
      </c>
      <c r="N19" s="35" t="s">
        <v>173</v>
      </c>
      <c r="O19" s="1"/>
      <c r="P19" s="1"/>
      <c r="Q19" s="1"/>
      <c r="R19" s="1"/>
      <c r="S19" s="1"/>
      <c r="T19" s="1"/>
      <c r="U19" s="1"/>
      <c r="V19" s="1"/>
      <c r="W19" s="1"/>
      <c r="X19" s="1"/>
      <c r="Y19" s="1"/>
      <c r="Z19" s="1"/>
    </row>
    <row r="20" spans="1:26" s="9" customFormat="1" ht="27.75" customHeight="1">
      <c r="A20" s="30">
        <v>15</v>
      </c>
      <c r="B20" s="39" t="s">
        <v>45</v>
      </c>
      <c r="C20" s="31" t="s">
        <v>32</v>
      </c>
      <c r="D20" s="30">
        <v>54</v>
      </c>
      <c r="E20" s="30">
        <v>82</v>
      </c>
      <c r="F20" s="32">
        <v>2343.9</v>
      </c>
      <c r="G20" s="32">
        <v>54</v>
      </c>
      <c r="H20" s="32">
        <v>82</v>
      </c>
      <c r="I20" s="32">
        <v>2343.9</v>
      </c>
      <c r="J20" s="30" t="s">
        <v>27</v>
      </c>
      <c r="K20" s="32">
        <v>126.8</v>
      </c>
      <c r="L20" s="32"/>
      <c r="M20" s="32">
        <f t="shared" si="0"/>
        <v>126.8</v>
      </c>
      <c r="N20" s="35" t="s">
        <v>155</v>
      </c>
      <c r="O20" s="1"/>
      <c r="P20" s="1"/>
      <c r="Q20" s="1"/>
      <c r="R20" s="1"/>
      <c r="S20" s="1"/>
      <c r="T20" s="1"/>
      <c r="U20" s="1"/>
      <c r="V20" s="1"/>
      <c r="W20" s="1"/>
      <c r="X20" s="1"/>
      <c r="Y20" s="1"/>
      <c r="Z20" s="1"/>
    </row>
    <row r="21" spans="1:26" s="9" customFormat="1" ht="27.75" customHeight="1">
      <c r="A21" s="30">
        <v>16</v>
      </c>
      <c r="B21" s="39" t="s">
        <v>46</v>
      </c>
      <c r="C21" s="31" t="s">
        <v>32</v>
      </c>
      <c r="D21" s="33">
        <v>54</v>
      </c>
      <c r="E21" s="33">
        <v>85</v>
      </c>
      <c r="F21" s="34">
        <v>4011.4</v>
      </c>
      <c r="G21" s="34">
        <v>54</v>
      </c>
      <c r="H21" s="34">
        <v>85</v>
      </c>
      <c r="I21" s="34">
        <v>4011.4</v>
      </c>
      <c r="J21" s="33" t="s">
        <v>27</v>
      </c>
      <c r="K21" s="34">
        <v>212.1</v>
      </c>
      <c r="L21" s="34"/>
      <c r="M21" s="32">
        <f t="shared" si="0"/>
        <v>212.1</v>
      </c>
      <c r="N21" s="35" t="s">
        <v>174</v>
      </c>
      <c r="O21" s="1"/>
      <c r="P21" s="1"/>
      <c r="Q21" s="1"/>
      <c r="R21" s="1"/>
      <c r="S21" s="1"/>
      <c r="T21" s="1"/>
      <c r="U21" s="1"/>
      <c r="V21" s="1"/>
      <c r="W21" s="1"/>
      <c r="X21" s="1"/>
      <c r="Y21" s="1"/>
      <c r="Z21" s="1"/>
    </row>
    <row r="22" spans="1:26" s="9" customFormat="1" ht="27.75" customHeight="1">
      <c r="A22" s="30">
        <v>17</v>
      </c>
      <c r="B22" s="31" t="s">
        <v>47</v>
      </c>
      <c r="C22" s="31" t="s">
        <v>32</v>
      </c>
      <c r="D22" s="30">
        <v>54</v>
      </c>
      <c r="E22" s="30">
        <v>86</v>
      </c>
      <c r="F22" s="32">
        <v>1686.9</v>
      </c>
      <c r="G22" s="32">
        <v>54</v>
      </c>
      <c r="H22" s="32">
        <v>86</v>
      </c>
      <c r="I22" s="32">
        <v>1686.9</v>
      </c>
      <c r="J22" s="30" t="s">
        <v>27</v>
      </c>
      <c r="K22" s="32">
        <v>85.3</v>
      </c>
      <c r="L22" s="32"/>
      <c r="M22" s="32">
        <f t="shared" si="0"/>
        <v>85.3</v>
      </c>
      <c r="N22" s="35" t="s">
        <v>175</v>
      </c>
      <c r="O22" s="1"/>
      <c r="P22" s="1"/>
      <c r="Q22" s="1"/>
      <c r="R22" s="1"/>
      <c r="S22" s="1"/>
      <c r="T22" s="1"/>
      <c r="U22" s="1"/>
      <c r="V22" s="1"/>
      <c r="W22" s="1"/>
      <c r="X22" s="1"/>
      <c r="Y22" s="1"/>
      <c r="Z22" s="1"/>
    </row>
    <row r="23" spans="1:26" s="23" customFormat="1" ht="27.75" customHeight="1">
      <c r="A23" s="30">
        <v>18</v>
      </c>
      <c r="B23" s="31" t="s">
        <v>48</v>
      </c>
      <c r="C23" s="31" t="s">
        <v>32</v>
      </c>
      <c r="D23" s="30">
        <v>54</v>
      </c>
      <c r="E23" s="30">
        <v>89</v>
      </c>
      <c r="F23" s="32">
        <v>1986</v>
      </c>
      <c r="G23" s="32">
        <v>54</v>
      </c>
      <c r="H23" s="32">
        <v>89</v>
      </c>
      <c r="I23" s="32">
        <v>1986</v>
      </c>
      <c r="J23" s="30" t="s">
        <v>27</v>
      </c>
      <c r="K23" s="32">
        <v>96.8</v>
      </c>
      <c r="L23" s="32"/>
      <c r="M23" s="32">
        <f t="shared" si="0"/>
        <v>96.8</v>
      </c>
      <c r="N23" s="35" t="s">
        <v>176</v>
      </c>
      <c r="O23" s="20"/>
      <c r="P23" s="20"/>
      <c r="Q23" s="20"/>
      <c r="R23" s="20"/>
      <c r="S23" s="20"/>
      <c r="T23" s="20"/>
      <c r="U23" s="20"/>
      <c r="V23" s="20"/>
      <c r="W23" s="20"/>
      <c r="X23" s="20"/>
      <c r="Y23" s="20"/>
      <c r="Z23" s="20"/>
    </row>
    <row r="24" spans="1:26" s="99" customFormat="1" ht="27.75" customHeight="1">
      <c r="A24" s="94">
        <v>19</v>
      </c>
      <c r="B24" s="95" t="s">
        <v>54</v>
      </c>
      <c r="C24" s="95" t="s">
        <v>32</v>
      </c>
      <c r="D24" s="94">
        <v>57</v>
      </c>
      <c r="E24" s="94">
        <v>460</v>
      </c>
      <c r="F24" s="96">
        <v>187.8</v>
      </c>
      <c r="G24" s="96">
        <v>57</v>
      </c>
      <c r="H24" s="96">
        <v>460</v>
      </c>
      <c r="I24" s="96">
        <v>187.8</v>
      </c>
      <c r="J24" s="94" t="s">
        <v>27</v>
      </c>
      <c r="K24" s="96"/>
      <c r="L24" s="96">
        <v>47.9</v>
      </c>
      <c r="M24" s="96">
        <f t="shared" si="0"/>
        <v>47.9</v>
      </c>
      <c r="N24" s="97" t="s">
        <v>154</v>
      </c>
      <c r="O24" s="98"/>
      <c r="P24" s="98"/>
      <c r="Q24" s="98"/>
      <c r="R24" s="98"/>
      <c r="S24" s="98"/>
      <c r="T24" s="98"/>
      <c r="U24" s="98"/>
      <c r="V24" s="98"/>
      <c r="W24" s="98"/>
      <c r="X24" s="98"/>
      <c r="Y24" s="98"/>
      <c r="Z24" s="98"/>
    </row>
    <row r="25" spans="1:26" s="23" customFormat="1" ht="27.75" customHeight="1">
      <c r="A25" s="30">
        <v>20</v>
      </c>
      <c r="B25" s="31" t="s">
        <v>54</v>
      </c>
      <c r="C25" s="31" t="s">
        <v>32</v>
      </c>
      <c r="D25" s="30">
        <v>57</v>
      </c>
      <c r="E25" s="30">
        <v>275</v>
      </c>
      <c r="F25" s="32">
        <v>429</v>
      </c>
      <c r="G25" s="32">
        <v>57</v>
      </c>
      <c r="H25" s="32">
        <v>275</v>
      </c>
      <c r="I25" s="32">
        <v>429</v>
      </c>
      <c r="J25" s="30" t="s">
        <v>27</v>
      </c>
      <c r="K25" s="32">
        <v>57.4</v>
      </c>
      <c r="L25" s="32"/>
      <c r="M25" s="32">
        <f t="shared" si="0"/>
        <v>57.4</v>
      </c>
      <c r="N25" s="35" t="s">
        <v>177</v>
      </c>
      <c r="O25" s="20"/>
      <c r="P25" s="20"/>
      <c r="Q25" s="20"/>
      <c r="R25" s="20"/>
      <c r="S25" s="20"/>
      <c r="T25" s="20"/>
      <c r="U25" s="20"/>
      <c r="V25" s="20"/>
      <c r="W25" s="20"/>
      <c r="X25" s="20"/>
      <c r="Y25" s="20"/>
      <c r="Z25" s="20"/>
    </row>
    <row r="26" spans="1:26" s="23" customFormat="1" ht="27.75" customHeight="1">
      <c r="A26" s="30">
        <v>21</v>
      </c>
      <c r="B26" s="31" t="s">
        <v>55</v>
      </c>
      <c r="C26" s="31" t="s">
        <v>32</v>
      </c>
      <c r="D26" s="30">
        <v>57</v>
      </c>
      <c r="E26" s="30">
        <v>274</v>
      </c>
      <c r="F26" s="32">
        <v>360.3</v>
      </c>
      <c r="G26" s="32">
        <v>57</v>
      </c>
      <c r="H26" s="32">
        <v>274</v>
      </c>
      <c r="I26" s="32">
        <v>360.3</v>
      </c>
      <c r="J26" s="30" t="s">
        <v>27</v>
      </c>
      <c r="K26" s="32">
        <v>42.5</v>
      </c>
      <c r="L26" s="32"/>
      <c r="M26" s="32">
        <f t="shared" si="0"/>
        <v>42.5</v>
      </c>
      <c r="N26" s="35" t="s">
        <v>178</v>
      </c>
      <c r="O26" s="20"/>
      <c r="P26" s="20"/>
      <c r="Q26" s="20"/>
      <c r="R26" s="20"/>
      <c r="S26" s="20"/>
      <c r="T26" s="20"/>
      <c r="U26" s="20"/>
      <c r="V26" s="20"/>
      <c r="W26" s="20"/>
      <c r="X26" s="20"/>
      <c r="Y26" s="20"/>
      <c r="Z26" s="20"/>
    </row>
    <row r="27" spans="1:26" s="23" customFormat="1" ht="27.75" customHeight="1">
      <c r="A27" s="30">
        <v>22</v>
      </c>
      <c r="B27" s="31" t="s">
        <v>56</v>
      </c>
      <c r="C27" s="31" t="s">
        <v>32</v>
      </c>
      <c r="D27" s="30">
        <v>57</v>
      </c>
      <c r="E27" s="30">
        <v>253</v>
      </c>
      <c r="F27" s="32">
        <v>334</v>
      </c>
      <c r="G27" s="32">
        <v>57</v>
      </c>
      <c r="H27" s="32">
        <v>253</v>
      </c>
      <c r="I27" s="32">
        <v>334</v>
      </c>
      <c r="J27" s="30" t="s">
        <v>27</v>
      </c>
      <c r="K27" s="32">
        <v>34.1</v>
      </c>
      <c r="L27" s="32"/>
      <c r="M27" s="32">
        <f t="shared" si="0"/>
        <v>34.1</v>
      </c>
      <c r="N27" s="35" t="s">
        <v>179</v>
      </c>
      <c r="O27" s="20"/>
      <c r="P27" s="20"/>
      <c r="Q27" s="20"/>
      <c r="R27" s="20"/>
      <c r="S27" s="20"/>
      <c r="T27" s="20"/>
      <c r="U27" s="20"/>
      <c r="V27" s="20"/>
      <c r="W27" s="20"/>
      <c r="X27" s="20"/>
      <c r="Y27" s="20"/>
      <c r="Z27" s="20"/>
    </row>
    <row r="28" spans="1:26" s="23" customFormat="1" ht="27.75" customHeight="1">
      <c r="A28" s="30">
        <v>23</v>
      </c>
      <c r="B28" s="31" t="s">
        <v>57</v>
      </c>
      <c r="C28" s="31" t="s">
        <v>32</v>
      </c>
      <c r="D28" s="30">
        <v>57</v>
      </c>
      <c r="E28" s="30">
        <v>254</v>
      </c>
      <c r="F28" s="32">
        <v>330.3</v>
      </c>
      <c r="G28" s="32">
        <v>57</v>
      </c>
      <c r="H28" s="32">
        <v>254</v>
      </c>
      <c r="I28" s="32">
        <v>330.3</v>
      </c>
      <c r="J28" s="30" t="s">
        <v>27</v>
      </c>
      <c r="K28" s="32">
        <v>34.7</v>
      </c>
      <c r="L28" s="32"/>
      <c r="M28" s="32">
        <f t="shared" si="0"/>
        <v>34.7</v>
      </c>
      <c r="N28" s="35" t="s">
        <v>180</v>
      </c>
      <c r="O28" s="20"/>
      <c r="P28" s="20"/>
      <c r="Q28" s="20"/>
      <c r="R28" s="20"/>
      <c r="S28" s="20"/>
      <c r="T28" s="20"/>
      <c r="U28" s="20"/>
      <c r="V28" s="20"/>
      <c r="W28" s="20"/>
      <c r="X28" s="20"/>
      <c r="Y28" s="20"/>
      <c r="Z28" s="20"/>
    </row>
    <row r="29" spans="1:26" s="23" customFormat="1" ht="27.75" customHeight="1">
      <c r="A29" s="30">
        <v>24</v>
      </c>
      <c r="B29" s="31" t="s">
        <v>58</v>
      </c>
      <c r="C29" s="31" t="s">
        <v>32</v>
      </c>
      <c r="D29" s="30">
        <v>57</v>
      </c>
      <c r="E29" s="30">
        <v>252</v>
      </c>
      <c r="F29" s="32">
        <v>437.5</v>
      </c>
      <c r="G29" s="32">
        <v>57</v>
      </c>
      <c r="H29" s="32">
        <v>252</v>
      </c>
      <c r="I29" s="32">
        <v>437.5</v>
      </c>
      <c r="J29" s="30" t="s">
        <v>27</v>
      </c>
      <c r="K29" s="32">
        <v>42.4</v>
      </c>
      <c r="L29" s="32"/>
      <c r="M29" s="32">
        <f t="shared" si="0"/>
        <v>42.4</v>
      </c>
      <c r="N29" s="35" t="s">
        <v>181</v>
      </c>
      <c r="O29" s="20"/>
      <c r="P29" s="20"/>
      <c r="Q29" s="20"/>
      <c r="R29" s="20"/>
      <c r="S29" s="20"/>
      <c r="T29" s="20"/>
      <c r="U29" s="20"/>
      <c r="V29" s="20"/>
      <c r="W29" s="20"/>
      <c r="X29" s="20"/>
      <c r="Y29" s="20"/>
      <c r="Z29" s="20"/>
    </row>
    <row r="30" spans="1:26" s="23" customFormat="1" ht="27.75" customHeight="1">
      <c r="A30" s="30">
        <v>25</v>
      </c>
      <c r="B30" s="31" t="s">
        <v>59</v>
      </c>
      <c r="C30" s="31" t="s">
        <v>32</v>
      </c>
      <c r="D30" s="30">
        <v>57</v>
      </c>
      <c r="E30" s="30">
        <v>251</v>
      </c>
      <c r="F30" s="32">
        <v>1253.5</v>
      </c>
      <c r="G30" s="32">
        <v>57</v>
      </c>
      <c r="H30" s="32">
        <v>251</v>
      </c>
      <c r="I30" s="32">
        <v>1253.5</v>
      </c>
      <c r="J30" s="30" t="s">
        <v>27</v>
      </c>
      <c r="K30" s="32">
        <v>95.8</v>
      </c>
      <c r="L30" s="32"/>
      <c r="M30" s="32">
        <f t="shared" si="0"/>
        <v>95.8</v>
      </c>
      <c r="N30" s="35" t="s">
        <v>182</v>
      </c>
      <c r="O30" s="20"/>
      <c r="P30" s="20"/>
      <c r="Q30" s="20"/>
      <c r="R30" s="20"/>
      <c r="S30" s="20"/>
      <c r="T30" s="20"/>
      <c r="U30" s="20"/>
      <c r="V30" s="20"/>
      <c r="W30" s="20"/>
      <c r="X30" s="20"/>
      <c r="Y30" s="20"/>
      <c r="Z30" s="20"/>
    </row>
    <row r="31" spans="1:26" s="23" customFormat="1" ht="27.75" customHeight="1">
      <c r="A31" s="30">
        <v>26</v>
      </c>
      <c r="B31" s="31" t="s">
        <v>60</v>
      </c>
      <c r="C31" s="31" t="s">
        <v>32</v>
      </c>
      <c r="D31" s="30">
        <v>57</v>
      </c>
      <c r="E31" s="30">
        <v>237</v>
      </c>
      <c r="F31" s="32">
        <v>1148.2</v>
      </c>
      <c r="G31" s="32">
        <v>57</v>
      </c>
      <c r="H31" s="32">
        <v>237</v>
      </c>
      <c r="I31" s="32">
        <v>1148.2</v>
      </c>
      <c r="J31" s="30" t="s">
        <v>27</v>
      </c>
      <c r="K31" s="32">
        <v>61.5</v>
      </c>
      <c r="L31" s="32"/>
      <c r="M31" s="32">
        <f t="shared" si="0"/>
        <v>61.5</v>
      </c>
      <c r="N31" s="35" t="s">
        <v>155</v>
      </c>
      <c r="O31" s="20"/>
      <c r="P31" s="20"/>
      <c r="Q31" s="20"/>
      <c r="R31" s="20"/>
      <c r="S31" s="20"/>
      <c r="T31" s="20"/>
      <c r="U31" s="20"/>
      <c r="V31" s="20"/>
      <c r="W31" s="20"/>
      <c r="X31" s="20"/>
      <c r="Y31" s="20"/>
      <c r="Z31" s="20"/>
    </row>
    <row r="32" spans="1:26" s="23" customFormat="1" ht="27.75" customHeight="1">
      <c r="A32" s="30">
        <v>27</v>
      </c>
      <c r="B32" s="31" t="s">
        <v>61</v>
      </c>
      <c r="C32" s="31" t="s">
        <v>32</v>
      </c>
      <c r="D32" s="30">
        <v>57</v>
      </c>
      <c r="E32" s="30">
        <v>236</v>
      </c>
      <c r="F32" s="32">
        <v>364.5</v>
      </c>
      <c r="G32" s="32">
        <v>57</v>
      </c>
      <c r="H32" s="32">
        <v>236</v>
      </c>
      <c r="I32" s="32">
        <v>364.5</v>
      </c>
      <c r="J32" s="30" t="s">
        <v>27</v>
      </c>
      <c r="K32" s="32">
        <v>26.1</v>
      </c>
      <c r="L32" s="32"/>
      <c r="M32" s="32">
        <f t="shared" si="0"/>
        <v>26.1</v>
      </c>
      <c r="N32" s="35" t="s">
        <v>183</v>
      </c>
      <c r="O32" s="20"/>
      <c r="P32" s="20"/>
      <c r="Q32" s="20"/>
      <c r="R32" s="20"/>
      <c r="S32" s="20"/>
      <c r="T32" s="20"/>
      <c r="U32" s="20"/>
      <c r="V32" s="20"/>
      <c r="W32" s="20"/>
      <c r="X32" s="20"/>
      <c r="Y32" s="20"/>
      <c r="Z32" s="20"/>
    </row>
    <row r="33" spans="1:26" s="23" customFormat="1" ht="27.75" customHeight="1">
      <c r="A33" s="30">
        <v>28</v>
      </c>
      <c r="B33" s="31" t="s">
        <v>62</v>
      </c>
      <c r="C33" s="31" t="s">
        <v>32</v>
      </c>
      <c r="D33" s="30">
        <v>57</v>
      </c>
      <c r="E33" s="30">
        <v>223</v>
      </c>
      <c r="F33" s="32">
        <v>856.1</v>
      </c>
      <c r="G33" s="32">
        <v>57</v>
      </c>
      <c r="H33" s="32">
        <v>223</v>
      </c>
      <c r="I33" s="32">
        <v>856.1</v>
      </c>
      <c r="J33" s="30" t="s">
        <v>27</v>
      </c>
      <c r="K33" s="32">
        <v>61.2</v>
      </c>
      <c r="L33" s="32"/>
      <c r="M33" s="32">
        <f t="shared" si="0"/>
        <v>61.2</v>
      </c>
      <c r="N33" s="35" t="s">
        <v>184</v>
      </c>
      <c r="O33" s="20"/>
      <c r="P33" s="20"/>
      <c r="Q33" s="20"/>
      <c r="R33" s="20"/>
      <c r="S33" s="20"/>
      <c r="T33" s="20"/>
      <c r="U33" s="20"/>
      <c r="V33" s="20"/>
      <c r="W33" s="20"/>
      <c r="X33" s="20"/>
      <c r="Y33" s="20"/>
      <c r="Z33" s="20"/>
    </row>
    <row r="34" spans="1:26" s="23" customFormat="1" ht="27.75" customHeight="1">
      <c r="A34" s="30">
        <v>29</v>
      </c>
      <c r="B34" s="31" t="s">
        <v>63</v>
      </c>
      <c r="C34" s="31" t="s">
        <v>32</v>
      </c>
      <c r="D34" s="30">
        <v>57</v>
      </c>
      <c r="E34" s="30">
        <v>224</v>
      </c>
      <c r="F34" s="32">
        <v>1164.1</v>
      </c>
      <c r="G34" s="32">
        <v>57</v>
      </c>
      <c r="H34" s="32">
        <v>224</v>
      </c>
      <c r="I34" s="32">
        <v>1164.1</v>
      </c>
      <c r="J34" s="30" t="s">
        <v>27</v>
      </c>
      <c r="K34" s="32">
        <v>78.4</v>
      </c>
      <c r="L34" s="32"/>
      <c r="M34" s="32">
        <f t="shared" si="0"/>
        <v>78.4</v>
      </c>
      <c r="N34" s="35" t="s">
        <v>155</v>
      </c>
      <c r="O34" s="20"/>
      <c r="P34" s="20"/>
      <c r="Q34" s="20"/>
      <c r="R34" s="20"/>
      <c r="S34" s="20"/>
      <c r="T34" s="20"/>
      <c r="U34" s="20"/>
      <c r="V34" s="20"/>
      <c r="W34" s="20"/>
      <c r="X34" s="20"/>
      <c r="Y34" s="20"/>
      <c r="Z34" s="20"/>
    </row>
    <row r="35" spans="1:26" s="23" customFormat="1" ht="27.75" customHeight="1">
      <c r="A35" s="30">
        <v>30</v>
      </c>
      <c r="B35" s="31" t="s">
        <v>64</v>
      </c>
      <c r="C35" s="31" t="s">
        <v>32</v>
      </c>
      <c r="D35" s="30">
        <v>57</v>
      </c>
      <c r="E35" s="30">
        <v>218</v>
      </c>
      <c r="F35" s="32">
        <v>1022.2</v>
      </c>
      <c r="G35" s="32">
        <v>57</v>
      </c>
      <c r="H35" s="32">
        <v>218</v>
      </c>
      <c r="I35" s="32">
        <v>1022.2</v>
      </c>
      <c r="J35" s="30" t="s">
        <v>27</v>
      </c>
      <c r="K35" s="32">
        <v>54.8</v>
      </c>
      <c r="L35" s="32"/>
      <c r="M35" s="32">
        <f t="shared" si="0"/>
        <v>54.8</v>
      </c>
      <c r="N35" s="35" t="s">
        <v>185</v>
      </c>
      <c r="O35" s="20"/>
      <c r="P35" s="20"/>
      <c r="Q35" s="20"/>
      <c r="R35" s="20"/>
      <c r="S35" s="20"/>
      <c r="T35" s="20"/>
      <c r="U35" s="20"/>
      <c r="V35" s="20"/>
      <c r="W35" s="20"/>
      <c r="X35" s="20"/>
      <c r="Y35" s="20"/>
      <c r="Z35" s="20"/>
    </row>
    <row r="36" spans="1:26" s="82" customFormat="1" ht="27.75" customHeight="1">
      <c r="A36" s="30">
        <v>31</v>
      </c>
      <c r="B36" s="31" t="s">
        <v>65</v>
      </c>
      <c r="C36" s="31" t="s">
        <v>32</v>
      </c>
      <c r="D36" s="30">
        <v>57</v>
      </c>
      <c r="E36" s="30">
        <v>190</v>
      </c>
      <c r="F36" s="32">
        <v>1806.4</v>
      </c>
      <c r="G36" s="32">
        <v>57</v>
      </c>
      <c r="H36" s="32">
        <v>190</v>
      </c>
      <c r="I36" s="32">
        <v>1806.4</v>
      </c>
      <c r="J36" s="30" t="s">
        <v>27</v>
      </c>
      <c r="K36" s="32">
        <v>109.9</v>
      </c>
      <c r="L36" s="32"/>
      <c r="M36" s="32">
        <f t="shared" si="0"/>
        <v>109.9</v>
      </c>
      <c r="N36" s="35" t="s">
        <v>186</v>
      </c>
      <c r="O36" s="81"/>
      <c r="P36" s="81"/>
      <c r="Q36" s="81"/>
      <c r="R36" s="81"/>
      <c r="S36" s="81"/>
      <c r="T36" s="81"/>
      <c r="U36" s="81"/>
      <c r="V36" s="81"/>
      <c r="W36" s="81"/>
      <c r="X36" s="81"/>
      <c r="Y36" s="81"/>
      <c r="Z36" s="81"/>
    </row>
    <row r="37" spans="1:26" s="82" customFormat="1" ht="27.75" customHeight="1">
      <c r="A37" s="101">
        <v>41</v>
      </c>
      <c r="B37" s="31" t="s">
        <v>114</v>
      </c>
      <c r="C37" s="31" t="s">
        <v>49</v>
      </c>
      <c r="D37" s="30">
        <v>62</v>
      </c>
      <c r="E37" s="30">
        <v>76</v>
      </c>
      <c r="F37" s="32">
        <v>556.2</v>
      </c>
      <c r="G37" s="32">
        <v>62</v>
      </c>
      <c r="H37" s="32">
        <v>76</v>
      </c>
      <c r="I37" s="32">
        <v>556.2</v>
      </c>
      <c r="J37" s="30" t="s">
        <v>27</v>
      </c>
      <c r="K37" s="32"/>
      <c r="L37" s="32">
        <v>36.6</v>
      </c>
      <c r="M37" s="32">
        <f t="shared" si="0"/>
        <v>36.6</v>
      </c>
      <c r="N37" s="80" t="s">
        <v>154</v>
      </c>
      <c r="O37" s="81"/>
      <c r="P37" s="81"/>
      <c r="Q37" s="81"/>
      <c r="R37" s="81"/>
      <c r="S37" s="81"/>
      <c r="T37" s="81"/>
      <c r="U37" s="81"/>
      <c r="V37" s="81"/>
      <c r="W37" s="81"/>
      <c r="X37" s="81"/>
      <c r="Y37" s="81"/>
      <c r="Z37" s="81"/>
    </row>
    <row r="38" spans="1:26" s="82" customFormat="1" ht="27.75" customHeight="1">
      <c r="A38" s="102"/>
      <c r="B38" s="31" t="s">
        <v>114</v>
      </c>
      <c r="C38" s="31" t="s">
        <v>49</v>
      </c>
      <c r="D38" s="30">
        <v>62</v>
      </c>
      <c r="E38" s="30">
        <v>63</v>
      </c>
      <c r="F38" s="32">
        <v>819.1</v>
      </c>
      <c r="G38" s="32">
        <v>62</v>
      </c>
      <c r="H38" s="32">
        <v>63</v>
      </c>
      <c r="I38" s="32">
        <v>819.1</v>
      </c>
      <c r="J38" s="30" t="s">
        <v>27</v>
      </c>
      <c r="K38" s="32"/>
      <c r="L38" s="32">
        <v>41.5</v>
      </c>
      <c r="M38" s="32">
        <f t="shared" si="0"/>
        <v>41.5</v>
      </c>
      <c r="N38" s="80" t="s">
        <v>154</v>
      </c>
      <c r="O38" s="81"/>
      <c r="P38" s="81"/>
      <c r="Q38" s="81"/>
      <c r="R38" s="81"/>
      <c r="S38" s="81"/>
      <c r="T38" s="81"/>
      <c r="U38" s="81"/>
      <c r="V38" s="81"/>
      <c r="W38" s="81"/>
      <c r="X38" s="81"/>
      <c r="Y38" s="81"/>
      <c r="Z38" s="81"/>
    </row>
    <row r="39" spans="1:14" s="81" customFormat="1" ht="28.5" customHeight="1">
      <c r="A39" s="30">
        <v>45</v>
      </c>
      <c r="B39" s="31" t="s">
        <v>51</v>
      </c>
      <c r="C39" s="31" t="s">
        <v>50</v>
      </c>
      <c r="D39" s="30">
        <v>56</v>
      </c>
      <c r="E39" s="30">
        <v>322</v>
      </c>
      <c r="F39" s="32">
        <v>442.2</v>
      </c>
      <c r="G39" s="32">
        <v>56</v>
      </c>
      <c r="H39" s="32">
        <v>322</v>
      </c>
      <c r="I39" s="32">
        <v>442.2</v>
      </c>
      <c r="J39" s="30" t="s">
        <v>27</v>
      </c>
      <c r="K39" s="32"/>
      <c r="L39" s="32">
        <v>26.2</v>
      </c>
      <c r="M39" s="32">
        <f t="shared" si="0"/>
        <v>26.2</v>
      </c>
      <c r="N39" s="80" t="s">
        <v>154</v>
      </c>
    </row>
    <row r="40" spans="1:14" ht="28.5" customHeight="1">
      <c r="A40" s="30">
        <v>46</v>
      </c>
      <c r="B40" s="31" t="s">
        <v>52</v>
      </c>
      <c r="C40" s="31" t="s">
        <v>50</v>
      </c>
      <c r="D40" s="30">
        <v>56</v>
      </c>
      <c r="E40" s="30">
        <v>314</v>
      </c>
      <c r="F40" s="32">
        <v>819.9</v>
      </c>
      <c r="G40" s="32">
        <v>56</v>
      </c>
      <c r="H40" s="32">
        <v>314</v>
      </c>
      <c r="I40" s="32">
        <v>819.9</v>
      </c>
      <c r="J40" s="30" t="s">
        <v>27</v>
      </c>
      <c r="K40" s="32">
        <v>31.1</v>
      </c>
      <c r="L40" s="32"/>
      <c r="M40" s="32">
        <f t="shared" si="0"/>
        <v>31.1</v>
      </c>
      <c r="N40" s="35" t="s">
        <v>127</v>
      </c>
    </row>
    <row r="41" spans="1:14" ht="28.5" customHeight="1">
      <c r="A41" s="101">
        <v>47</v>
      </c>
      <c r="B41" s="31" t="s">
        <v>53</v>
      </c>
      <c r="C41" s="31" t="s">
        <v>50</v>
      </c>
      <c r="D41" s="30">
        <v>56</v>
      </c>
      <c r="E41" s="30">
        <v>313</v>
      </c>
      <c r="F41" s="32">
        <v>725.2</v>
      </c>
      <c r="G41" s="32">
        <v>56</v>
      </c>
      <c r="H41" s="32">
        <v>313</v>
      </c>
      <c r="I41" s="32">
        <v>725.2</v>
      </c>
      <c r="J41" s="30" t="s">
        <v>27</v>
      </c>
      <c r="K41" s="32">
        <v>38.4</v>
      </c>
      <c r="L41" s="32"/>
      <c r="M41" s="32">
        <f t="shared" si="0"/>
        <v>38.4</v>
      </c>
      <c r="N41" s="35" t="s">
        <v>126</v>
      </c>
    </row>
    <row r="42" spans="1:14" ht="28.5" customHeight="1">
      <c r="A42" s="102"/>
      <c r="B42" s="31" t="s">
        <v>53</v>
      </c>
      <c r="C42" s="31" t="s">
        <v>50</v>
      </c>
      <c r="D42" s="30">
        <v>56</v>
      </c>
      <c r="E42" s="30">
        <v>306</v>
      </c>
      <c r="F42" s="32">
        <v>665.6</v>
      </c>
      <c r="G42" s="32">
        <v>56</v>
      </c>
      <c r="H42" s="32">
        <v>306</v>
      </c>
      <c r="I42" s="32">
        <v>665.6</v>
      </c>
      <c r="J42" s="30" t="s">
        <v>27</v>
      </c>
      <c r="K42" s="32">
        <v>11.6</v>
      </c>
      <c r="L42" s="32"/>
      <c r="M42" s="32">
        <f t="shared" si="0"/>
        <v>11.6</v>
      </c>
      <c r="N42" s="35" t="s">
        <v>128</v>
      </c>
    </row>
    <row r="43" spans="1:14" ht="28.5" customHeight="1">
      <c r="A43" s="30">
        <v>49</v>
      </c>
      <c r="B43" s="31" t="s">
        <v>100</v>
      </c>
      <c r="C43" s="31" t="s">
        <v>66</v>
      </c>
      <c r="D43" s="30">
        <v>57</v>
      </c>
      <c r="E43" s="30">
        <v>189</v>
      </c>
      <c r="F43" s="32">
        <v>638.5</v>
      </c>
      <c r="G43" s="32">
        <v>57</v>
      </c>
      <c r="H43" s="32">
        <v>189</v>
      </c>
      <c r="I43" s="32">
        <v>638.5</v>
      </c>
      <c r="J43" s="30" t="s">
        <v>27</v>
      </c>
      <c r="K43" s="32">
        <v>131.1</v>
      </c>
      <c r="L43" s="32"/>
      <c r="M43" s="32">
        <f t="shared" si="0"/>
        <v>131.1</v>
      </c>
      <c r="N43" s="35" t="s">
        <v>99</v>
      </c>
    </row>
    <row r="44" spans="1:14" s="20" customFormat="1" ht="28.5" customHeight="1">
      <c r="A44" s="30">
        <v>50</v>
      </c>
      <c r="B44" s="31" t="s">
        <v>67</v>
      </c>
      <c r="C44" s="31" t="s">
        <v>66</v>
      </c>
      <c r="D44" s="30">
        <v>57</v>
      </c>
      <c r="E44" s="30">
        <v>162</v>
      </c>
      <c r="F44" s="32">
        <v>3395</v>
      </c>
      <c r="G44" s="32">
        <v>57</v>
      </c>
      <c r="H44" s="32">
        <v>162</v>
      </c>
      <c r="I44" s="32">
        <v>3395</v>
      </c>
      <c r="J44" s="30" t="s">
        <v>27</v>
      </c>
      <c r="K44" s="32">
        <v>131.9</v>
      </c>
      <c r="L44" s="32"/>
      <c r="M44" s="32">
        <f t="shared" si="0"/>
        <v>131.9</v>
      </c>
      <c r="N44" s="35" t="s">
        <v>98</v>
      </c>
    </row>
    <row r="45" spans="1:14" ht="28.5" customHeight="1">
      <c r="A45" s="30">
        <v>51</v>
      </c>
      <c r="B45" s="31" t="s">
        <v>68</v>
      </c>
      <c r="C45" s="31" t="s">
        <v>66</v>
      </c>
      <c r="D45" s="30">
        <v>57</v>
      </c>
      <c r="E45" s="30">
        <v>137</v>
      </c>
      <c r="F45" s="32">
        <v>2170.2</v>
      </c>
      <c r="G45" s="32">
        <v>57</v>
      </c>
      <c r="H45" s="32">
        <v>137</v>
      </c>
      <c r="I45" s="32">
        <v>2170.2</v>
      </c>
      <c r="J45" s="30" t="s">
        <v>27</v>
      </c>
      <c r="K45" s="32">
        <v>68.4</v>
      </c>
      <c r="L45" s="32"/>
      <c r="M45" s="32">
        <f t="shared" si="0"/>
        <v>68.4</v>
      </c>
      <c r="N45" s="35" t="s">
        <v>101</v>
      </c>
    </row>
    <row r="46" spans="1:14" ht="28.5" customHeight="1">
      <c r="A46" s="30">
        <v>52</v>
      </c>
      <c r="B46" s="31" t="s">
        <v>69</v>
      </c>
      <c r="C46" s="31" t="s">
        <v>66</v>
      </c>
      <c r="D46" s="30">
        <v>57</v>
      </c>
      <c r="E46" s="30">
        <v>133</v>
      </c>
      <c r="F46" s="32">
        <v>2986.3</v>
      </c>
      <c r="G46" s="32">
        <v>57</v>
      </c>
      <c r="H46" s="32">
        <v>133</v>
      </c>
      <c r="I46" s="32">
        <v>2986.3</v>
      </c>
      <c r="J46" s="30" t="s">
        <v>27</v>
      </c>
      <c r="K46" s="32">
        <v>78.8</v>
      </c>
      <c r="L46" s="32"/>
      <c r="M46" s="32">
        <f t="shared" si="0"/>
        <v>78.8</v>
      </c>
      <c r="N46" s="35" t="s">
        <v>102</v>
      </c>
    </row>
    <row r="47" spans="1:14" ht="28.5" customHeight="1">
      <c r="A47" s="30">
        <v>53</v>
      </c>
      <c r="B47" s="31" t="s">
        <v>70</v>
      </c>
      <c r="C47" s="31" t="s">
        <v>66</v>
      </c>
      <c r="D47" s="30">
        <v>57</v>
      </c>
      <c r="E47" s="30">
        <v>114</v>
      </c>
      <c r="F47" s="32">
        <v>4495.1</v>
      </c>
      <c r="G47" s="32">
        <v>57</v>
      </c>
      <c r="H47" s="32">
        <v>114</v>
      </c>
      <c r="I47" s="32">
        <v>4495.1</v>
      </c>
      <c r="J47" s="30" t="s">
        <v>27</v>
      </c>
      <c r="K47" s="32">
        <v>110.6</v>
      </c>
      <c r="L47" s="32"/>
      <c r="M47" s="32">
        <f t="shared" si="0"/>
        <v>110.6</v>
      </c>
      <c r="N47" s="35" t="s">
        <v>103</v>
      </c>
    </row>
    <row r="48" spans="1:14" s="20" customFormat="1" ht="28.5" customHeight="1">
      <c r="A48" s="30">
        <v>54</v>
      </c>
      <c r="B48" s="31" t="s">
        <v>71</v>
      </c>
      <c r="C48" s="31" t="s">
        <v>66</v>
      </c>
      <c r="D48" s="30">
        <v>57</v>
      </c>
      <c r="E48" s="30">
        <v>89</v>
      </c>
      <c r="F48" s="32">
        <v>959.1</v>
      </c>
      <c r="G48" s="32">
        <v>57</v>
      </c>
      <c r="H48" s="32">
        <v>89</v>
      </c>
      <c r="I48" s="32">
        <v>959.1</v>
      </c>
      <c r="J48" s="30" t="s">
        <v>27</v>
      </c>
      <c r="K48" s="32">
        <v>91.5</v>
      </c>
      <c r="L48" s="32"/>
      <c r="M48" s="32">
        <f t="shared" si="0"/>
        <v>91.5</v>
      </c>
      <c r="N48" s="35" t="s">
        <v>104</v>
      </c>
    </row>
    <row r="49" spans="1:14" ht="28.5" customHeight="1">
      <c r="A49" s="30">
        <v>55</v>
      </c>
      <c r="B49" s="31" t="s">
        <v>72</v>
      </c>
      <c r="C49" s="31" t="s">
        <v>66</v>
      </c>
      <c r="D49" s="30">
        <v>57</v>
      </c>
      <c r="E49" s="30">
        <v>83</v>
      </c>
      <c r="F49" s="32">
        <v>819.7</v>
      </c>
      <c r="G49" s="32">
        <v>57</v>
      </c>
      <c r="H49" s="32">
        <v>83</v>
      </c>
      <c r="I49" s="32">
        <v>819.7</v>
      </c>
      <c r="J49" s="30" t="s">
        <v>27</v>
      </c>
      <c r="K49" s="32">
        <v>79.3</v>
      </c>
      <c r="L49" s="32"/>
      <c r="M49" s="32">
        <f t="shared" si="0"/>
        <v>79.3</v>
      </c>
      <c r="N49" s="35" t="s">
        <v>105</v>
      </c>
    </row>
    <row r="50" spans="1:14" ht="28.5" customHeight="1">
      <c r="A50" s="30">
        <v>56</v>
      </c>
      <c r="B50" s="31" t="s">
        <v>73</v>
      </c>
      <c r="C50" s="31" t="s">
        <v>66</v>
      </c>
      <c r="D50" s="30">
        <v>57</v>
      </c>
      <c r="E50" s="30">
        <v>68</v>
      </c>
      <c r="F50" s="32">
        <v>3118</v>
      </c>
      <c r="G50" s="32">
        <v>57</v>
      </c>
      <c r="H50" s="32">
        <v>68</v>
      </c>
      <c r="I50" s="32">
        <v>3118</v>
      </c>
      <c r="J50" s="30" t="s">
        <v>27</v>
      </c>
      <c r="K50" s="32">
        <v>105.8</v>
      </c>
      <c r="L50" s="32"/>
      <c r="M50" s="32">
        <f t="shared" si="0"/>
        <v>105.8</v>
      </c>
      <c r="N50" s="35" t="s">
        <v>106</v>
      </c>
    </row>
    <row r="51" spans="1:14" ht="28.5" customHeight="1">
      <c r="A51" s="1">
        <v>57</v>
      </c>
      <c r="B51" s="31" t="s">
        <v>74</v>
      </c>
      <c r="C51" s="31" t="s">
        <v>66</v>
      </c>
      <c r="D51" s="30">
        <v>57</v>
      </c>
      <c r="E51" s="30">
        <v>64</v>
      </c>
      <c r="F51" s="32">
        <v>1772.5</v>
      </c>
      <c r="G51" s="32">
        <v>57</v>
      </c>
      <c r="H51" s="32">
        <v>64</v>
      </c>
      <c r="I51" s="32">
        <v>1772.5</v>
      </c>
      <c r="J51" s="30" t="s">
        <v>27</v>
      </c>
      <c r="K51" s="32">
        <v>85.3</v>
      </c>
      <c r="L51" s="32"/>
      <c r="M51" s="32">
        <f t="shared" si="0"/>
        <v>85.3</v>
      </c>
      <c r="N51" s="35" t="s">
        <v>107</v>
      </c>
    </row>
    <row r="52" spans="1:14" ht="28.5" customHeight="1">
      <c r="A52" s="101">
        <v>58</v>
      </c>
      <c r="B52" s="71" t="s">
        <v>130</v>
      </c>
      <c r="C52" s="35" t="s">
        <v>75</v>
      </c>
      <c r="D52" s="109">
        <v>57</v>
      </c>
      <c r="E52" s="109">
        <v>60</v>
      </c>
      <c r="F52" s="111">
        <v>920.4</v>
      </c>
      <c r="G52" s="101">
        <v>21</v>
      </c>
      <c r="H52" s="101">
        <v>420</v>
      </c>
      <c r="I52" s="30">
        <v>560</v>
      </c>
      <c r="J52" s="30" t="s">
        <v>27</v>
      </c>
      <c r="K52" s="111">
        <v>126.2</v>
      </c>
      <c r="L52" s="111"/>
      <c r="M52" s="111">
        <f>+K52+L53</f>
        <v>126.2</v>
      </c>
      <c r="N52" s="35" t="s">
        <v>131</v>
      </c>
    </row>
    <row r="53" spans="1:14" ht="28.5" customHeight="1">
      <c r="A53" s="102"/>
      <c r="B53" s="35" t="s">
        <v>132</v>
      </c>
      <c r="C53" s="35" t="s">
        <v>75</v>
      </c>
      <c r="D53" s="110"/>
      <c r="E53" s="110"/>
      <c r="F53" s="112"/>
      <c r="G53" s="102"/>
      <c r="H53" s="102"/>
      <c r="I53" s="30">
        <v>360.4</v>
      </c>
      <c r="J53" s="30" t="s">
        <v>27</v>
      </c>
      <c r="K53" s="112"/>
      <c r="L53" s="112"/>
      <c r="M53" s="112"/>
      <c r="N53" s="35" t="s">
        <v>155</v>
      </c>
    </row>
    <row r="54" spans="1:14" ht="28.5" customHeight="1">
      <c r="A54" s="30">
        <v>59</v>
      </c>
      <c r="B54" s="35" t="s">
        <v>118</v>
      </c>
      <c r="C54" s="35" t="s">
        <v>75</v>
      </c>
      <c r="D54" s="35">
        <v>57</v>
      </c>
      <c r="E54" s="35">
        <v>56</v>
      </c>
      <c r="F54" s="32">
        <v>386.5</v>
      </c>
      <c r="G54" s="30">
        <v>21</v>
      </c>
      <c r="H54" s="30">
        <v>422</v>
      </c>
      <c r="I54" s="30">
        <v>330.1</v>
      </c>
      <c r="J54" s="30" t="s">
        <v>27</v>
      </c>
      <c r="K54" s="32">
        <v>42.2</v>
      </c>
      <c r="L54" s="32"/>
      <c r="M54" s="32">
        <f>+K54+L54</f>
        <v>42.2</v>
      </c>
      <c r="N54" s="35" t="s">
        <v>156</v>
      </c>
    </row>
    <row r="55" spans="1:14" ht="28.5" customHeight="1">
      <c r="A55" s="101">
        <v>60</v>
      </c>
      <c r="B55" s="109" t="s">
        <v>119</v>
      </c>
      <c r="C55" s="35" t="s">
        <v>75</v>
      </c>
      <c r="D55" s="35">
        <v>57</v>
      </c>
      <c r="E55" s="35">
        <v>57</v>
      </c>
      <c r="F55" s="32">
        <v>330.1</v>
      </c>
      <c r="G55" s="101">
        <v>21</v>
      </c>
      <c r="H55" s="101">
        <v>323</v>
      </c>
      <c r="I55" s="101">
        <v>800</v>
      </c>
      <c r="J55" s="30" t="s">
        <v>27</v>
      </c>
      <c r="K55" s="32">
        <v>39</v>
      </c>
      <c r="L55" s="32"/>
      <c r="M55" s="32">
        <f>+K55+L55</f>
        <v>39</v>
      </c>
      <c r="N55" s="109" t="s">
        <v>133</v>
      </c>
    </row>
    <row r="56" spans="1:14" ht="28.5" customHeight="1">
      <c r="A56" s="102"/>
      <c r="B56" s="110"/>
      <c r="C56" s="35" t="s">
        <v>75</v>
      </c>
      <c r="D56" s="35">
        <v>57</v>
      </c>
      <c r="E56" s="35">
        <v>52</v>
      </c>
      <c r="F56" s="32">
        <v>474.1</v>
      </c>
      <c r="G56" s="102"/>
      <c r="H56" s="102"/>
      <c r="I56" s="102"/>
      <c r="J56" s="30" t="s">
        <v>27</v>
      </c>
      <c r="K56" s="32">
        <v>48</v>
      </c>
      <c r="L56" s="32"/>
      <c r="M56" s="32">
        <f>+K56+L56</f>
        <v>48</v>
      </c>
      <c r="N56" s="110"/>
    </row>
    <row r="57" spans="1:14" ht="28.5" customHeight="1">
      <c r="A57" s="101">
        <v>61</v>
      </c>
      <c r="B57" s="109" t="s">
        <v>134</v>
      </c>
      <c r="C57" s="109" t="s">
        <v>75</v>
      </c>
      <c r="D57" s="35">
        <v>22</v>
      </c>
      <c r="E57" s="35">
        <v>94</v>
      </c>
      <c r="F57" s="32">
        <v>33.2</v>
      </c>
      <c r="G57" s="69">
        <v>14</v>
      </c>
      <c r="H57" s="69">
        <v>249</v>
      </c>
      <c r="I57" s="69">
        <v>400</v>
      </c>
      <c r="J57" s="30" t="s">
        <v>27</v>
      </c>
      <c r="K57" s="32">
        <v>22.1</v>
      </c>
      <c r="L57" s="32"/>
      <c r="M57" s="32">
        <v>22.1</v>
      </c>
      <c r="N57" s="109" t="s">
        <v>156</v>
      </c>
    </row>
    <row r="58" spans="1:14" ht="36" customHeight="1">
      <c r="A58" s="102"/>
      <c r="B58" s="110"/>
      <c r="C58" s="110"/>
      <c r="D58" s="35">
        <v>57</v>
      </c>
      <c r="E58" s="35">
        <v>51</v>
      </c>
      <c r="F58" s="32">
        <v>375.5</v>
      </c>
      <c r="G58" s="30">
        <v>21</v>
      </c>
      <c r="H58" s="30">
        <v>222</v>
      </c>
      <c r="I58" s="30">
        <v>400</v>
      </c>
      <c r="J58" s="30" t="s">
        <v>27</v>
      </c>
      <c r="K58" s="32">
        <v>37.2</v>
      </c>
      <c r="L58" s="32"/>
      <c r="M58" s="32">
        <f>+K58+L58</f>
        <v>37.2</v>
      </c>
      <c r="N58" s="110"/>
    </row>
    <row r="59" spans="1:14" ht="31.5" customHeight="1">
      <c r="A59" s="101">
        <v>62</v>
      </c>
      <c r="B59" s="109" t="s">
        <v>108</v>
      </c>
      <c r="C59" s="109" t="s">
        <v>75</v>
      </c>
      <c r="D59" s="35" t="s">
        <v>135</v>
      </c>
      <c r="E59" s="35">
        <v>75</v>
      </c>
      <c r="F59" s="32">
        <v>994.9</v>
      </c>
      <c r="G59" s="30">
        <v>14</v>
      </c>
      <c r="H59" s="30">
        <v>247</v>
      </c>
      <c r="I59" s="30">
        <v>880</v>
      </c>
      <c r="J59" s="30" t="s">
        <v>27</v>
      </c>
      <c r="K59" s="32">
        <v>111.3</v>
      </c>
      <c r="L59" s="32"/>
      <c r="M59" s="32">
        <v>111.3</v>
      </c>
      <c r="N59" s="109" t="s">
        <v>156</v>
      </c>
    </row>
    <row r="60" spans="1:14" ht="28.5" customHeight="1">
      <c r="A60" s="102"/>
      <c r="B60" s="110"/>
      <c r="C60" s="110"/>
      <c r="D60" s="35">
        <v>57</v>
      </c>
      <c r="E60" s="35">
        <v>45</v>
      </c>
      <c r="F60" s="32">
        <v>959.7</v>
      </c>
      <c r="G60" s="30">
        <v>21</v>
      </c>
      <c r="H60" s="30">
        <v>221</v>
      </c>
      <c r="I60" s="30">
        <v>880</v>
      </c>
      <c r="J60" s="30" t="s">
        <v>27</v>
      </c>
      <c r="K60" s="32">
        <v>90</v>
      </c>
      <c r="L60" s="32"/>
      <c r="M60" s="32">
        <f>+K60+L60</f>
        <v>90</v>
      </c>
      <c r="N60" s="110"/>
    </row>
    <row r="61" spans="1:14" ht="15.75">
      <c r="A61" s="30">
        <v>63</v>
      </c>
      <c r="B61" s="35" t="s">
        <v>120</v>
      </c>
      <c r="C61" s="35" t="s">
        <v>75</v>
      </c>
      <c r="D61" s="35">
        <v>22</v>
      </c>
      <c r="E61" s="35">
        <v>55</v>
      </c>
      <c r="F61" s="32">
        <v>1418.1</v>
      </c>
      <c r="G61" s="30">
        <v>14</v>
      </c>
      <c r="H61" s="30">
        <v>419</v>
      </c>
      <c r="I61" s="30">
        <v>1440</v>
      </c>
      <c r="J61" s="30" t="s">
        <v>27</v>
      </c>
      <c r="K61" s="32">
        <v>162.5</v>
      </c>
      <c r="L61" s="32"/>
      <c r="M61" s="32">
        <v>162.5</v>
      </c>
      <c r="N61" s="35" t="s">
        <v>156</v>
      </c>
    </row>
    <row r="62" spans="1:14" s="20" customFormat="1" ht="28.5" customHeight="1">
      <c r="A62" s="30">
        <v>64</v>
      </c>
      <c r="B62" s="35" t="s">
        <v>121</v>
      </c>
      <c r="C62" s="35" t="s">
        <v>75</v>
      </c>
      <c r="D62" s="35">
        <v>57</v>
      </c>
      <c r="E62" s="35">
        <v>38</v>
      </c>
      <c r="F62" s="32">
        <v>531.5</v>
      </c>
      <c r="G62" s="30">
        <v>21</v>
      </c>
      <c r="H62" s="30">
        <v>221</v>
      </c>
      <c r="I62" s="30">
        <v>560</v>
      </c>
      <c r="J62" s="30" t="s">
        <v>27</v>
      </c>
      <c r="K62" s="32">
        <v>43.3</v>
      </c>
      <c r="L62" s="32"/>
      <c r="M62" s="32">
        <f>+K62+L62</f>
        <v>43.3</v>
      </c>
      <c r="N62" s="35" t="s">
        <v>136</v>
      </c>
    </row>
    <row r="63" spans="1:14" ht="28.5" customHeight="1">
      <c r="A63" s="30">
        <v>65</v>
      </c>
      <c r="B63" s="35" t="s">
        <v>137</v>
      </c>
      <c r="C63" s="35" t="s">
        <v>75</v>
      </c>
      <c r="D63" s="35">
        <v>57</v>
      </c>
      <c r="E63" s="35">
        <v>33</v>
      </c>
      <c r="F63" s="32" t="s">
        <v>158</v>
      </c>
      <c r="G63" s="30">
        <v>21</v>
      </c>
      <c r="H63" s="30">
        <v>223</v>
      </c>
      <c r="I63" s="30">
        <v>440</v>
      </c>
      <c r="J63" s="30" t="s">
        <v>27</v>
      </c>
      <c r="K63" s="32">
        <v>37.7</v>
      </c>
      <c r="L63" s="32"/>
      <c r="M63" s="32">
        <f>+K63+L63</f>
        <v>37.7</v>
      </c>
      <c r="N63" s="35" t="s">
        <v>138</v>
      </c>
    </row>
    <row r="64" spans="1:14" ht="15.75">
      <c r="A64" s="30">
        <v>66</v>
      </c>
      <c r="B64" s="35" t="s">
        <v>139</v>
      </c>
      <c r="C64" s="35" t="s">
        <v>75</v>
      </c>
      <c r="D64" s="35">
        <v>22</v>
      </c>
      <c r="E64" s="35">
        <v>46</v>
      </c>
      <c r="F64" s="32">
        <v>660</v>
      </c>
      <c r="G64" s="30">
        <v>13</v>
      </c>
      <c r="H64" s="30">
        <v>240</v>
      </c>
      <c r="I64" s="30">
        <v>660</v>
      </c>
      <c r="J64" s="30" t="s">
        <v>27</v>
      </c>
      <c r="K64" s="32">
        <v>66</v>
      </c>
      <c r="L64" s="32"/>
      <c r="M64" s="32">
        <f>+K64+L64</f>
        <v>66</v>
      </c>
      <c r="N64" s="35" t="s">
        <v>140</v>
      </c>
    </row>
    <row r="65" spans="1:14" ht="28.5" customHeight="1">
      <c r="A65" s="101">
        <v>67</v>
      </c>
      <c r="B65" s="109" t="s">
        <v>122</v>
      </c>
      <c r="C65" s="109" t="s">
        <v>75</v>
      </c>
      <c r="D65" s="35">
        <v>22</v>
      </c>
      <c r="E65" s="35">
        <v>37</v>
      </c>
      <c r="F65" s="32">
        <v>418.7</v>
      </c>
      <c r="G65" s="30">
        <v>14</v>
      </c>
      <c r="H65" s="30">
        <v>1020</v>
      </c>
      <c r="I65" s="30">
        <v>440</v>
      </c>
      <c r="J65" s="30" t="s">
        <v>27</v>
      </c>
      <c r="K65" s="32">
        <v>88.7</v>
      </c>
      <c r="L65" s="32"/>
      <c r="M65" s="32">
        <v>88.7</v>
      </c>
      <c r="N65" s="109" t="s">
        <v>156</v>
      </c>
    </row>
    <row r="66" spans="1:14" ht="28.5" customHeight="1">
      <c r="A66" s="102"/>
      <c r="B66" s="110"/>
      <c r="C66" s="110"/>
      <c r="D66" s="35">
        <v>57</v>
      </c>
      <c r="E66" s="35">
        <v>34</v>
      </c>
      <c r="F66" s="32">
        <v>496.7</v>
      </c>
      <c r="G66" s="30">
        <v>21</v>
      </c>
      <c r="H66" s="30">
        <v>220</v>
      </c>
      <c r="I66" s="30">
        <v>520</v>
      </c>
      <c r="J66" s="30" t="s">
        <v>27</v>
      </c>
      <c r="K66" s="32">
        <v>40.6</v>
      </c>
      <c r="L66" s="32"/>
      <c r="M66" s="32">
        <v>40.6</v>
      </c>
      <c r="N66" s="110"/>
    </row>
    <row r="67" spans="1:14" ht="28.5" customHeight="1">
      <c r="A67" s="101">
        <v>68</v>
      </c>
      <c r="B67" s="109" t="s">
        <v>113</v>
      </c>
      <c r="C67" s="109" t="s">
        <v>75</v>
      </c>
      <c r="D67" s="35">
        <v>57</v>
      </c>
      <c r="E67" s="35">
        <v>26</v>
      </c>
      <c r="F67" s="32">
        <v>476.4</v>
      </c>
      <c r="G67" s="30">
        <v>21</v>
      </c>
      <c r="H67" s="30">
        <v>219</v>
      </c>
      <c r="I67" s="30">
        <v>480</v>
      </c>
      <c r="J67" s="30" t="s">
        <v>27</v>
      </c>
      <c r="K67" s="32">
        <v>37.9</v>
      </c>
      <c r="L67" s="32"/>
      <c r="M67" s="32">
        <v>37.9</v>
      </c>
      <c r="N67" s="72" t="s">
        <v>156</v>
      </c>
    </row>
    <row r="68" spans="1:14" ht="28.5" customHeight="1">
      <c r="A68" s="102"/>
      <c r="B68" s="110"/>
      <c r="C68" s="110"/>
      <c r="D68" s="35">
        <v>22</v>
      </c>
      <c r="E68" s="35">
        <v>41</v>
      </c>
      <c r="F68" s="32">
        <v>722</v>
      </c>
      <c r="G68" s="30">
        <v>14</v>
      </c>
      <c r="H68" s="30">
        <v>219</v>
      </c>
      <c r="I68" s="30">
        <v>720</v>
      </c>
      <c r="J68" s="30" t="s">
        <v>27</v>
      </c>
      <c r="K68" s="32">
        <v>72.9</v>
      </c>
      <c r="L68" s="32"/>
      <c r="M68" s="32">
        <v>72.9</v>
      </c>
      <c r="N68" s="35" t="s">
        <v>141</v>
      </c>
    </row>
    <row r="69" spans="1:14" ht="28.5" customHeight="1">
      <c r="A69" s="73">
        <v>69</v>
      </c>
      <c r="B69" s="73" t="s">
        <v>153</v>
      </c>
      <c r="C69" s="109" t="s">
        <v>75</v>
      </c>
      <c r="D69" s="35">
        <v>57</v>
      </c>
      <c r="E69" s="35">
        <v>39</v>
      </c>
      <c r="F69" s="32">
        <v>436.8</v>
      </c>
      <c r="G69" s="30">
        <v>21</v>
      </c>
      <c r="H69" s="30">
        <v>222</v>
      </c>
      <c r="I69" s="30">
        <v>480</v>
      </c>
      <c r="J69" s="30" t="s">
        <v>27</v>
      </c>
      <c r="K69" s="32">
        <v>39.6</v>
      </c>
      <c r="L69" s="32"/>
      <c r="M69" s="32">
        <v>39.6</v>
      </c>
      <c r="N69" s="35" t="s">
        <v>143</v>
      </c>
    </row>
    <row r="70" spans="1:14" ht="28.5" customHeight="1">
      <c r="A70" s="30">
        <v>70</v>
      </c>
      <c r="B70" s="73" t="s">
        <v>142</v>
      </c>
      <c r="C70" s="110"/>
      <c r="D70" s="35">
        <v>57</v>
      </c>
      <c r="E70" s="35">
        <v>25</v>
      </c>
      <c r="F70" s="32">
        <v>358.8</v>
      </c>
      <c r="G70" s="30">
        <v>21</v>
      </c>
      <c r="H70" s="30">
        <v>218</v>
      </c>
      <c r="I70" s="30">
        <v>400</v>
      </c>
      <c r="J70" s="30" t="s">
        <v>27</v>
      </c>
      <c r="K70" s="32">
        <v>28.1</v>
      </c>
      <c r="L70" s="32"/>
      <c r="M70" s="32">
        <v>28.1</v>
      </c>
      <c r="N70" s="35" t="s">
        <v>144</v>
      </c>
    </row>
    <row r="71" spans="1:14" ht="28.5" customHeight="1">
      <c r="A71" s="30">
        <v>71</v>
      </c>
      <c r="B71" s="35" t="s">
        <v>145</v>
      </c>
      <c r="C71" s="35" t="s">
        <v>75</v>
      </c>
      <c r="D71" s="35">
        <v>22</v>
      </c>
      <c r="E71" s="35">
        <v>33</v>
      </c>
      <c r="F71" s="32">
        <v>1058.9</v>
      </c>
      <c r="G71" s="30">
        <v>14</v>
      </c>
      <c r="H71" s="30">
        <v>1011</v>
      </c>
      <c r="I71" s="30">
        <v>730</v>
      </c>
      <c r="J71" s="30" t="s">
        <v>27</v>
      </c>
      <c r="K71" s="32">
        <v>57</v>
      </c>
      <c r="L71" s="32"/>
      <c r="M71" s="32">
        <v>57</v>
      </c>
      <c r="N71" s="35" t="s">
        <v>146</v>
      </c>
    </row>
    <row r="72" spans="1:14" ht="28.5" customHeight="1">
      <c r="A72" s="30">
        <v>72</v>
      </c>
      <c r="B72" s="35" t="s">
        <v>147</v>
      </c>
      <c r="C72" s="35" t="s">
        <v>75</v>
      </c>
      <c r="D72" s="35">
        <v>22</v>
      </c>
      <c r="E72" s="35">
        <v>25</v>
      </c>
      <c r="F72" s="32">
        <v>378.1</v>
      </c>
      <c r="G72" s="30">
        <v>14</v>
      </c>
      <c r="H72" s="30">
        <v>1006</v>
      </c>
      <c r="I72" s="30">
        <v>660</v>
      </c>
      <c r="J72" s="30" t="s">
        <v>27</v>
      </c>
      <c r="K72" s="32">
        <v>18.9</v>
      </c>
      <c r="L72" s="32"/>
      <c r="M72" s="32">
        <v>18.9</v>
      </c>
      <c r="N72" s="35" t="s">
        <v>148</v>
      </c>
    </row>
    <row r="73" spans="1:14" ht="28.5" customHeight="1">
      <c r="A73" s="30">
        <v>73</v>
      </c>
      <c r="B73" s="35" t="s">
        <v>123</v>
      </c>
      <c r="C73" s="35" t="s">
        <v>75</v>
      </c>
      <c r="D73" s="35">
        <v>57</v>
      </c>
      <c r="E73" s="35">
        <v>15</v>
      </c>
      <c r="F73" s="32">
        <v>427.2</v>
      </c>
      <c r="G73" s="30">
        <v>21</v>
      </c>
      <c r="H73" s="30">
        <v>218</v>
      </c>
      <c r="I73" s="30">
        <v>480</v>
      </c>
      <c r="J73" s="30" t="s">
        <v>27</v>
      </c>
      <c r="K73" s="32">
        <v>26.9</v>
      </c>
      <c r="L73" s="32"/>
      <c r="M73" s="32">
        <v>26.9</v>
      </c>
      <c r="N73" s="35" t="s">
        <v>149</v>
      </c>
    </row>
    <row r="74" spans="1:14" s="98" customFormat="1" ht="28.5" customHeight="1">
      <c r="A74" s="94">
        <v>74</v>
      </c>
      <c r="B74" s="100" t="s">
        <v>193</v>
      </c>
      <c r="C74" s="100" t="s">
        <v>75</v>
      </c>
      <c r="D74" s="100">
        <v>57</v>
      </c>
      <c r="E74" s="100">
        <v>16</v>
      </c>
      <c r="F74" s="96">
        <v>457.6</v>
      </c>
      <c r="G74" s="94">
        <v>21</v>
      </c>
      <c r="H74" s="94">
        <v>217</v>
      </c>
      <c r="I74" s="94">
        <v>480</v>
      </c>
      <c r="J74" s="94" t="s">
        <v>27</v>
      </c>
      <c r="K74" s="96">
        <v>10.3</v>
      </c>
      <c r="L74" s="96"/>
      <c r="M74" s="96">
        <v>10.3</v>
      </c>
      <c r="N74" s="100" t="s">
        <v>192</v>
      </c>
    </row>
    <row r="75" spans="1:14" ht="28.5" customHeight="1">
      <c r="A75" s="30">
        <v>75</v>
      </c>
      <c r="B75" s="35" t="s">
        <v>93</v>
      </c>
      <c r="C75" s="35" t="s">
        <v>75</v>
      </c>
      <c r="D75" s="35">
        <v>22</v>
      </c>
      <c r="E75" s="35">
        <v>62</v>
      </c>
      <c r="F75" s="32">
        <v>453.8</v>
      </c>
      <c r="G75" s="30">
        <v>14</v>
      </c>
      <c r="H75" s="30">
        <v>1022</v>
      </c>
      <c r="I75" s="30">
        <v>384</v>
      </c>
      <c r="J75" s="30" t="s">
        <v>198</v>
      </c>
      <c r="K75" s="32">
        <v>33.2</v>
      </c>
      <c r="L75" s="32"/>
      <c r="M75" s="32">
        <f aca="true" t="shared" si="1" ref="M75:M80">+K75+L75</f>
        <v>33.2</v>
      </c>
      <c r="N75" s="35" t="s">
        <v>150</v>
      </c>
    </row>
    <row r="76" spans="1:14" ht="28.5" customHeight="1">
      <c r="A76" s="30">
        <v>76</v>
      </c>
      <c r="B76" s="35" t="s">
        <v>151</v>
      </c>
      <c r="C76" s="35" t="s">
        <v>75</v>
      </c>
      <c r="D76" s="35">
        <v>22</v>
      </c>
      <c r="E76" s="35">
        <v>35</v>
      </c>
      <c r="F76" s="32">
        <v>154.8</v>
      </c>
      <c r="G76" s="30">
        <v>14</v>
      </c>
      <c r="H76" s="30">
        <v>1015</v>
      </c>
      <c r="I76" s="30">
        <v>180</v>
      </c>
      <c r="J76" s="30" t="s">
        <v>27</v>
      </c>
      <c r="K76" s="32">
        <v>13</v>
      </c>
      <c r="L76" s="32"/>
      <c r="M76" s="32">
        <f t="shared" si="1"/>
        <v>13</v>
      </c>
      <c r="N76" s="35" t="s">
        <v>156</v>
      </c>
    </row>
    <row r="77" spans="1:14" ht="28.5" customHeight="1">
      <c r="A77" s="30">
        <v>77</v>
      </c>
      <c r="B77" s="35" t="s">
        <v>124</v>
      </c>
      <c r="C77" s="35" t="s">
        <v>75</v>
      </c>
      <c r="D77" s="35">
        <v>22</v>
      </c>
      <c r="E77" s="35">
        <v>24</v>
      </c>
      <c r="F77" s="32">
        <v>275.2</v>
      </c>
      <c r="G77" s="30">
        <v>15</v>
      </c>
      <c r="H77" s="30">
        <v>1007</v>
      </c>
      <c r="I77" s="30">
        <v>532</v>
      </c>
      <c r="J77" s="30" t="s">
        <v>27</v>
      </c>
      <c r="K77" s="32">
        <v>47.9</v>
      </c>
      <c r="L77" s="32"/>
      <c r="M77" s="32">
        <f t="shared" si="1"/>
        <v>47.9</v>
      </c>
      <c r="N77" s="35" t="s">
        <v>152</v>
      </c>
    </row>
    <row r="78" spans="1:15" s="19" customFormat="1" ht="28.5" customHeight="1">
      <c r="A78" s="19">
        <v>78</v>
      </c>
      <c r="B78" s="35" t="s">
        <v>125</v>
      </c>
      <c r="C78" s="35" t="s">
        <v>75</v>
      </c>
      <c r="D78" s="35">
        <v>57</v>
      </c>
      <c r="E78" s="35">
        <v>55</v>
      </c>
      <c r="F78" s="32">
        <v>937.2</v>
      </c>
      <c r="G78" s="30">
        <v>21</v>
      </c>
      <c r="H78" s="30">
        <v>218</v>
      </c>
      <c r="I78" s="30">
        <v>600</v>
      </c>
      <c r="J78" s="30" t="s">
        <v>27</v>
      </c>
      <c r="K78" s="32">
        <v>11.2</v>
      </c>
      <c r="L78" s="32"/>
      <c r="M78" s="32">
        <f t="shared" si="1"/>
        <v>11.2</v>
      </c>
      <c r="N78" s="35" t="s">
        <v>159</v>
      </c>
      <c r="O78" s="1"/>
    </row>
    <row r="79" spans="1:15" s="19" customFormat="1" ht="28.5" customHeight="1">
      <c r="A79" s="30">
        <v>79</v>
      </c>
      <c r="B79" s="83" t="s">
        <v>188</v>
      </c>
      <c r="C79" s="83"/>
      <c r="D79" s="35">
        <v>6</v>
      </c>
      <c r="E79" s="35">
        <v>10</v>
      </c>
      <c r="F79" s="32">
        <v>3012.1</v>
      </c>
      <c r="G79" s="30"/>
      <c r="H79" s="30"/>
      <c r="I79" s="30"/>
      <c r="J79" s="30" t="s">
        <v>189</v>
      </c>
      <c r="K79" s="32"/>
      <c r="L79" s="32">
        <v>86.6</v>
      </c>
      <c r="M79" s="32">
        <f t="shared" si="1"/>
        <v>86.6</v>
      </c>
      <c r="N79" s="35" t="s">
        <v>154</v>
      </c>
      <c r="O79" s="1"/>
    </row>
    <row r="80" spans="1:15" s="19" customFormat="1" ht="28.5" customHeight="1">
      <c r="A80" s="85">
        <v>80</v>
      </c>
      <c r="B80" s="35" t="s">
        <v>187</v>
      </c>
      <c r="C80" s="83"/>
      <c r="D80" s="35">
        <v>6</v>
      </c>
      <c r="E80" s="35">
        <v>5</v>
      </c>
      <c r="F80" s="32">
        <v>503.9</v>
      </c>
      <c r="G80" s="30"/>
      <c r="H80" s="30"/>
      <c r="I80" s="30"/>
      <c r="J80" s="30" t="s">
        <v>189</v>
      </c>
      <c r="K80" s="32"/>
      <c r="L80" s="32">
        <v>52.5</v>
      </c>
      <c r="M80" s="32">
        <f t="shared" si="1"/>
        <v>52.5</v>
      </c>
      <c r="N80" s="35"/>
      <c r="O80" s="1"/>
    </row>
    <row r="81" spans="1:14" ht="27" customHeight="1">
      <c r="A81" s="115" t="s">
        <v>22</v>
      </c>
      <c r="B81" s="116"/>
      <c r="C81" s="70"/>
      <c r="D81" s="36"/>
      <c r="E81" s="36"/>
      <c r="F81" s="37">
        <f>SUM(F6:F80)</f>
        <v>92338.5</v>
      </c>
      <c r="G81" s="37"/>
      <c r="H81" s="37"/>
      <c r="I81" s="37"/>
      <c r="J81" s="37"/>
      <c r="K81" s="67">
        <f>SUM(K6:K80)</f>
        <v>4411.299999999999</v>
      </c>
      <c r="L81" s="67">
        <f>SUM(L6:L80)</f>
        <v>291.29999999999995</v>
      </c>
      <c r="M81" s="67">
        <f>SUM(M6:M80)</f>
        <v>4702.599999999999</v>
      </c>
      <c r="N81" s="38"/>
    </row>
    <row r="82" ht="15.75">
      <c r="L82" s="86"/>
    </row>
  </sheetData>
  <sheetProtection/>
  <autoFilter ref="D4:F78"/>
  <mergeCells count="44">
    <mergeCell ref="B65:B66"/>
    <mergeCell ref="C65:C66"/>
    <mergeCell ref="N65:N66"/>
    <mergeCell ref="B67:B68"/>
    <mergeCell ref="C67:C68"/>
    <mergeCell ref="M52:M53"/>
    <mergeCell ref="H52:H53"/>
    <mergeCell ref="K52:K53"/>
    <mergeCell ref="L52:L53"/>
    <mergeCell ref="N55:N56"/>
    <mergeCell ref="B57:B58"/>
    <mergeCell ref="C57:C58"/>
    <mergeCell ref="N57:N58"/>
    <mergeCell ref="A59:A60"/>
    <mergeCell ref="B59:B60"/>
    <mergeCell ref="C59:C60"/>
    <mergeCell ref="N59:N60"/>
    <mergeCell ref="A55:A56"/>
    <mergeCell ref="B55:B56"/>
    <mergeCell ref="G55:G56"/>
    <mergeCell ref="H55:H56"/>
    <mergeCell ref="I55:I56"/>
    <mergeCell ref="A81:B81"/>
    <mergeCell ref="A65:A66"/>
    <mergeCell ref="A67:A68"/>
    <mergeCell ref="C69:C70"/>
    <mergeCell ref="A57:A58"/>
    <mergeCell ref="A52:A53"/>
    <mergeCell ref="D52:D53"/>
    <mergeCell ref="E52:E53"/>
    <mergeCell ref="F52:F53"/>
    <mergeCell ref="K3:M3"/>
    <mergeCell ref="B3:B4"/>
    <mergeCell ref="G52:G53"/>
    <mergeCell ref="A3:A4"/>
    <mergeCell ref="C3:C4"/>
    <mergeCell ref="A41:A42"/>
    <mergeCell ref="A37:A38"/>
    <mergeCell ref="A1:N1"/>
    <mergeCell ref="A2:N2"/>
    <mergeCell ref="N3:N4"/>
    <mergeCell ref="D3:F3"/>
    <mergeCell ref="J3:J4"/>
    <mergeCell ref="G3:I3"/>
  </mergeCells>
  <printOptions/>
  <pageMargins left="0.64" right="0.17" top="0.53" bottom="0.17" header="0.24" footer="0.16"/>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0"/>
  </sheetPr>
  <dimension ref="A1:S93"/>
  <sheetViews>
    <sheetView tabSelected="1" zoomScalePageLayoutView="0" workbookViewId="0" topLeftCell="A7">
      <selection activeCell="E41" sqref="E41"/>
    </sheetView>
  </sheetViews>
  <sheetFormatPr defaultColWidth="8.796875" defaultRowHeight="15"/>
  <cols>
    <col min="1" max="1" width="2.59765625" style="8" customWidth="1"/>
    <col min="2" max="2" width="12.59765625" style="6" customWidth="1"/>
    <col min="3" max="3" width="3.8984375" style="5" customWidth="1"/>
    <col min="4" max="4" width="5.59765625" style="5" customWidth="1"/>
    <col min="5" max="5" width="5.69921875" style="5" customWidth="1"/>
    <col min="6" max="6" width="4.09765625" style="5" customWidth="1"/>
    <col min="7" max="7" width="5.796875" style="5" customWidth="1"/>
    <col min="8" max="8" width="6.09765625" style="5" customWidth="1"/>
    <col min="9" max="9" width="5.19921875" style="5" customWidth="1"/>
    <col min="10" max="10" width="8" style="5" customWidth="1"/>
    <col min="11" max="11" width="9.19921875" style="10" customWidth="1"/>
    <col min="12" max="12" width="9.3984375" style="5" customWidth="1"/>
    <col min="13" max="13" width="9.8984375" style="5" customWidth="1"/>
    <col min="14" max="14" width="7.296875" style="5" customWidth="1"/>
    <col min="15" max="15" width="8.8984375" style="5" customWidth="1"/>
    <col min="16" max="16" width="7.3984375" style="10" customWidth="1"/>
    <col min="17" max="17" width="8.8984375" style="5" customWidth="1"/>
    <col min="18" max="19" width="9.59765625" style="5" bestFit="1" customWidth="1"/>
    <col min="20" max="16384" width="8.8984375" style="5" customWidth="1"/>
  </cols>
  <sheetData>
    <row r="1" spans="1:17" ht="38.25" customHeight="1">
      <c r="A1" s="121" t="s">
        <v>195</v>
      </c>
      <c r="B1" s="121"/>
      <c r="C1" s="121"/>
      <c r="D1" s="121"/>
      <c r="E1" s="121"/>
      <c r="F1" s="121"/>
      <c r="G1" s="121"/>
      <c r="H1" s="121"/>
      <c r="I1" s="121"/>
      <c r="J1" s="121"/>
      <c r="K1" s="121"/>
      <c r="L1" s="121"/>
      <c r="M1" s="121"/>
      <c r="N1" s="121"/>
      <c r="O1" s="121"/>
      <c r="P1" s="121"/>
      <c r="Q1" s="121"/>
    </row>
    <row r="2" spans="1:15" ht="35.25" customHeight="1">
      <c r="A2" s="126" t="str">
        <f>+TKDT!A2</f>
        <v>(Kèm theo Quyết định số …… /QĐ- UBND ngày …. /…../2021 của UBND huyện Tân Yên)</v>
      </c>
      <c r="B2" s="126"/>
      <c r="C2" s="126"/>
      <c r="D2" s="126"/>
      <c r="E2" s="126"/>
      <c r="F2" s="126"/>
      <c r="G2" s="126"/>
      <c r="H2" s="126"/>
      <c r="I2" s="126"/>
      <c r="J2" s="126"/>
      <c r="K2" s="126"/>
      <c r="L2" s="126"/>
      <c r="M2" s="126"/>
      <c r="N2" s="126"/>
      <c r="O2" s="126"/>
    </row>
    <row r="3" ht="15" customHeight="1"/>
    <row r="4" spans="1:17" ht="34.5" customHeight="1">
      <c r="A4" s="124" t="s">
        <v>0</v>
      </c>
      <c r="B4" s="124" t="s">
        <v>18</v>
      </c>
      <c r="C4" s="124" t="s">
        <v>17</v>
      </c>
      <c r="D4" s="124"/>
      <c r="E4" s="124"/>
      <c r="F4" s="124" t="s">
        <v>5</v>
      </c>
      <c r="G4" s="117" t="s">
        <v>6</v>
      </c>
      <c r="H4" s="118"/>
      <c r="I4" s="119"/>
      <c r="J4" s="117" t="s">
        <v>12</v>
      </c>
      <c r="K4" s="118"/>
      <c r="L4" s="118"/>
      <c r="M4" s="118"/>
      <c r="N4" s="118"/>
      <c r="O4" s="119"/>
      <c r="P4" s="122" t="s">
        <v>77</v>
      </c>
      <c r="Q4" s="124" t="s">
        <v>78</v>
      </c>
    </row>
    <row r="5" spans="1:17" ht="130.5" customHeight="1">
      <c r="A5" s="124"/>
      <c r="B5" s="124"/>
      <c r="C5" s="7" t="s">
        <v>2</v>
      </c>
      <c r="D5" s="7" t="s">
        <v>3</v>
      </c>
      <c r="E5" s="7" t="s">
        <v>4</v>
      </c>
      <c r="F5" s="124"/>
      <c r="G5" s="7" t="s">
        <v>9</v>
      </c>
      <c r="H5" s="7" t="s">
        <v>10</v>
      </c>
      <c r="I5" s="7" t="s">
        <v>24</v>
      </c>
      <c r="J5" s="7" t="s">
        <v>190</v>
      </c>
      <c r="K5" s="88" t="s">
        <v>30</v>
      </c>
      <c r="L5" s="7" t="s">
        <v>11</v>
      </c>
      <c r="M5" s="7" t="s">
        <v>191</v>
      </c>
      <c r="N5" s="7" t="s">
        <v>25</v>
      </c>
      <c r="O5" s="7" t="s">
        <v>13</v>
      </c>
      <c r="P5" s="123"/>
      <c r="Q5" s="124"/>
    </row>
    <row r="6" spans="1:17" ht="24" customHeight="1">
      <c r="A6" s="12">
        <v>1</v>
      </c>
      <c r="B6" s="12">
        <v>2</v>
      </c>
      <c r="C6" s="12">
        <v>3</v>
      </c>
      <c r="D6" s="12">
        <v>4</v>
      </c>
      <c r="E6" s="12">
        <v>5</v>
      </c>
      <c r="F6" s="12">
        <v>6</v>
      </c>
      <c r="G6" s="12">
        <v>7</v>
      </c>
      <c r="H6" s="12">
        <v>8</v>
      </c>
      <c r="I6" s="12">
        <v>9</v>
      </c>
      <c r="J6" s="12" t="s">
        <v>115</v>
      </c>
      <c r="K6" s="89" t="s">
        <v>29</v>
      </c>
      <c r="L6" s="12" t="s">
        <v>14</v>
      </c>
      <c r="M6" s="12" t="s">
        <v>116</v>
      </c>
      <c r="N6" s="12" t="s">
        <v>117</v>
      </c>
      <c r="O6" s="12">
        <v>16</v>
      </c>
      <c r="P6" s="12">
        <v>17</v>
      </c>
      <c r="Q6" s="12">
        <v>18</v>
      </c>
    </row>
    <row r="7" spans="1:17" ht="24" customHeight="1">
      <c r="A7" s="74"/>
      <c r="B7" s="75" t="s">
        <v>79</v>
      </c>
      <c r="C7" s="74"/>
      <c r="D7" s="74"/>
      <c r="E7" s="74"/>
      <c r="F7" s="74"/>
      <c r="G7" s="74"/>
      <c r="H7" s="74"/>
      <c r="I7" s="74"/>
      <c r="J7" s="74"/>
      <c r="K7" s="90"/>
      <c r="L7" s="74"/>
      <c r="M7" s="74"/>
      <c r="N7" s="74"/>
      <c r="O7" s="74"/>
      <c r="P7" s="74"/>
      <c r="Q7" s="74"/>
    </row>
    <row r="8" spans="1:19" ht="24" customHeight="1">
      <c r="A8" s="74">
        <v>1</v>
      </c>
      <c r="B8" s="76" t="str">
        <f>+TKDT!B6</f>
        <v>Nguyễn Thị Kỳ</v>
      </c>
      <c r="C8" s="74">
        <f>+TKDT!D6</f>
        <v>54</v>
      </c>
      <c r="D8" s="74">
        <f>+TKDT!E6</f>
        <v>40</v>
      </c>
      <c r="E8" s="77">
        <f>+TKDT!F6</f>
        <v>1846.7</v>
      </c>
      <c r="F8" s="74" t="str">
        <f>+TKDT!J6</f>
        <v>LUC</v>
      </c>
      <c r="G8" s="74">
        <f>+TKDT!M6</f>
        <v>74.4</v>
      </c>
      <c r="H8" s="74">
        <f>+TKDT!K6</f>
        <v>74.4</v>
      </c>
      <c r="I8" s="74">
        <f>+TKDT!L6</f>
        <v>0</v>
      </c>
      <c r="J8" s="78">
        <f>+H8*52000</f>
        <v>3868800.0000000005</v>
      </c>
      <c r="K8" s="91">
        <f>+G8*8800</f>
        <v>654720</v>
      </c>
      <c r="L8" s="78">
        <f>+H8*10000</f>
        <v>744000</v>
      </c>
      <c r="M8" s="78">
        <f>+H8*156000</f>
        <v>11606400</v>
      </c>
      <c r="N8" s="78">
        <f>+I8*26000</f>
        <v>0</v>
      </c>
      <c r="O8" s="78">
        <f>+J8+K8+L8+M8+N8</f>
        <v>16873920</v>
      </c>
      <c r="P8" s="78">
        <f>+I8*52000</f>
        <v>0</v>
      </c>
      <c r="Q8" s="78">
        <f>+O8+P8</f>
        <v>16873920</v>
      </c>
      <c r="S8" s="87"/>
    </row>
    <row r="9" spans="1:19" ht="24" customHeight="1">
      <c r="A9" s="74">
        <v>2</v>
      </c>
      <c r="B9" s="76" t="str">
        <f>+TKDT!B7</f>
        <v>Nguyễn Hữu Thắng</v>
      </c>
      <c r="C9" s="74">
        <f>+TKDT!D7</f>
        <v>54</v>
      </c>
      <c r="D9" s="74">
        <f>+TKDT!E7</f>
        <v>45</v>
      </c>
      <c r="E9" s="77">
        <f>+TKDT!F7</f>
        <v>2740.1</v>
      </c>
      <c r="F9" s="74" t="str">
        <f>+TKDT!J7</f>
        <v>LUC</v>
      </c>
      <c r="G9" s="74">
        <f>+TKDT!M7</f>
        <v>126.9</v>
      </c>
      <c r="H9" s="74">
        <f>+TKDT!K7</f>
        <v>126.9</v>
      </c>
      <c r="I9" s="74">
        <f>+TKDT!L7</f>
        <v>0</v>
      </c>
      <c r="J9" s="78">
        <f aca="true" t="shared" si="0" ref="J9:J58">+H9*52000</f>
        <v>6598800</v>
      </c>
      <c r="K9" s="91">
        <f aca="true" t="shared" si="1" ref="K9:K60">+G9*8800</f>
        <v>1116720</v>
      </c>
      <c r="L9" s="78">
        <f aca="true" t="shared" si="2" ref="L9:L60">+H9*10000</f>
        <v>1269000</v>
      </c>
      <c r="M9" s="78">
        <f aca="true" t="shared" si="3" ref="M9:M58">+H9*156000</f>
        <v>19796400</v>
      </c>
      <c r="N9" s="78">
        <f aca="true" t="shared" si="4" ref="N9:N58">+I9*26000</f>
        <v>0</v>
      </c>
      <c r="O9" s="78">
        <f aca="true" t="shared" si="5" ref="O9:O60">+J9+K9+L9+M9+N9</f>
        <v>28780920</v>
      </c>
      <c r="P9" s="78">
        <f aca="true" t="shared" si="6" ref="P9:P58">+I9*52000</f>
        <v>0</v>
      </c>
      <c r="Q9" s="78">
        <f aca="true" t="shared" si="7" ref="Q9:Q60">+O9+P9</f>
        <v>28780920</v>
      </c>
      <c r="S9" s="87"/>
    </row>
    <row r="10" spans="1:19" ht="24" customHeight="1">
      <c r="A10" s="74">
        <v>3</v>
      </c>
      <c r="B10" s="76" t="str">
        <f>+TKDT!B8</f>
        <v>Nguyễn Văn Can</v>
      </c>
      <c r="C10" s="74">
        <f>+TKDT!D8</f>
        <v>54</v>
      </c>
      <c r="D10" s="74">
        <f>+TKDT!E8</f>
        <v>46</v>
      </c>
      <c r="E10" s="77">
        <f>+TKDT!F8</f>
        <v>1967.9</v>
      </c>
      <c r="F10" s="74" t="str">
        <f>+TKDT!J8</f>
        <v>LUC</v>
      </c>
      <c r="G10" s="74">
        <f>+TKDT!M8</f>
        <v>75.2</v>
      </c>
      <c r="H10" s="74">
        <f>+TKDT!K8</f>
        <v>75.2</v>
      </c>
      <c r="I10" s="74">
        <f>+TKDT!L8</f>
        <v>0</v>
      </c>
      <c r="J10" s="78">
        <f t="shared" si="0"/>
        <v>3910400</v>
      </c>
      <c r="K10" s="91">
        <f t="shared" si="1"/>
        <v>661760</v>
      </c>
      <c r="L10" s="78">
        <f t="shared" si="2"/>
        <v>752000</v>
      </c>
      <c r="M10" s="78">
        <f t="shared" si="3"/>
        <v>11731200</v>
      </c>
      <c r="N10" s="78">
        <f t="shared" si="4"/>
        <v>0</v>
      </c>
      <c r="O10" s="78">
        <f t="shared" si="5"/>
        <v>17055360</v>
      </c>
      <c r="P10" s="78">
        <f t="shared" si="6"/>
        <v>0</v>
      </c>
      <c r="Q10" s="78">
        <f t="shared" si="7"/>
        <v>17055360</v>
      </c>
      <c r="S10" s="87"/>
    </row>
    <row r="11" spans="1:19" ht="24" customHeight="1">
      <c r="A11" s="74">
        <v>4</v>
      </c>
      <c r="B11" s="76" t="str">
        <f>+TKDT!B9</f>
        <v>Nguyễn Văn Bình</v>
      </c>
      <c r="C11" s="74">
        <f>+TKDT!D9</f>
        <v>54</v>
      </c>
      <c r="D11" s="74">
        <f>+TKDT!E9</f>
        <v>50</v>
      </c>
      <c r="E11" s="77">
        <f>+TKDT!F9</f>
        <v>2667</v>
      </c>
      <c r="F11" s="74" t="str">
        <f>+TKDT!J9</f>
        <v>LUC</v>
      </c>
      <c r="G11" s="74">
        <f>+TKDT!M9</f>
        <v>12</v>
      </c>
      <c r="H11" s="74">
        <f>+TKDT!K9</f>
        <v>12</v>
      </c>
      <c r="I11" s="74">
        <f>+TKDT!L9</f>
        <v>0</v>
      </c>
      <c r="J11" s="78">
        <f t="shared" si="0"/>
        <v>624000</v>
      </c>
      <c r="K11" s="91">
        <f t="shared" si="1"/>
        <v>105600</v>
      </c>
      <c r="L11" s="78">
        <f t="shared" si="2"/>
        <v>120000</v>
      </c>
      <c r="M11" s="78">
        <f t="shared" si="3"/>
        <v>1872000</v>
      </c>
      <c r="N11" s="78">
        <f t="shared" si="4"/>
        <v>0</v>
      </c>
      <c r="O11" s="78">
        <f t="shared" si="5"/>
        <v>2721600</v>
      </c>
      <c r="P11" s="78">
        <f t="shared" si="6"/>
        <v>0</v>
      </c>
      <c r="Q11" s="78">
        <f t="shared" si="7"/>
        <v>2721600</v>
      </c>
      <c r="S11" s="87"/>
    </row>
    <row r="12" spans="1:19" ht="24" customHeight="1">
      <c r="A12" s="74">
        <v>5</v>
      </c>
      <c r="B12" s="76" t="str">
        <f>+TKDT!B10</f>
        <v>Nguyễn Văn Thiện</v>
      </c>
      <c r="C12" s="74">
        <f>+TKDT!D10</f>
        <v>54</v>
      </c>
      <c r="D12" s="74">
        <f>+TKDT!E10</f>
        <v>54</v>
      </c>
      <c r="E12" s="77">
        <f>+TKDT!F10</f>
        <v>3113</v>
      </c>
      <c r="F12" s="74" t="str">
        <f>+TKDT!J10</f>
        <v>LUC</v>
      </c>
      <c r="G12" s="74">
        <f>+TKDT!M10</f>
        <v>21.2</v>
      </c>
      <c r="H12" s="74">
        <f>+TKDT!K10</f>
        <v>21.2</v>
      </c>
      <c r="I12" s="74">
        <f>+TKDT!L10</f>
        <v>0</v>
      </c>
      <c r="J12" s="78">
        <f t="shared" si="0"/>
        <v>1102400</v>
      </c>
      <c r="K12" s="91">
        <f t="shared" si="1"/>
        <v>186560</v>
      </c>
      <c r="L12" s="78">
        <f t="shared" si="2"/>
        <v>212000</v>
      </c>
      <c r="M12" s="78">
        <f t="shared" si="3"/>
        <v>3307200</v>
      </c>
      <c r="N12" s="78">
        <f t="shared" si="4"/>
        <v>0</v>
      </c>
      <c r="O12" s="78">
        <f t="shared" si="5"/>
        <v>4808160</v>
      </c>
      <c r="P12" s="78">
        <f t="shared" si="6"/>
        <v>0</v>
      </c>
      <c r="Q12" s="78">
        <f t="shared" si="7"/>
        <v>4808160</v>
      </c>
      <c r="S12" s="87"/>
    </row>
    <row r="13" spans="1:19" ht="24" customHeight="1">
      <c r="A13" s="74">
        <v>6</v>
      </c>
      <c r="B13" s="76" t="str">
        <f>+TKDT!B11</f>
        <v>Nguyễn Ngọc Khanh</v>
      </c>
      <c r="C13" s="74">
        <f>+TKDT!D11</f>
        <v>54</v>
      </c>
      <c r="D13" s="74">
        <f>+TKDT!E11</f>
        <v>55</v>
      </c>
      <c r="E13" s="77">
        <f>+TKDT!F11</f>
        <v>1400</v>
      </c>
      <c r="F13" s="74" t="str">
        <f>+TKDT!J11</f>
        <v>LUC</v>
      </c>
      <c r="G13" s="74">
        <f>+TKDT!M11</f>
        <v>18.3</v>
      </c>
      <c r="H13" s="74">
        <f>+TKDT!K11</f>
        <v>18.3</v>
      </c>
      <c r="I13" s="74">
        <f>+TKDT!L11</f>
        <v>0</v>
      </c>
      <c r="J13" s="78">
        <f t="shared" si="0"/>
        <v>951600</v>
      </c>
      <c r="K13" s="91">
        <f t="shared" si="1"/>
        <v>161040</v>
      </c>
      <c r="L13" s="78">
        <f t="shared" si="2"/>
        <v>183000</v>
      </c>
      <c r="M13" s="78">
        <f t="shared" si="3"/>
        <v>2854800</v>
      </c>
      <c r="N13" s="78">
        <f t="shared" si="4"/>
        <v>0</v>
      </c>
      <c r="O13" s="78">
        <f t="shared" si="5"/>
        <v>4150440</v>
      </c>
      <c r="P13" s="78">
        <f t="shared" si="6"/>
        <v>0</v>
      </c>
      <c r="Q13" s="78">
        <f t="shared" si="7"/>
        <v>4150440</v>
      </c>
      <c r="S13" s="87"/>
    </row>
    <row r="14" spans="1:19" ht="24" customHeight="1">
      <c r="A14" s="74">
        <v>7</v>
      </c>
      <c r="B14" s="76" t="str">
        <f>+TKDT!B12</f>
        <v>Nguyễn Thị Thanh </v>
      </c>
      <c r="C14" s="74">
        <f>+TKDT!D12</f>
        <v>54</v>
      </c>
      <c r="D14" s="74">
        <f>+TKDT!E12</f>
        <v>60</v>
      </c>
      <c r="E14" s="77" t="str">
        <f>+TKDT!F12</f>
        <v>363,5
(2712,4)</v>
      </c>
      <c r="F14" s="74" t="str">
        <f>+TKDT!J12</f>
        <v>LUC</v>
      </c>
      <c r="G14" s="74">
        <f>+TKDT!M12</f>
        <v>30.1</v>
      </c>
      <c r="H14" s="74">
        <f>+TKDT!K12</f>
        <v>30.1</v>
      </c>
      <c r="I14" s="74">
        <f>+TKDT!L12</f>
        <v>0</v>
      </c>
      <c r="J14" s="78">
        <f t="shared" si="0"/>
        <v>1565200</v>
      </c>
      <c r="K14" s="91">
        <f t="shared" si="1"/>
        <v>264880</v>
      </c>
      <c r="L14" s="78">
        <f t="shared" si="2"/>
        <v>301000</v>
      </c>
      <c r="M14" s="78">
        <f t="shared" si="3"/>
        <v>4695600</v>
      </c>
      <c r="N14" s="78">
        <f t="shared" si="4"/>
        <v>0</v>
      </c>
      <c r="O14" s="78">
        <f t="shared" si="5"/>
        <v>6826680</v>
      </c>
      <c r="P14" s="78">
        <f t="shared" si="6"/>
        <v>0</v>
      </c>
      <c r="Q14" s="78">
        <f t="shared" si="7"/>
        <v>6826680</v>
      </c>
      <c r="S14" s="87"/>
    </row>
    <row r="15" spans="1:19" ht="24" customHeight="1">
      <c r="A15" s="74">
        <v>8</v>
      </c>
      <c r="B15" s="76" t="str">
        <f>+TKDT!B13</f>
        <v>Nguyễn Văn Nam</v>
      </c>
      <c r="C15" s="74">
        <f>+TKDT!D13</f>
        <v>54</v>
      </c>
      <c r="D15" s="74">
        <f>+TKDT!E13</f>
        <v>65</v>
      </c>
      <c r="E15" s="77">
        <f>+TKDT!F13</f>
        <v>2094.4</v>
      </c>
      <c r="F15" s="74" t="str">
        <f>+TKDT!J13</f>
        <v>LUC</v>
      </c>
      <c r="G15" s="74">
        <f>+TKDT!M13</f>
        <v>26.7</v>
      </c>
      <c r="H15" s="74">
        <f>+TKDT!K13</f>
        <v>26.7</v>
      </c>
      <c r="I15" s="74">
        <f>+TKDT!L13</f>
        <v>0</v>
      </c>
      <c r="J15" s="78">
        <f t="shared" si="0"/>
        <v>1388400</v>
      </c>
      <c r="K15" s="91">
        <f t="shared" si="1"/>
        <v>234960</v>
      </c>
      <c r="L15" s="78">
        <f t="shared" si="2"/>
        <v>267000</v>
      </c>
      <c r="M15" s="78">
        <f t="shared" si="3"/>
        <v>4165200</v>
      </c>
      <c r="N15" s="78">
        <f t="shared" si="4"/>
        <v>0</v>
      </c>
      <c r="O15" s="78">
        <f t="shared" si="5"/>
        <v>6055560</v>
      </c>
      <c r="P15" s="78">
        <f t="shared" si="6"/>
        <v>0</v>
      </c>
      <c r="Q15" s="78">
        <f t="shared" si="7"/>
        <v>6055560</v>
      </c>
      <c r="S15" s="87"/>
    </row>
    <row r="16" spans="1:19" ht="24" customHeight="1">
      <c r="A16" s="74">
        <v>9</v>
      </c>
      <c r="B16" s="76" t="str">
        <f>+TKDT!B14</f>
        <v>Ngô Đình Hùng</v>
      </c>
      <c r="C16" s="74">
        <f>+TKDT!D14</f>
        <v>54</v>
      </c>
      <c r="D16" s="74">
        <f>+TKDT!E14</f>
        <v>66</v>
      </c>
      <c r="E16" s="77">
        <f>+TKDT!F14</f>
        <v>2179</v>
      </c>
      <c r="F16" s="74" t="str">
        <f>+TKDT!J14</f>
        <v>LUC</v>
      </c>
      <c r="G16" s="74">
        <f>+TKDT!M14</f>
        <v>42.4</v>
      </c>
      <c r="H16" s="74">
        <f>+TKDT!K14</f>
        <v>42.4</v>
      </c>
      <c r="I16" s="74">
        <f>+TKDT!L14</f>
        <v>0</v>
      </c>
      <c r="J16" s="78">
        <f t="shared" si="0"/>
        <v>2204800</v>
      </c>
      <c r="K16" s="91">
        <f t="shared" si="1"/>
        <v>373120</v>
      </c>
      <c r="L16" s="78">
        <f t="shared" si="2"/>
        <v>424000</v>
      </c>
      <c r="M16" s="78">
        <f t="shared" si="3"/>
        <v>6614400</v>
      </c>
      <c r="N16" s="78">
        <f t="shared" si="4"/>
        <v>0</v>
      </c>
      <c r="O16" s="78">
        <f t="shared" si="5"/>
        <v>9616320</v>
      </c>
      <c r="P16" s="78">
        <f t="shared" si="6"/>
        <v>0</v>
      </c>
      <c r="Q16" s="78">
        <f t="shared" si="7"/>
        <v>9616320</v>
      </c>
      <c r="S16" s="87"/>
    </row>
    <row r="17" spans="1:19" ht="24" customHeight="1">
      <c r="A17" s="74">
        <v>10</v>
      </c>
      <c r="B17" s="76" t="str">
        <f>+TKDT!B15</f>
        <v>Nguyễn Văn Dũng</v>
      </c>
      <c r="C17" s="74">
        <f>+TKDT!D15</f>
        <v>54</v>
      </c>
      <c r="D17" s="74">
        <f>+TKDT!E15</f>
        <v>69</v>
      </c>
      <c r="E17" s="77">
        <f>+TKDT!F15</f>
        <v>3673.2</v>
      </c>
      <c r="F17" s="74" t="str">
        <f>+TKDT!J15</f>
        <v>LUC</v>
      </c>
      <c r="G17" s="74">
        <f>+TKDT!M15</f>
        <v>59.3</v>
      </c>
      <c r="H17" s="74">
        <f>+TKDT!K15</f>
        <v>59.3</v>
      </c>
      <c r="I17" s="74">
        <f>+TKDT!L15</f>
        <v>0</v>
      </c>
      <c r="J17" s="78">
        <f t="shared" si="0"/>
        <v>3083600</v>
      </c>
      <c r="K17" s="91">
        <f t="shared" si="1"/>
        <v>521840</v>
      </c>
      <c r="L17" s="78">
        <f t="shared" si="2"/>
        <v>593000</v>
      </c>
      <c r="M17" s="78">
        <f t="shared" si="3"/>
        <v>9250800</v>
      </c>
      <c r="N17" s="78">
        <f t="shared" si="4"/>
        <v>0</v>
      </c>
      <c r="O17" s="78">
        <f t="shared" si="5"/>
        <v>13449240</v>
      </c>
      <c r="P17" s="78">
        <f t="shared" si="6"/>
        <v>0</v>
      </c>
      <c r="Q17" s="78">
        <f t="shared" si="7"/>
        <v>13449240</v>
      </c>
      <c r="S17" s="87"/>
    </row>
    <row r="18" spans="1:19" ht="24" customHeight="1">
      <c r="A18" s="74">
        <v>11</v>
      </c>
      <c r="B18" s="76" t="str">
        <f>+TKDT!B16</f>
        <v>Nguyễn Thị Cảnh</v>
      </c>
      <c r="C18" s="74">
        <f>+TKDT!D16</f>
        <v>54</v>
      </c>
      <c r="D18" s="74">
        <f>+TKDT!E16</f>
        <v>75</v>
      </c>
      <c r="E18" s="77">
        <f>+TKDT!F16</f>
        <v>3132.5</v>
      </c>
      <c r="F18" s="74" t="str">
        <f>+TKDT!J16</f>
        <v>LUC</v>
      </c>
      <c r="G18" s="74">
        <f>+TKDT!M16</f>
        <v>25.4</v>
      </c>
      <c r="H18" s="74">
        <f>+TKDT!K16</f>
        <v>25.4</v>
      </c>
      <c r="I18" s="74">
        <f>+TKDT!L16</f>
        <v>0</v>
      </c>
      <c r="J18" s="78">
        <f t="shared" si="0"/>
        <v>1320800</v>
      </c>
      <c r="K18" s="91">
        <f t="shared" si="1"/>
        <v>223520</v>
      </c>
      <c r="L18" s="78">
        <f t="shared" si="2"/>
        <v>254000</v>
      </c>
      <c r="M18" s="78">
        <f t="shared" si="3"/>
        <v>3962400</v>
      </c>
      <c r="N18" s="78">
        <f t="shared" si="4"/>
        <v>0</v>
      </c>
      <c r="O18" s="78">
        <f t="shared" si="5"/>
        <v>5760720</v>
      </c>
      <c r="P18" s="78">
        <f t="shared" si="6"/>
        <v>0</v>
      </c>
      <c r="Q18" s="78">
        <f t="shared" si="7"/>
        <v>5760720</v>
      </c>
      <c r="S18" s="87"/>
    </row>
    <row r="19" spans="1:19" ht="24" customHeight="1">
      <c r="A19" s="74">
        <v>12</v>
      </c>
      <c r="B19" s="76" t="str">
        <f>+TKDT!B17</f>
        <v>Nguyễn Ngọc Tác</v>
      </c>
      <c r="C19" s="74">
        <f>+TKDT!D17</f>
        <v>54</v>
      </c>
      <c r="D19" s="74">
        <f>+TKDT!E17</f>
        <v>76</v>
      </c>
      <c r="E19" s="77">
        <f>+TKDT!F17</f>
        <v>1396.8</v>
      </c>
      <c r="F19" s="74" t="str">
        <f>+TKDT!J17</f>
        <v>LUC</v>
      </c>
      <c r="G19" s="74">
        <f>+TKDT!M17</f>
        <v>99.5</v>
      </c>
      <c r="H19" s="74">
        <f>+TKDT!K17</f>
        <v>99.5</v>
      </c>
      <c r="I19" s="74">
        <f>+TKDT!L17</f>
        <v>0</v>
      </c>
      <c r="J19" s="78">
        <f t="shared" si="0"/>
        <v>5174000</v>
      </c>
      <c r="K19" s="91">
        <f t="shared" si="1"/>
        <v>875600</v>
      </c>
      <c r="L19" s="78">
        <f t="shared" si="2"/>
        <v>995000</v>
      </c>
      <c r="M19" s="78">
        <f t="shared" si="3"/>
        <v>15522000</v>
      </c>
      <c r="N19" s="78">
        <f t="shared" si="4"/>
        <v>0</v>
      </c>
      <c r="O19" s="78">
        <f t="shared" si="5"/>
        <v>22566600</v>
      </c>
      <c r="P19" s="78">
        <f t="shared" si="6"/>
        <v>0</v>
      </c>
      <c r="Q19" s="78">
        <f t="shared" si="7"/>
        <v>22566600</v>
      </c>
      <c r="S19" s="87"/>
    </row>
    <row r="20" spans="1:19" ht="33.75" customHeight="1">
      <c r="A20" s="74">
        <v>13</v>
      </c>
      <c r="B20" s="76" t="str">
        <f>+TKDT!B18</f>
        <v>Nguyễn Thị Hạnh (Nguyễn Ngọc Hải)</v>
      </c>
      <c r="C20" s="74">
        <f>+TKDT!D18</f>
        <v>54</v>
      </c>
      <c r="D20" s="74">
        <f>+TKDT!E18</f>
        <v>78</v>
      </c>
      <c r="E20" s="77">
        <f>+TKDT!F18</f>
        <v>2074.4</v>
      </c>
      <c r="F20" s="74" t="str">
        <f>+TKDT!J18</f>
        <v>LUC</v>
      </c>
      <c r="G20" s="74">
        <f>+TKDT!M18</f>
        <v>135</v>
      </c>
      <c r="H20" s="74">
        <f>+TKDT!K18</f>
        <v>135</v>
      </c>
      <c r="I20" s="74">
        <f>+TKDT!L18</f>
        <v>0</v>
      </c>
      <c r="J20" s="78">
        <f t="shared" si="0"/>
        <v>7020000</v>
      </c>
      <c r="K20" s="91">
        <f t="shared" si="1"/>
        <v>1188000</v>
      </c>
      <c r="L20" s="78">
        <f t="shared" si="2"/>
        <v>1350000</v>
      </c>
      <c r="M20" s="78">
        <f t="shared" si="3"/>
        <v>21060000</v>
      </c>
      <c r="N20" s="78">
        <f t="shared" si="4"/>
        <v>0</v>
      </c>
      <c r="O20" s="78">
        <f t="shared" si="5"/>
        <v>30618000</v>
      </c>
      <c r="P20" s="78">
        <f t="shared" si="6"/>
        <v>0</v>
      </c>
      <c r="Q20" s="78">
        <f t="shared" si="7"/>
        <v>30618000</v>
      </c>
      <c r="S20" s="87"/>
    </row>
    <row r="21" spans="1:19" ht="33.75" customHeight="1">
      <c r="A21" s="74">
        <v>14</v>
      </c>
      <c r="B21" s="76" t="str">
        <f>+TKDT!B19</f>
        <v>Nguyễn Văn Lý</v>
      </c>
      <c r="C21" s="74">
        <f>+TKDT!D19</f>
        <v>54</v>
      </c>
      <c r="D21" s="74">
        <f>+TKDT!E19</f>
        <v>79</v>
      </c>
      <c r="E21" s="77">
        <f>+TKDT!F19</f>
        <v>2296.6</v>
      </c>
      <c r="F21" s="74" t="str">
        <f>+TKDT!J19</f>
        <v>LUC</v>
      </c>
      <c r="G21" s="74">
        <f>+TKDT!M19</f>
        <v>129.6</v>
      </c>
      <c r="H21" s="74">
        <f>+TKDT!K19</f>
        <v>129.6</v>
      </c>
      <c r="I21" s="74">
        <f>+TKDT!L19</f>
        <v>0</v>
      </c>
      <c r="J21" s="78">
        <f t="shared" si="0"/>
        <v>6739200</v>
      </c>
      <c r="K21" s="91">
        <f t="shared" si="1"/>
        <v>1140480</v>
      </c>
      <c r="L21" s="78">
        <f t="shared" si="2"/>
        <v>1296000</v>
      </c>
      <c r="M21" s="78">
        <f t="shared" si="3"/>
        <v>20217600</v>
      </c>
      <c r="N21" s="78">
        <f t="shared" si="4"/>
        <v>0</v>
      </c>
      <c r="O21" s="78">
        <f t="shared" si="5"/>
        <v>29393280</v>
      </c>
      <c r="P21" s="78">
        <f t="shared" si="6"/>
        <v>0</v>
      </c>
      <c r="Q21" s="78">
        <f t="shared" si="7"/>
        <v>29393280</v>
      </c>
      <c r="S21" s="87"/>
    </row>
    <row r="22" spans="1:19" ht="33.75" customHeight="1">
      <c r="A22" s="74">
        <v>15</v>
      </c>
      <c r="B22" s="76" t="str">
        <f>+TKDT!B20</f>
        <v>Nguyễn Thị Nhung(Trung)</v>
      </c>
      <c r="C22" s="74">
        <f>+TKDT!D20</f>
        <v>54</v>
      </c>
      <c r="D22" s="74">
        <f>+TKDT!E20</f>
        <v>82</v>
      </c>
      <c r="E22" s="77">
        <f>+TKDT!F20</f>
        <v>2343.9</v>
      </c>
      <c r="F22" s="74" t="str">
        <f>+TKDT!J20</f>
        <v>LUC</v>
      </c>
      <c r="G22" s="74">
        <f>+TKDT!M20</f>
        <v>126.8</v>
      </c>
      <c r="H22" s="74">
        <f>+TKDT!K20</f>
        <v>126.8</v>
      </c>
      <c r="I22" s="74">
        <f>+TKDT!L20</f>
        <v>0</v>
      </c>
      <c r="J22" s="78">
        <f t="shared" si="0"/>
        <v>6593600</v>
      </c>
      <c r="K22" s="91">
        <f t="shared" si="1"/>
        <v>1115840</v>
      </c>
      <c r="L22" s="78">
        <f t="shared" si="2"/>
        <v>1268000</v>
      </c>
      <c r="M22" s="78">
        <f t="shared" si="3"/>
        <v>19780800</v>
      </c>
      <c r="N22" s="78">
        <f t="shared" si="4"/>
        <v>0</v>
      </c>
      <c r="O22" s="78">
        <f t="shared" si="5"/>
        <v>28758240</v>
      </c>
      <c r="P22" s="78">
        <f t="shared" si="6"/>
        <v>0</v>
      </c>
      <c r="Q22" s="78">
        <f t="shared" si="7"/>
        <v>28758240</v>
      </c>
      <c r="S22" s="87"/>
    </row>
    <row r="23" spans="1:19" ht="33.75" customHeight="1">
      <c r="A23" s="74">
        <v>16</v>
      </c>
      <c r="B23" s="76" t="str">
        <f>+TKDT!B21</f>
        <v>Nguyễn Văn Tùng</v>
      </c>
      <c r="C23" s="74">
        <f>+TKDT!D21</f>
        <v>54</v>
      </c>
      <c r="D23" s="74">
        <f>+TKDT!E21</f>
        <v>85</v>
      </c>
      <c r="E23" s="77">
        <f>+TKDT!F21</f>
        <v>4011.4</v>
      </c>
      <c r="F23" s="74" t="str">
        <f>+TKDT!J21</f>
        <v>LUC</v>
      </c>
      <c r="G23" s="74">
        <f>+TKDT!M21</f>
        <v>212.1</v>
      </c>
      <c r="H23" s="74">
        <f>+TKDT!K21</f>
        <v>212.1</v>
      </c>
      <c r="I23" s="74">
        <f>+TKDT!L21</f>
        <v>0</v>
      </c>
      <c r="J23" s="78">
        <f t="shared" si="0"/>
        <v>11029200</v>
      </c>
      <c r="K23" s="91">
        <f t="shared" si="1"/>
        <v>1866480</v>
      </c>
      <c r="L23" s="78">
        <f t="shared" si="2"/>
        <v>2121000</v>
      </c>
      <c r="M23" s="78">
        <f t="shared" si="3"/>
        <v>33087600</v>
      </c>
      <c r="N23" s="78">
        <f t="shared" si="4"/>
        <v>0</v>
      </c>
      <c r="O23" s="78">
        <f t="shared" si="5"/>
        <v>48104280</v>
      </c>
      <c r="P23" s="78">
        <f t="shared" si="6"/>
        <v>0</v>
      </c>
      <c r="Q23" s="78">
        <f t="shared" si="7"/>
        <v>48104280</v>
      </c>
      <c r="S23" s="87"/>
    </row>
    <row r="24" spans="1:19" ht="33.75" customHeight="1">
      <c r="A24" s="74">
        <v>17</v>
      </c>
      <c r="B24" s="76" t="str">
        <f>+TKDT!B22</f>
        <v>Nguyễn Văn Hảo
 ( Nguyễn Thị Bẩy)</v>
      </c>
      <c r="C24" s="74">
        <f>+TKDT!D22</f>
        <v>54</v>
      </c>
      <c r="D24" s="74">
        <f>+TKDT!E22</f>
        <v>86</v>
      </c>
      <c r="E24" s="77">
        <f>+TKDT!F22</f>
        <v>1686.9</v>
      </c>
      <c r="F24" s="74" t="str">
        <f>+TKDT!J22</f>
        <v>LUC</v>
      </c>
      <c r="G24" s="74">
        <f>+TKDT!M22</f>
        <v>85.3</v>
      </c>
      <c r="H24" s="74">
        <f>+TKDT!K22</f>
        <v>85.3</v>
      </c>
      <c r="I24" s="74">
        <f>+TKDT!L22</f>
        <v>0</v>
      </c>
      <c r="J24" s="78">
        <f t="shared" si="0"/>
        <v>4435600</v>
      </c>
      <c r="K24" s="91">
        <f t="shared" si="1"/>
        <v>750640</v>
      </c>
      <c r="L24" s="78">
        <f t="shared" si="2"/>
        <v>853000</v>
      </c>
      <c r="M24" s="78">
        <f t="shared" si="3"/>
        <v>13306800</v>
      </c>
      <c r="N24" s="78">
        <f t="shared" si="4"/>
        <v>0</v>
      </c>
      <c r="O24" s="78">
        <f t="shared" si="5"/>
        <v>19346040</v>
      </c>
      <c r="P24" s="78">
        <f t="shared" si="6"/>
        <v>0</v>
      </c>
      <c r="Q24" s="78">
        <f t="shared" si="7"/>
        <v>19346040</v>
      </c>
      <c r="S24" s="87"/>
    </row>
    <row r="25" spans="1:19" ht="24" customHeight="1">
      <c r="A25" s="74">
        <v>18</v>
      </c>
      <c r="B25" s="76" t="str">
        <f>+TKDT!B23</f>
        <v>Nguyễn Văn Tạ</v>
      </c>
      <c r="C25" s="74">
        <f>+TKDT!D23</f>
        <v>54</v>
      </c>
      <c r="D25" s="74">
        <f>+TKDT!E23</f>
        <v>89</v>
      </c>
      <c r="E25" s="77">
        <f>+TKDT!F23</f>
        <v>1986</v>
      </c>
      <c r="F25" s="74" t="str">
        <f>+TKDT!J23</f>
        <v>LUC</v>
      </c>
      <c r="G25" s="74">
        <f>+TKDT!M23</f>
        <v>96.8</v>
      </c>
      <c r="H25" s="74">
        <f>+TKDT!K23</f>
        <v>96.8</v>
      </c>
      <c r="I25" s="74">
        <f>+TKDT!L23</f>
        <v>0</v>
      </c>
      <c r="J25" s="78">
        <f t="shared" si="0"/>
        <v>5033600</v>
      </c>
      <c r="K25" s="91">
        <f t="shared" si="1"/>
        <v>851840</v>
      </c>
      <c r="L25" s="78">
        <f t="shared" si="2"/>
        <v>968000</v>
      </c>
      <c r="M25" s="78">
        <f t="shared" si="3"/>
        <v>15100800</v>
      </c>
      <c r="N25" s="78">
        <f t="shared" si="4"/>
        <v>0</v>
      </c>
      <c r="O25" s="78">
        <f t="shared" si="5"/>
        <v>21954240</v>
      </c>
      <c r="P25" s="78">
        <f t="shared" si="6"/>
        <v>0</v>
      </c>
      <c r="Q25" s="78">
        <f t="shared" si="7"/>
        <v>21954240</v>
      </c>
      <c r="S25" s="87"/>
    </row>
    <row r="26" spans="1:19" ht="24" customHeight="1">
      <c r="A26" s="74">
        <v>19</v>
      </c>
      <c r="B26" s="76" t="str">
        <f>+TKDT!B24</f>
        <v>Nguyễn Thị Lê</v>
      </c>
      <c r="C26" s="74">
        <f>+TKDT!D24</f>
        <v>57</v>
      </c>
      <c r="D26" s="74">
        <f>+TKDT!E24</f>
        <v>460</v>
      </c>
      <c r="E26" s="77">
        <f>+TKDT!F24</f>
        <v>187.8</v>
      </c>
      <c r="F26" s="74" t="str">
        <f>+TKDT!J24</f>
        <v>LUC</v>
      </c>
      <c r="G26" s="74">
        <f>+TKDT!M24</f>
        <v>47.9</v>
      </c>
      <c r="H26" s="74">
        <f>+TKDT!K24</f>
        <v>0</v>
      </c>
      <c r="I26" s="74">
        <f>+TKDT!L24</f>
        <v>47.9</v>
      </c>
      <c r="J26" s="78">
        <f t="shared" si="0"/>
        <v>0</v>
      </c>
      <c r="K26" s="91">
        <f t="shared" si="1"/>
        <v>421520</v>
      </c>
      <c r="L26" s="78">
        <f t="shared" si="2"/>
        <v>0</v>
      </c>
      <c r="M26" s="78">
        <f t="shared" si="3"/>
        <v>0</v>
      </c>
      <c r="N26" s="78">
        <f t="shared" si="4"/>
        <v>1245400</v>
      </c>
      <c r="O26" s="78">
        <f t="shared" si="5"/>
        <v>1666920</v>
      </c>
      <c r="P26" s="78">
        <f t="shared" si="6"/>
        <v>2490800</v>
      </c>
      <c r="Q26" s="78">
        <f t="shared" si="7"/>
        <v>4157720</v>
      </c>
      <c r="S26" s="87"/>
    </row>
    <row r="27" spans="1:19" ht="24" customHeight="1">
      <c r="A27" s="74">
        <v>20</v>
      </c>
      <c r="B27" s="76" t="str">
        <f>+TKDT!B25</f>
        <v>Nguyễn Thị Lê</v>
      </c>
      <c r="C27" s="74">
        <f>+TKDT!D25</f>
        <v>57</v>
      </c>
      <c r="D27" s="74">
        <f>+TKDT!E25</f>
        <v>275</v>
      </c>
      <c r="E27" s="77">
        <f>+TKDT!F25</f>
        <v>429</v>
      </c>
      <c r="F27" s="74" t="str">
        <f>+TKDT!J25</f>
        <v>LUC</v>
      </c>
      <c r="G27" s="74">
        <f>+TKDT!M25</f>
        <v>57.4</v>
      </c>
      <c r="H27" s="74">
        <f>+TKDT!K25</f>
        <v>57.4</v>
      </c>
      <c r="I27" s="74">
        <f>+TKDT!L25</f>
        <v>0</v>
      </c>
      <c r="J27" s="78">
        <f t="shared" si="0"/>
        <v>2984800</v>
      </c>
      <c r="K27" s="91">
        <f t="shared" si="1"/>
        <v>505120</v>
      </c>
      <c r="L27" s="78">
        <f t="shared" si="2"/>
        <v>574000</v>
      </c>
      <c r="M27" s="78">
        <f t="shared" si="3"/>
        <v>8954400</v>
      </c>
      <c r="N27" s="78">
        <f t="shared" si="4"/>
        <v>0</v>
      </c>
      <c r="O27" s="78">
        <f t="shared" si="5"/>
        <v>13018320</v>
      </c>
      <c r="P27" s="78">
        <f t="shared" si="6"/>
        <v>0</v>
      </c>
      <c r="Q27" s="78">
        <f t="shared" si="7"/>
        <v>13018320</v>
      </c>
      <c r="S27" s="87"/>
    </row>
    <row r="28" spans="1:19" ht="24" customHeight="1">
      <c r="A28" s="74">
        <v>21</v>
      </c>
      <c r="B28" s="76" t="str">
        <f>+TKDT!B26</f>
        <v>Nguyễn Thị Gấm</v>
      </c>
      <c r="C28" s="74">
        <f>+TKDT!D26</f>
        <v>57</v>
      </c>
      <c r="D28" s="74">
        <f>+TKDT!E26</f>
        <v>274</v>
      </c>
      <c r="E28" s="77">
        <f>+TKDT!F26</f>
        <v>360.3</v>
      </c>
      <c r="F28" s="74" t="str">
        <f>+TKDT!J26</f>
        <v>LUC</v>
      </c>
      <c r="G28" s="74">
        <f>+TKDT!M26</f>
        <v>42.5</v>
      </c>
      <c r="H28" s="74">
        <f>+TKDT!K26</f>
        <v>42.5</v>
      </c>
      <c r="I28" s="74">
        <f>+TKDT!L26</f>
        <v>0</v>
      </c>
      <c r="J28" s="78">
        <f t="shared" si="0"/>
        <v>2210000</v>
      </c>
      <c r="K28" s="91">
        <f t="shared" si="1"/>
        <v>374000</v>
      </c>
      <c r="L28" s="78">
        <f t="shared" si="2"/>
        <v>425000</v>
      </c>
      <c r="M28" s="78">
        <f t="shared" si="3"/>
        <v>6630000</v>
      </c>
      <c r="N28" s="78">
        <f t="shared" si="4"/>
        <v>0</v>
      </c>
      <c r="O28" s="78">
        <f t="shared" si="5"/>
        <v>9639000</v>
      </c>
      <c r="P28" s="78">
        <f t="shared" si="6"/>
        <v>0</v>
      </c>
      <c r="Q28" s="78">
        <f t="shared" si="7"/>
        <v>9639000</v>
      </c>
      <c r="S28" s="87"/>
    </row>
    <row r="29" spans="1:19" ht="24" customHeight="1">
      <c r="A29" s="74">
        <v>22</v>
      </c>
      <c r="B29" s="76" t="str">
        <f>+TKDT!B27</f>
        <v>Giáp Thị Tuyên</v>
      </c>
      <c r="C29" s="74">
        <f>+TKDT!D27</f>
        <v>57</v>
      </c>
      <c r="D29" s="74">
        <f>+TKDT!E27</f>
        <v>253</v>
      </c>
      <c r="E29" s="77">
        <f>+TKDT!F27</f>
        <v>334</v>
      </c>
      <c r="F29" s="74" t="str">
        <f>+TKDT!J27</f>
        <v>LUC</v>
      </c>
      <c r="G29" s="74">
        <f>+TKDT!M27</f>
        <v>34.1</v>
      </c>
      <c r="H29" s="74">
        <f>+TKDT!K27</f>
        <v>34.1</v>
      </c>
      <c r="I29" s="74">
        <f>+TKDT!L27</f>
        <v>0</v>
      </c>
      <c r="J29" s="78">
        <f t="shared" si="0"/>
        <v>1773200</v>
      </c>
      <c r="K29" s="91">
        <f t="shared" si="1"/>
        <v>300080</v>
      </c>
      <c r="L29" s="78">
        <f t="shared" si="2"/>
        <v>341000</v>
      </c>
      <c r="M29" s="78">
        <f t="shared" si="3"/>
        <v>5319600</v>
      </c>
      <c r="N29" s="78">
        <f t="shared" si="4"/>
        <v>0</v>
      </c>
      <c r="O29" s="78">
        <f t="shared" si="5"/>
        <v>7733880</v>
      </c>
      <c r="P29" s="78">
        <f t="shared" si="6"/>
        <v>0</v>
      </c>
      <c r="Q29" s="78">
        <f t="shared" si="7"/>
        <v>7733880</v>
      </c>
      <c r="S29" s="87"/>
    </row>
    <row r="30" spans="1:19" ht="24" customHeight="1">
      <c r="A30" s="74">
        <v>23</v>
      </c>
      <c r="B30" s="76" t="str">
        <f>+TKDT!B28</f>
        <v>Nguyễn Văn Hân</v>
      </c>
      <c r="C30" s="74">
        <f>+TKDT!D28</f>
        <v>57</v>
      </c>
      <c r="D30" s="74">
        <f>+TKDT!E28</f>
        <v>254</v>
      </c>
      <c r="E30" s="77">
        <f>+TKDT!F28</f>
        <v>330.3</v>
      </c>
      <c r="F30" s="74" t="str">
        <f>+TKDT!J28</f>
        <v>LUC</v>
      </c>
      <c r="G30" s="74">
        <f>+TKDT!M28</f>
        <v>34.7</v>
      </c>
      <c r="H30" s="74">
        <f>+TKDT!K28</f>
        <v>34.7</v>
      </c>
      <c r="I30" s="74">
        <f>+TKDT!L28</f>
        <v>0</v>
      </c>
      <c r="J30" s="78">
        <f t="shared" si="0"/>
        <v>1804400.0000000002</v>
      </c>
      <c r="K30" s="91">
        <f t="shared" si="1"/>
        <v>305360</v>
      </c>
      <c r="L30" s="78">
        <f t="shared" si="2"/>
        <v>347000</v>
      </c>
      <c r="M30" s="78">
        <f t="shared" si="3"/>
        <v>5413200</v>
      </c>
      <c r="N30" s="78">
        <f t="shared" si="4"/>
        <v>0</v>
      </c>
      <c r="O30" s="78">
        <f t="shared" si="5"/>
        <v>7869960</v>
      </c>
      <c r="P30" s="78">
        <f t="shared" si="6"/>
        <v>0</v>
      </c>
      <c r="Q30" s="78">
        <f t="shared" si="7"/>
        <v>7869960</v>
      </c>
      <c r="S30" s="87"/>
    </row>
    <row r="31" spans="1:19" ht="24" customHeight="1">
      <c r="A31" s="74">
        <v>24</v>
      </c>
      <c r="B31" s="76" t="str">
        <f>+TKDT!B29</f>
        <v>Đỗ Văn Chiến</v>
      </c>
      <c r="C31" s="74">
        <f>+TKDT!D29</f>
        <v>57</v>
      </c>
      <c r="D31" s="74">
        <f>+TKDT!E29</f>
        <v>252</v>
      </c>
      <c r="E31" s="77">
        <f>+TKDT!F29</f>
        <v>437.5</v>
      </c>
      <c r="F31" s="74" t="str">
        <f>+TKDT!J29</f>
        <v>LUC</v>
      </c>
      <c r="G31" s="74">
        <f>+TKDT!M29</f>
        <v>42.4</v>
      </c>
      <c r="H31" s="74">
        <f>+TKDT!K29</f>
        <v>42.4</v>
      </c>
      <c r="I31" s="74">
        <f>+TKDT!L29</f>
        <v>0</v>
      </c>
      <c r="J31" s="78">
        <f t="shared" si="0"/>
        <v>2204800</v>
      </c>
      <c r="K31" s="91">
        <f t="shared" si="1"/>
        <v>373120</v>
      </c>
      <c r="L31" s="78">
        <f t="shared" si="2"/>
        <v>424000</v>
      </c>
      <c r="M31" s="78">
        <f t="shared" si="3"/>
        <v>6614400</v>
      </c>
      <c r="N31" s="78">
        <f t="shared" si="4"/>
        <v>0</v>
      </c>
      <c r="O31" s="78">
        <f t="shared" si="5"/>
        <v>9616320</v>
      </c>
      <c r="P31" s="78">
        <f t="shared" si="6"/>
        <v>0</v>
      </c>
      <c r="Q31" s="78">
        <f t="shared" si="7"/>
        <v>9616320</v>
      </c>
      <c r="S31" s="87"/>
    </row>
    <row r="32" spans="1:19" ht="24" customHeight="1">
      <c r="A32" s="74">
        <v>25</v>
      </c>
      <c r="B32" s="76" t="str">
        <f>+TKDT!B30</f>
        <v>Nguyễn Mạnh Chức</v>
      </c>
      <c r="C32" s="74">
        <f>+TKDT!D30</f>
        <v>57</v>
      </c>
      <c r="D32" s="74">
        <f>+TKDT!E30</f>
        <v>251</v>
      </c>
      <c r="E32" s="77">
        <f>+TKDT!F30</f>
        <v>1253.5</v>
      </c>
      <c r="F32" s="74" t="str">
        <f>+TKDT!J30</f>
        <v>LUC</v>
      </c>
      <c r="G32" s="74">
        <f>+TKDT!M30</f>
        <v>95.8</v>
      </c>
      <c r="H32" s="74">
        <f>+TKDT!K30</f>
        <v>95.8</v>
      </c>
      <c r="I32" s="74">
        <f>+TKDT!L30</f>
        <v>0</v>
      </c>
      <c r="J32" s="78">
        <f t="shared" si="0"/>
        <v>4981600</v>
      </c>
      <c r="K32" s="91">
        <f t="shared" si="1"/>
        <v>843040</v>
      </c>
      <c r="L32" s="78">
        <f t="shared" si="2"/>
        <v>958000</v>
      </c>
      <c r="M32" s="78">
        <f t="shared" si="3"/>
        <v>14944800</v>
      </c>
      <c r="N32" s="78">
        <f t="shared" si="4"/>
        <v>0</v>
      </c>
      <c r="O32" s="78">
        <f t="shared" si="5"/>
        <v>21727440</v>
      </c>
      <c r="P32" s="78">
        <f t="shared" si="6"/>
        <v>0</v>
      </c>
      <c r="Q32" s="78">
        <f t="shared" si="7"/>
        <v>21727440</v>
      </c>
      <c r="S32" s="87"/>
    </row>
    <row r="33" spans="1:19" ht="24" customHeight="1">
      <c r="A33" s="74">
        <v>26</v>
      </c>
      <c r="B33" s="76" t="str">
        <f>+TKDT!B31</f>
        <v>Nguyễn Thị Xúy</v>
      </c>
      <c r="C33" s="74">
        <f>+TKDT!D31</f>
        <v>57</v>
      </c>
      <c r="D33" s="74">
        <f>+TKDT!E31</f>
        <v>237</v>
      </c>
      <c r="E33" s="77">
        <f>+TKDT!F31</f>
        <v>1148.2</v>
      </c>
      <c r="F33" s="74" t="str">
        <f>+TKDT!J31</f>
        <v>LUC</v>
      </c>
      <c r="G33" s="74">
        <f>+TKDT!M31</f>
        <v>61.5</v>
      </c>
      <c r="H33" s="74">
        <f>+TKDT!K31</f>
        <v>61.5</v>
      </c>
      <c r="I33" s="74">
        <f>+TKDT!L31</f>
        <v>0</v>
      </c>
      <c r="J33" s="78">
        <f t="shared" si="0"/>
        <v>3198000</v>
      </c>
      <c r="K33" s="91">
        <f t="shared" si="1"/>
        <v>541200</v>
      </c>
      <c r="L33" s="78">
        <f t="shared" si="2"/>
        <v>615000</v>
      </c>
      <c r="M33" s="78">
        <f t="shared" si="3"/>
        <v>9594000</v>
      </c>
      <c r="N33" s="78">
        <f t="shared" si="4"/>
        <v>0</v>
      </c>
      <c r="O33" s="78">
        <f t="shared" si="5"/>
        <v>13948200</v>
      </c>
      <c r="P33" s="78">
        <f t="shared" si="6"/>
        <v>0</v>
      </c>
      <c r="Q33" s="78">
        <f t="shared" si="7"/>
        <v>13948200</v>
      </c>
      <c r="S33" s="87"/>
    </row>
    <row r="34" spans="1:19" ht="24" customHeight="1">
      <c r="A34" s="74">
        <v>27</v>
      </c>
      <c r="B34" s="76" t="str">
        <f>+TKDT!B32</f>
        <v>Nguyễn Thị Sinh</v>
      </c>
      <c r="C34" s="74">
        <f>+TKDT!D32</f>
        <v>57</v>
      </c>
      <c r="D34" s="74">
        <f>+TKDT!E32</f>
        <v>236</v>
      </c>
      <c r="E34" s="77">
        <f>+TKDT!F32</f>
        <v>364.5</v>
      </c>
      <c r="F34" s="74" t="str">
        <f>+TKDT!J32</f>
        <v>LUC</v>
      </c>
      <c r="G34" s="74">
        <f>+TKDT!M32</f>
        <v>26.1</v>
      </c>
      <c r="H34" s="74">
        <f>+TKDT!K32</f>
        <v>26.1</v>
      </c>
      <c r="I34" s="74">
        <f>+TKDT!L32</f>
        <v>0</v>
      </c>
      <c r="J34" s="78">
        <f t="shared" si="0"/>
        <v>1357200</v>
      </c>
      <c r="K34" s="91">
        <f t="shared" si="1"/>
        <v>229680</v>
      </c>
      <c r="L34" s="78">
        <f t="shared" si="2"/>
        <v>261000</v>
      </c>
      <c r="M34" s="78">
        <f t="shared" si="3"/>
        <v>4071600</v>
      </c>
      <c r="N34" s="78">
        <f t="shared" si="4"/>
        <v>0</v>
      </c>
      <c r="O34" s="78">
        <f t="shared" si="5"/>
        <v>5919480</v>
      </c>
      <c r="P34" s="78">
        <f t="shared" si="6"/>
        <v>0</v>
      </c>
      <c r="Q34" s="78">
        <f t="shared" si="7"/>
        <v>5919480</v>
      </c>
      <c r="S34" s="87"/>
    </row>
    <row r="35" spans="1:19" ht="24" customHeight="1">
      <c r="A35" s="74">
        <v>28</v>
      </c>
      <c r="B35" s="76" t="str">
        <f>+TKDT!B33</f>
        <v>Nguyễn Thị Thiềng</v>
      </c>
      <c r="C35" s="74">
        <f>+TKDT!D33</f>
        <v>57</v>
      </c>
      <c r="D35" s="74">
        <f>+TKDT!E33</f>
        <v>223</v>
      </c>
      <c r="E35" s="77">
        <f>+TKDT!F33</f>
        <v>856.1</v>
      </c>
      <c r="F35" s="74" t="str">
        <f>+TKDT!J33</f>
        <v>LUC</v>
      </c>
      <c r="G35" s="74">
        <f>+TKDT!M33</f>
        <v>61.2</v>
      </c>
      <c r="H35" s="74">
        <f>+TKDT!K33</f>
        <v>61.2</v>
      </c>
      <c r="I35" s="74">
        <f>+TKDT!L33</f>
        <v>0</v>
      </c>
      <c r="J35" s="78">
        <f t="shared" si="0"/>
        <v>3182400</v>
      </c>
      <c r="K35" s="91">
        <f t="shared" si="1"/>
        <v>538560</v>
      </c>
      <c r="L35" s="78">
        <f t="shared" si="2"/>
        <v>612000</v>
      </c>
      <c r="M35" s="78">
        <f t="shared" si="3"/>
        <v>9547200</v>
      </c>
      <c r="N35" s="78">
        <f t="shared" si="4"/>
        <v>0</v>
      </c>
      <c r="O35" s="78">
        <f t="shared" si="5"/>
        <v>13880160</v>
      </c>
      <c r="P35" s="78">
        <f t="shared" si="6"/>
        <v>0</v>
      </c>
      <c r="Q35" s="78">
        <f t="shared" si="7"/>
        <v>13880160</v>
      </c>
      <c r="S35" s="87"/>
    </row>
    <row r="36" spans="1:19" ht="24" customHeight="1">
      <c r="A36" s="74">
        <v>29</v>
      </c>
      <c r="B36" s="76" t="str">
        <f>+TKDT!B34</f>
        <v>Nguyễn Thị Hồng</v>
      </c>
      <c r="C36" s="74">
        <f>+TKDT!D34</f>
        <v>57</v>
      </c>
      <c r="D36" s="74">
        <f>+TKDT!E34</f>
        <v>224</v>
      </c>
      <c r="E36" s="77">
        <f>+TKDT!F34</f>
        <v>1164.1</v>
      </c>
      <c r="F36" s="74" t="str">
        <f>+TKDT!J34</f>
        <v>LUC</v>
      </c>
      <c r="G36" s="74">
        <f>+TKDT!M34</f>
        <v>78.4</v>
      </c>
      <c r="H36" s="74">
        <f>+TKDT!K34</f>
        <v>78.4</v>
      </c>
      <c r="I36" s="74">
        <f>+TKDT!L34</f>
        <v>0</v>
      </c>
      <c r="J36" s="78">
        <f t="shared" si="0"/>
        <v>4076800.0000000005</v>
      </c>
      <c r="K36" s="91">
        <f t="shared" si="1"/>
        <v>689920</v>
      </c>
      <c r="L36" s="78">
        <f t="shared" si="2"/>
        <v>784000</v>
      </c>
      <c r="M36" s="78">
        <f t="shared" si="3"/>
        <v>12230400</v>
      </c>
      <c r="N36" s="78">
        <f t="shared" si="4"/>
        <v>0</v>
      </c>
      <c r="O36" s="78">
        <f t="shared" si="5"/>
        <v>17781120</v>
      </c>
      <c r="P36" s="78">
        <f t="shared" si="6"/>
        <v>0</v>
      </c>
      <c r="Q36" s="78">
        <f t="shared" si="7"/>
        <v>17781120</v>
      </c>
      <c r="S36" s="87"/>
    </row>
    <row r="37" spans="1:19" ht="24" customHeight="1">
      <c r="A37" s="74">
        <v>30</v>
      </c>
      <c r="B37" s="76" t="str">
        <f>+TKDT!B35</f>
        <v>Nguyễn Văn Quân</v>
      </c>
      <c r="C37" s="74">
        <f>+TKDT!D35</f>
        <v>57</v>
      </c>
      <c r="D37" s="74">
        <f>+TKDT!E35</f>
        <v>218</v>
      </c>
      <c r="E37" s="77">
        <f>+TKDT!F35</f>
        <v>1022.2</v>
      </c>
      <c r="F37" s="74" t="str">
        <f>+TKDT!J35</f>
        <v>LUC</v>
      </c>
      <c r="G37" s="74">
        <f>+TKDT!M35</f>
        <v>54.8</v>
      </c>
      <c r="H37" s="74">
        <f>+TKDT!K35</f>
        <v>54.8</v>
      </c>
      <c r="I37" s="74">
        <f>+TKDT!L35</f>
        <v>0</v>
      </c>
      <c r="J37" s="78">
        <f t="shared" si="0"/>
        <v>2849600</v>
      </c>
      <c r="K37" s="91">
        <f t="shared" si="1"/>
        <v>482240</v>
      </c>
      <c r="L37" s="78">
        <f t="shared" si="2"/>
        <v>548000</v>
      </c>
      <c r="M37" s="78">
        <f t="shared" si="3"/>
        <v>8548800</v>
      </c>
      <c r="N37" s="78">
        <f t="shared" si="4"/>
        <v>0</v>
      </c>
      <c r="O37" s="78">
        <f t="shared" si="5"/>
        <v>12428640</v>
      </c>
      <c r="P37" s="78">
        <f t="shared" si="6"/>
        <v>0</v>
      </c>
      <c r="Q37" s="78">
        <f t="shared" si="7"/>
        <v>12428640</v>
      </c>
      <c r="S37" s="87"/>
    </row>
    <row r="38" spans="1:19" ht="24" customHeight="1">
      <c r="A38" s="74">
        <v>31</v>
      </c>
      <c r="B38" s="76" t="str">
        <f>+TKDT!B36</f>
        <v>Nguyễn Văn Nguyễn</v>
      </c>
      <c r="C38" s="74">
        <f>+TKDT!D36</f>
        <v>57</v>
      </c>
      <c r="D38" s="74">
        <f>+TKDT!E36</f>
        <v>190</v>
      </c>
      <c r="E38" s="77">
        <f>+TKDT!F36</f>
        <v>1806.4</v>
      </c>
      <c r="F38" s="74" t="str">
        <f>+TKDT!J36</f>
        <v>LUC</v>
      </c>
      <c r="G38" s="74">
        <f>+TKDT!M36</f>
        <v>109.9</v>
      </c>
      <c r="H38" s="74">
        <f>+TKDT!K36</f>
        <v>109.9</v>
      </c>
      <c r="I38" s="74">
        <f>+TKDT!L36</f>
        <v>0</v>
      </c>
      <c r="J38" s="78">
        <f t="shared" si="0"/>
        <v>5714800</v>
      </c>
      <c r="K38" s="91">
        <f t="shared" si="1"/>
        <v>967120</v>
      </c>
      <c r="L38" s="78">
        <f t="shared" si="2"/>
        <v>1099000</v>
      </c>
      <c r="M38" s="78">
        <f t="shared" si="3"/>
        <v>17144400</v>
      </c>
      <c r="N38" s="78">
        <f t="shared" si="4"/>
        <v>0</v>
      </c>
      <c r="O38" s="78">
        <f t="shared" si="5"/>
        <v>24925320</v>
      </c>
      <c r="P38" s="78">
        <f t="shared" si="6"/>
        <v>0</v>
      </c>
      <c r="Q38" s="78">
        <f t="shared" si="7"/>
        <v>24925320</v>
      </c>
      <c r="S38" s="87"/>
    </row>
    <row r="39" spans="1:19" ht="24" customHeight="1">
      <c r="A39" s="74"/>
      <c r="B39" s="79" t="s">
        <v>80</v>
      </c>
      <c r="C39" s="74"/>
      <c r="D39" s="74"/>
      <c r="E39" s="77"/>
      <c r="F39" s="74"/>
      <c r="G39" s="74"/>
      <c r="H39" s="74"/>
      <c r="I39" s="74"/>
      <c r="J39" s="78">
        <f t="shared" si="0"/>
        <v>0</v>
      </c>
      <c r="K39" s="91"/>
      <c r="L39" s="78"/>
      <c r="M39" s="78">
        <f t="shared" si="3"/>
        <v>0</v>
      </c>
      <c r="N39" s="78">
        <f t="shared" si="4"/>
        <v>0</v>
      </c>
      <c r="O39" s="78"/>
      <c r="P39" s="78">
        <f t="shared" si="6"/>
        <v>0</v>
      </c>
      <c r="Q39" s="78"/>
      <c r="S39" s="87"/>
    </row>
    <row r="40" spans="1:19" s="14" customFormat="1" ht="36" customHeight="1">
      <c r="A40" s="120">
        <v>32</v>
      </c>
      <c r="B40" s="76" t="str">
        <f>+TKDT!B37</f>
        <v>Nguyễn Văn Hưng</v>
      </c>
      <c r="C40" s="74">
        <f>+TKDT!D37</f>
        <v>62</v>
      </c>
      <c r="D40" s="74">
        <f>+TKDT!E37</f>
        <v>76</v>
      </c>
      <c r="E40" s="77">
        <f>+TKDT!F37</f>
        <v>556.2</v>
      </c>
      <c r="F40" s="74" t="str">
        <f>+TKDT!J37</f>
        <v>LUC</v>
      </c>
      <c r="G40" s="74">
        <f>+TKDT!M37</f>
        <v>36.6</v>
      </c>
      <c r="H40" s="74">
        <f>+TKDT!K37</f>
        <v>0</v>
      </c>
      <c r="I40" s="74">
        <f>+TKDT!L37</f>
        <v>36.6</v>
      </c>
      <c r="J40" s="78">
        <f t="shared" si="0"/>
        <v>0</v>
      </c>
      <c r="K40" s="91">
        <f t="shared" si="1"/>
        <v>322080</v>
      </c>
      <c r="L40" s="78">
        <f t="shared" si="2"/>
        <v>0</v>
      </c>
      <c r="M40" s="78">
        <f t="shared" si="3"/>
        <v>0</v>
      </c>
      <c r="N40" s="78">
        <f t="shared" si="4"/>
        <v>951600</v>
      </c>
      <c r="O40" s="78">
        <f t="shared" si="5"/>
        <v>1273680</v>
      </c>
      <c r="P40" s="78">
        <f t="shared" si="6"/>
        <v>1903200</v>
      </c>
      <c r="Q40" s="78">
        <f t="shared" si="7"/>
        <v>3176880</v>
      </c>
      <c r="S40" s="87"/>
    </row>
    <row r="41" spans="1:19" s="14" customFormat="1" ht="36" customHeight="1">
      <c r="A41" s="120"/>
      <c r="B41" s="76" t="str">
        <f>+TKDT!B38</f>
        <v>Nguyễn Văn Hưng</v>
      </c>
      <c r="C41" s="74">
        <f>+TKDT!D38</f>
        <v>62</v>
      </c>
      <c r="D41" s="74">
        <f>+TKDT!E38</f>
        <v>63</v>
      </c>
      <c r="E41" s="77">
        <f>+TKDT!F38</f>
        <v>819.1</v>
      </c>
      <c r="F41" s="74" t="str">
        <f>+TKDT!J38</f>
        <v>LUC</v>
      </c>
      <c r="G41" s="74">
        <f>+TKDT!M38</f>
        <v>41.5</v>
      </c>
      <c r="H41" s="74">
        <f>+TKDT!K38</f>
        <v>0</v>
      </c>
      <c r="I41" s="74">
        <f>+TKDT!L38</f>
        <v>41.5</v>
      </c>
      <c r="J41" s="78">
        <f t="shared" si="0"/>
        <v>0</v>
      </c>
      <c r="K41" s="91">
        <f t="shared" si="1"/>
        <v>365200</v>
      </c>
      <c r="L41" s="78">
        <f t="shared" si="2"/>
        <v>0</v>
      </c>
      <c r="M41" s="78">
        <f t="shared" si="3"/>
        <v>0</v>
      </c>
      <c r="N41" s="78">
        <f t="shared" si="4"/>
        <v>1079000</v>
      </c>
      <c r="O41" s="78">
        <f t="shared" si="5"/>
        <v>1444200</v>
      </c>
      <c r="P41" s="78">
        <f t="shared" si="6"/>
        <v>2158000</v>
      </c>
      <c r="Q41" s="78">
        <f t="shared" si="7"/>
        <v>3602200</v>
      </c>
      <c r="S41" s="87"/>
    </row>
    <row r="42" spans="1:19" s="14" customFormat="1" ht="36" customHeight="1">
      <c r="A42" s="74"/>
      <c r="B42" s="79" t="s">
        <v>81</v>
      </c>
      <c r="C42" s="74"/>
      <c r="D42" s="74"/>
      <c r="E42" s="77"/>
      <c r="F42" s="74"/>
      <c r="G42" s="74"/>
      <c r="H42" s="74"/>
      <c r="I42" s="74"/>
      <c r="J42" s="78">
        <f t="shared" si="0"/>
        <v>0</v>
      </c>
      <c r="K42" s="91"/>
      <c r="L42" s="78"/>
      <c r="M42" s="78">
        <f t="shared" si="3"/>
        <v>0</v>
      </c>
      <c r="N42" s="78">
        <f t="shared" si="4"/>
        <v>0</v>
      </c>
      <c r="O42" s="78"/>
      <c r="P42" s="78">
        <f t="shared" si="6"/>
        <v>0</v>
      </c>
      <c r="Q42" s="78"/>
      <c r="S42" s="87"/>
    </row>
    <row r="43" spans="1:19" s="14" customFormat="1" ht="36" customHeight="1">
      <c r="A43" s="74">
        <v>33</v>
      </c>
      <c r="B43" s="76" t="str">
        <f>+TKDT!B39</f>
        <v>Nguyễn Văn Việt</v>
      </c>
      <c r="C43" s="74">
        <f>+TKDT!D39</f>
        <v>56</v>
      </c>
      <c r="D43" s="74">
        <f>+TKDT!E39</f>
        <v>322</v>
      </c>
      <c r="E43" s="77">
        <f>+TKDT!F39</f>
        <v>442.2</v>
      </c>
      <c r="F43" s="74" t="str">
        <f>+TKDT!J39</f>
        <v>LUC</v>
      </c>
      <c r="G43" s="74">
        <f>+TKDT!M39</f>
        <v>26.2</v>
      </c>
      <c r="H43" s="74">
        <f>+TKDT!K39</f>
        <v>0</v>
      </c>
      <c r="I43" s="74">
        <f>+TKDT!L39</f>
        <v>26.2</v>
      </c>
      <c r="J43" s="78">
        <f t="shared" si="0"/>
        <v>0</v>
      </c>
      <c r="K43" s="91">
        <f t="shared" si="1"/>
        <v>230560</v>
      </c>
      <c r="L43" s="78">
        <f t="shared" si="2"/>
        <v>0</v>
      </c>
      <c r="M43" s="78">
        <f t="shared" si="3"/>
        <v>0</v>
      </c>
      <c r="N43" s="78">
        <f t="shared" si="4"/>
        <v>681200</v>
      </c>
      <c r="O43" s="78">
        <f t="shared" si="5"/>
        <v>911760</v>
      </c>
      <c r="P43" s="78">
        <f t="shared" si="6"/>
        <v>1362400</v>
      </c>
      <c r="Q43" s="78">
        <f t="shared" si="7"/>
        <v>2274160</v>
      </c>
      <c r="S43" s="87"/>
    </row>
    <row r="44" spans="1:19" s="14" customFormat="1" ht="36" customHeight="1">
      <c r="A44" s="74">
        <v>34</v>
      </c>
      <c r="B44" s="76" t="str">
        <f>+TKDT!B40</f>
        <v>Nguyễn Thế Hiền- Cúc</v>
      </c>
      <c r="C44" s="74">
        <f>+TKDT!D40</f>
        <v>56</v>
      </c>
      <c r="D44" s="74">
        <f>+TKDT!E40</f>
        <v>314</v>
      </c>
      <c r="E44" s="77">
        <f>+TKDT!F40</f>
        <v>819.9</v>
      </c>
      <c r="F44" s="74" t="str">
        <f>+TKDT!J40</f>
        <v>LUC</v>
      </c>
      <c r="G44" s="74">
        <f>+TKDT!M40</f>
        <v>31.1</v>
      </c>
      <c r="H44" s="74">
        <f>+TKDT!K40</f>
        <v>31.1</v>
      </c>
      <c r="I44" s="74">
        <f>+TKDT!L40</f>
        <v>0</v>
      </c>
      <c r="J44" s="78">
        <f t="shared" si="0"/>
        <v>1617200</v>
      </c>
      <c r="K44" s="91">
        <f t="shared" si="1"/>
        <v>273680</v>
      </c>
      <c r="L44" s="78">
        <f t="shared" si="2"/>
        <v>311000</v>
      </c>
      <c r="M44" s="78">
        <f t="shared" si="3"/>
        <v>4851600</v>
      </c>
      <c r="N44" s="78">
        <f t="shared" si="4"/>
        <v>0</v>
      </c>
      <c r="O44" s="78">
        <f t="shared" si="5"/>
        <v>7053480</v>
      </c>
      <c r="P44" s="78">
        <f t="shared" si="6"/>
        <v>0</v>
      </c>
      <c r="Q44" s="78">
        <f t="shared" si="7"/>
        <v>7053480</v>
      </c>
      <c r="S44" s="87"/>
    </row>
    <row r="45" spans="1:19" s="14" customFormat="1" ht="36" customHeight="1">
      <c r="A45" s="120">
        <v>35</v>
      </c>
      <c r="B45" s="76" t="str">
        <f>+TKDT!B41</f>
        <v>Nguyễn Hữu Hán</v>
      </c>
      <c r="C45" s="74">
        <f>+TKDT!D41</f>
        <v>56</v>
      </c>
      <c r="D45" s="74">
        <f>+TKDT!E41</f>
        <v>313</v>
      </c>
      <c r="E45" s="77">
        <f>+TKDT!F41</f>
        <v>725.2</v>
      </c>
      <c r="F45" s="74" t="str">
        <f>+TKDT!J41</f>
        <v>LUC</v>
      </c>
      <c r="G45" s="74">
        <f>+TKDT!M41</f>
        <v>38.4</v>
      </c>
      <c r="H45" s="74">
        <f>+TKDT!K41</f>
        <v>38.4</v>
      </c>
      <c r="I45" s="74">
        <f>+TKDT!L41</f>
        <v>0</v>
      </c>
      <c r="J45" s="78">
        <f t="shared" si="0"/>
        <v>1996800</v>
      </c>
      <c r="K45" s="91">
        <f t="shared" si="1"/>
        <v>337920</v>
      </c>
      <c r="L45" s="78">
        <f t="shared" si="2"/>
        <v>384000</v>
      </c>
      <c r="M45" s="78">
        <f t="shared" si="3"/>
        <v>5990400</v>
      </c>
      <c r="N45" s="78">
        <f t="shared" si="4"/>
        <v>0</v>
      </c>
      <c r="O45" s="78">
        <f t="shared" si="5"/>
        <v>8709120</v>
      </c>
      <c r="P45" s="78">
        <f t="shared" si="6"/>
        <v>0</v>
      </c>
      <c r="Q45" s="78">
        <f t="shared" si="7"/>
        <v>8709120</v>
      </c>
      <c r="S45" s="87"/>
    </row>
    <row r="46" spans="1:19" s="14" customFormat="1" ht="36" customHeight="1">
      <c r="A46" s="120"/>
      <c r="B46" s="76" t="str">
        <f>+TKDT!B42</f>
        <v>Nguyễn Hữu Hán</v>
      </c>
      <c r="C46" s="74">
        <f>+TKDT!D42</f>
        <v>56</v>
      </c>
      <c r="D46" s="74">
        <f>+TKDT!E42</f>
        <v>306</v>
      </c>
      <c r="E46" s="77">
        <f>+TKDT!F42</f>
        <v>665.6</v>
      </c>
      <c r="F46" s="74" t="str">
        <f>+TKDT!J42</f>
        <v>LUC</v>
      </c>
      <c r="G46" s="74">
        <f>+TKDT!M42</f>
        <v>11.6</v>
      </c>
      <c r="H46" s="74">
        <f>+TKDT!K42</f>
        <v>11.6</v>
      </c>
      <c r="I46" s="74">
        <f>+TKDT!L42</f>
        <v>0</v>
      </c>
      <c r="J46" s="78">
        <f t="shared" si="0"/>
        <v>603200</v>
      </c>
      <c r="K46" s="91">
        <f t="shared" si="1"/>
        <v>102080</v>
      </c>
      <c r="L46" s="78">
        <f t="shared" si="2"/>
        <v>116000</v>
      </c>
      <c r="M46" s="78">
        <f t="shared" si="3"/>
        <v>1809600</v>
      </c>
      <c r="N46" s="78">
        <f t="shared" si="4"/>
        <v>0</v>
      </c>
      <c r="O46" s="78">
        <f t="shared" si="5"/>
        <v>2630880</v>
      </c>
      <c r="P46" s="78">
        <f t="shared" si="6"/>
        <v>0</v>
      </c>
      <c r="Q46" s="78">
        <f t="shared" si="7"/>
        <v>2630880</v>
      </c>
      <c r="S46" s="87"/>
    </row>
    <row r="47" spans="1:19" s="14" customFormat="1" ht="36" customHeight="1">
      <c r="A47" s="74"/>
      <c r="B47" s="79" t="s">
        <v>82</v>
      </c>
      <c r="C47" s="74"/>
      <c r="D47" s="74"/>
      <c r="E47" s="77"/>
      <c r="F47" s="74"/>
      <c r="G47" s="74"/>
      <c r="H47" s="74"/>
      <c r="I47" s="74"/>
      <c r="J47" s="78">
        <f t="shared" si="0"/>
        <v>0</v>
      </c>
      <c r="K47" s="91"/>
      <c r="L47" s="78"/>
      <c r="M47" s="78">
        <f t="shared" si="3"/>
        <v>0</v>
      </c>
      <c r="N47" s="78">
        <f t="shared" si="4"/>
        <v>0</v>
      </c>
      <c r="O47" s="78"/>
      <c r="P47" s="78">
        <f t="shared" si="6"/>
        <v>0</v>
      </c>
      <c r="Q47" s="78"/>
      <c r="S47" s="87"/>
    </row>
    <row r="48" spans="1:19" s="14" customFormat="1" ht="36" customHeight="1">
      <c r="A48" s="74">
        <v>36</v>
      </c>
      <c r="B48" s="76" t="str">
        <f>+TKDT!B43</f>
        <v>Nguyễn Văn Tùng 
Hoàng Thị Hậu - vợ</v>
      </c>
      <c r="C48" s="74">
        <f>+TKDT!D43</f>
        <v>57</v>
      </c>
      <c r="D48" s="74">
        <f>+TKDT!E43</f>
        <v>189</v>
      </c>
      <c r="E48" s="77">
        <f>+TKDT!F43</f>
        <v>638.5</v>
      </c>
      <c r="F48" s="74" t="str">
        <f>+TKDT!J43</f>
        <v>LUC</v>
      </c>
      <c r="G48" s="74">
        <f>+TKDT!M43</f>
        <v>131.1</v>
      </c>
      <c r="H48" s="74">
        <f>+TKDT!K43</f>
        <v>131.1</v>
      </c>
      <c r="I48" s="74">
        <f>+TKDT!L43</f>
        <v>0</v>
      </c>
      <c r="J48" s="78">
        <f t="shared" si="0"/>
        <v>6817200</v>
      </c>
      <c r="K48" s="91">
        <f t="shared" si="1"/>
        <v>1153680</v>
      </c>
      <c r="L48" s="78">
        <f t="shared" si="2"/>
        <v>1311000</v>
      </c>
      <c r="M48" s="78">
        <f t="shared" si="3"/>
        <v>20451600</v>
      </c>
      <c r="N48" s="78">
        <f t="shared" si="4"/>
        <v>0</v>
      </c>
      <c r="O48" s="78">
        <f t="shared" si="5"/>
        <v>29733480</v>
      </c>
      <c r="P48" s="78">
        <f t="shared" si="6"/>
        <v>0</v>
      </c>
      <c r="Q48" s="78">
        <f t="shared" si="7"/>
        <v>29733480</v>
      </c>
      <c r="S48" s="87"/>
    </row>
    <row r="49" spans="1:19" s="14" customFormat="1" ht="36" customHeight="1">
      <c r="A49" s="74">
        <v>37</v>
      </c>
      <c r="B49" s="76" t="str">
        <f>+TKDT!B44</f>
        <v>Lê Thị Hương (Chiến)</v>
      </c>
      <c r="C49" s="74">
        <f>+TKDT!D44</f>
        <v>57</v>
      </c>
      <c r="D49" s="74">
        <f>+TKDT!E44</f>
        <v>162</v>
      </c>
      <c r="E49" s="77">
        <f>+TKDT!F44</f>
        <v>3395</v>
      </c>
      <c r="F49" s="74" t="str">
        <f>+TKDT!J44</f>
        <v>LUC</v>
      </c>
      <c r="G49" s="74">
        <f>+TKDT!M44</f>
        <v>131.9</v>
      </c>
      <c r="H49" s="74">
        <f>+TKDT!K44</f>
        <v>131.9</v>
      </c>
      <c r="I49" s="74">
        <f>+TKDT!L44</f>
        <v>0</v>
      </c>
      <c r="J49" s="78">
        <f t="shared" si="0"/>
        <v>6858800</v>
      </c>
      <c r="K49" s="91">
        <f t="shared" si="1"/>
        <v>1160720</v>
      </c>
      <c r="L49" s="78">
        <f t="shared" si="2"/>
        <v>1319000</v>
      </c>
      <c r="M49" s="78">
        <f t="shared" si="3"/>
        <v>20576400</v>
      </c>
      <c r="N49" s="78">
        <f t="shared" si="4"/>
        <v>0</v>
      </c>
      <c r="O49" s="78">
        <f t="shared" si="5"/>
        <v>29914920</v>
      </c>
      <c r="P49" s="78">
        <f t="shared" si="6"/>
        <v>0</v>
      </c>
      <c r="Q49" s="78">
        <f t="shared" si="7"/>
        <v>29914920</v>
      </c>
      <c r="S49" s="87"/>
    </row>
    <row r="50" spans="1:19" s="14" customFormat="1" ht="36" customHeight="1">
      <c r="A50" s="74">
        <v>38</v>
      </c>
      <c r="B50" s="76" t="str">
        <f>+TKDT!B45</f>
        <v>Hoàng Công Vinh (Bắc)</v>
      </c>
      <c r="C50" s="74">
        <f>+TKDT!D45</f>
        <v>57</v>
      </c>
      <c r="D50" s="74">
        <f>+TKDT!E45</f>
        <v>137</v>
      </c>
      <c r="E50" s="77">
        <f>+TKDT!F45</f>
        <v>2170.2</v>
      </c>
      <c r="F50" s="74" t="str">
        <f>+TKDT!J45</f>
        <v>LUC</v>
      </c>
      <c r="G50" s="74">
        <f>+TKDT!M45</f>
        <v>68.4</v>
      </c>
      <c r="H50" s="74">
        <f>+TKDT!K45</f>
        <v>68.4</v>
      </c>
      <c r="I50" s="74">
        <f>+TKDT!L45</f>
        <v>0</v>
      </c>
      <c r="J50" s="78">
        <f t="shared" si="0"/>
        <v>3556800.0000000005</v>
      </c>
      <c r="K50" s="91">
        <f t="shared" si="1"/>
        <v>601920</v>
      </c>
      <c r="L50" s="78">
        <f t="shared" si="2"/>
        <v>684000</v>
      </c>
      <c r="M50" s="78">
        <f t="shared" si="3"/>
        <v>10670400</v>
      </c>
      <c r="N50" s="78">
        <f t="shared" si="4"/>
        <v>0</v>
      </c>
      <c r="O50" s="78">
        <f t="shared" si="5"/>
        <v>15513120</v>
      </c>
      <c r="P50" s="78">
        <f t="shared" si="6"/>
        <v>0</v>
      </c>
      <c r="Q50" s="78">
        <f t="shared" si="7"/>
        <v>15513120</v>
      </c>
      <c r="S50" s="87"/>
    </row>
    <row r="51" spans="1:19" s="14" customFormat="1" ht="36" customHeight="1">
      <c r="A51" s="74">
        <v>39</v>
      </c>
      <c r="B51" s="76" t="str">
        <f>+TKDT!B46</f>
        <v>Ngô Thị Dung( Kính)</v>
      </c>
      <c r="C51" s="74">
        <f>+TKDT!D46</f>
        <v>57</v>
      </c>
      <c r="D51" s="74">
        <f>+TKDT!E46</f>
        <v>133</v>
      </c>
      <c r="E51" s="77">
        <f>+TKDT!F46</f>
        <v>2986.3</v>
      </c>
      <c r="F51" s="74" t="str">
        <f>+TKDT!J46</f>
        <v>LUC</v>
      </c>
      <c r="G51" s="74">
        <f>+TKDT!M46</f>
        <v>78.8</v>
      </c>
      <c r="H51" s="74">
        <f>+TKDT!K46</f>
        <v>78.8</v>
      </c>
      <c r="I51" s="74">
        <f>+TKDT!L46</f>
        <v>0</v>
      </c>
      <c r="J51" s="78">
        <f t="shared" si="0"/>
        <v>4097600</v>
      </c>
      <c r="K51" s="91">
        <f t="shared" si="1"/>
        <v>693440</v>
      </c>
      <c r="L51" s="78">
        <f t="shared" si="2"/>
        <v>788000</v>
      </c>
      <c r="M51" s="78">
        <f t="shared" si="3"/>
        <v>12292800</v>
      </c>
      <c r="N51" s="78">
        <f t="shared" si="4"/>
        <v>0</v>
      </c>
      <c r="O51" s="78">
        <f t="shared" si="5"/>
        <v>17871840</v>
      </c>
      <c r="P51" s="78">
        <f t="shared" si="6"/>
        <v>0</v>
      </c>
      <c r="Q51" s="78">
        <f t="shared" si="7"/>
        <v>17871840</v>
      </c>
      <c r="S51" s="87"/>
    </row>
    <row r="52" spans="1:19" s="14" customFormat="1" ht="36" customHeight="1">
      <c r="A52" s="74">
        <v>40</v>
      </c>
      <c r="B52" s="76" t="str">
        <f>+TKDT!B47</f>
        <v>Quách Đăng Ngọ</v>
      </c>
      <c r="C52" s="74">
        <f>+TKDT!D47</f>
        <v>57</v>
      </c>
      <c r="D52" s="74">
        <f>+TKDT!E47</f>
        <v>114</v>
      </c>
      <c r="E52" s="77">
        <f>+TKDT!F47</f>
        <v>4495.1</v>
      </c>
      <c r="F52" s="74" t="str">
        <f>+TKDT!J47</f>
        <v>LUC</v>
      </c>
      <c r="G52" s="74">
        <f>+TKDT!M47</f>
        <v>110.6</v>
      </c>
      <c r="H52" s="74">
        <f>+TKDT!K47</f>
        <v>110.6</v>
      </c>
      <c r="I52" s="74">
        <f>+TKDT!L47</f>
        <v>0</v>
      </c>
      <c r="J52" s="78">
        <f t="shared" si="0"/>
        <v>5751200</v>
      </c>
      <c r="K52" s="91">
        <f t="shared" si="1"/>
        <v>973280</v>
      </c>
      <c r="L52" s="78">
        <f t="shared" si="2"/>
        <v>1106000</v>
      </c>
      <c r="M52" s="78">
        <f t="shared" si="3"/>
        <v>17253600</v>
      </c>
      <c r="N52" s="78">
        <f t="shared" si="4"/>
        <v>0</v>
      </c>
      <c r="O52" s="78">
        <f t="shared" si="5"/>
        <v>25084080</v>
      </c>
      <c r="P52" s="78">
        <f t="shared" si="6"/>
        <v>0</v>
      </c>
      <c r="Q52" s="78">
        <f t="shared" si="7"/>
        <v>25084080</v>
      </c>
      <c r="S52" s="87"/>
    </row>
    <row r="53" spans="1:19" s="14" customFormat="1" ht="36" customHeight="1">
      <c r="A53" s="74">
        <v>41</v>
      </c>
      <c r="B53" s="76" t="str">
        <f>+TKDT!B48</f>
        <v>Bùi Quang Hùng (Minh)</v>
      </c>
      <c r="C53" s="74">
        <f>+TKDT!D48</f>
        <v>57</v>
      </c>
      <c r="D53" s="74">
        <f>+TKDT!E48</f>
        <v>89</v>
      </c>
      <c r="E53" s="77">
        <f>+TKDT!F48</f>
        <v>959.1</v>
      </c>
      <c r="F53" s="74" t="str">
        <f>+TKDT!J48</f>
        <v>LUC</v>
      </c>
      <c r="G53" s="74">
        <f>+TKDT!M48</f>
        <v>91.5</v>
      </c>
      <c r="H53" s="74">
        <f>+TKDT!K48</f>
        <v>91.5</v>
      </c>
      <c r="I53" s="74">
        <f>+TKDT!L48</f>
        <v>0</v>
      </c>
      <c r="J53" s="78">
        <f t="shared" si="0"/>
        <v>4758000</v>
      </c>
      <c r="K53" s="91">
        <f t="shared" si="1"/>
        <v>805200</v>
      </c>
      <c r="L53" s="78">
        <f t="shared" si="2"/>
        <v>915000</v>
      </c>
      <c r="M53" s="78">
        <f t="shared" si="3"/>
        <v>14274000</v>
      </c>
      <c r="N53" s="78">
        <f t="shared" si="4"/>
        <v>0</v>
      </c>
      <c r="O53" s="78">
        <f t="shared" si="5"/>
        <v>20752200</v>
      </c>
      <c r="P53" s="78">
        <f t="shared" si="6"/>
        <v>0</v>
      </c>
      <c r="Q53" s="78">
        <f t="shared" si="7"/>
        <v>20752200</v>
      </c>
      <c r="S53" s="87"/>
    </row>
    <row r="54" spans="1:19" s="14" customFormat="1" ht="36" customHeight="1">
      <c r="A54" s="74">
        <v>42</v>
      </c>
      <c r="B54" s="76" t="str">
        <f>+TKDT!B49</f>
        <v>Hoàng Thị Khiêm</v>
      </c>
      <c r="C54" s="74">
        <f>+TKDT!D49</f>
        <v>57</v>
      </c>
      <c r="D54" s="74">
        <f>+TKDT!E49</f>
        <v>83</v>
      </c>
      <c r="E54" s="77">
        <f>+TKDT!F49</f>
        <v>819.7</v>
      </c>
      <c r="F54" s="74" t="str">
        <f>+TKDT!J49</f>
        <v>LUC</v>
      </c>
      <c r="G54" s="74">
        <f>+TKDT!M49</f>
        <v>79.3</v>
      </c>
      <c r="H54" s="74">
        <f>+TKDT!K49</f>
        <v>79.3</v>
      </c>
      <c r="I54" s="74">
        <f>+TKDT!L49</f>
        <v>0</v>
      </c>
      <c r="J54" s="78">
        <f t="shared" si="0"/>
        <v>4123600</v>
      </c>
      <c r="K54" s="91">
        <f t="shared" si="1"/>
        <v>697840</v>
      </c>
      <c r="L54" s="78">
        <f t="shared" si="2"/>
        <v>793000</v>
      </c>
      <c r="M54" s="78">
        <f t="shared" si="3"/>
        <v>12370800</v>
      </c>
      <c r="N54" s="78">
        <f t="shared" si="4"/>
        <v>0</v>
      </c>
      <c r="O54" s="78">
        <f t="shared" si="5"/>
        <v>17985240</v>
      </c>
      <c r="P54" s="78">
        <f t="shared" si="6"/>
        <v>0</v>
      </c>
      <c r="Q54" s="78">
        <f t="shared" si="7"/>
        <v>17985240</v>
      </c>
      <c r="S54" s="87"/>
    </row>
    <row r="55" spans="1:19" s="14" customFormat="1" ht="36" customHeight="1">
      <c r="A55" s="74">
        <v>43</v>
      </c>
      <c r="B55" s="76" t="str">
        <f>+TKDT!B50</f>
        <v>Nguyễn Văn Hưởng (Xuyến)</v>
      </c>
      <c r="C55" s="74">
        <f>+TKDT!D50</f>
        <v>57</v>
      </c>
      <c r="D55" s="74">
        <f>+TKDT!E50</f>
        <v>68</v>
      </c>
      <c r="E55" s="77">
        <f>+TKDT!F50</f>
        <v>3118</v>
      </c>
      <c r="F55" s="74" t="str">
        <f>+TKDT!J50</f>
        <v>LUC</v>
      </c>
      <c r="G55" s="74">
        <f>+TKDT!M50</f>
        <v>105.8</v>
      </c>
      <c r="H55" s="74">
        <f>+TKDT!K50</f>
        <v>105.8</v>
      </c>
      <c r="I55" s="74">
        <f>+TKDT!L50</f>
        <v>0</v>
      </c>
      <c r="J55" s="78">
        <f t="shared" si="0"/>
        <v>5501600</v>
      </c>
      <c r="K55" s="91">
        <f t="shared" si="1"/>
        <v>931040</v>
      </c>
      <c r="L55" s="78">
        <f t="shared" si="2"/>
        <v>1058000</v>
      </c>
      <c r="M55" s="78">
        <f t="shared" si="3"/>
        <v>16504800</v>
      </c>
      <c r="N55" s="78">
        <f t="shared" si="4"/>
        <v>0</v>
      </c>
      <c r="O55" s="78">
        <f t="shared" si="5"/>
        <v>23995440</v>
      </c>
      <c r="P55" s="78">
        <f t="shared" si="6"/>
        <v>0</v>
      </c>
      <c r="Q55" s="78">
        <f t="shared" si="7"/>
        <v>23995440</v>
      </c>
      <c r="S55" s="87"/>
    </row>
    <row r="56" spans="1:19" s="14" customFormat="1" ht="36" customHeight="1">
      <c r="A56" s="74">
        <v>44</v>
      </c>
      <c r="B56" s="76" t="str">
        <f>+TKDT!B51</f>
        <v>Nguyễn Văn Minh (Tiến)</v>
      </c>
      <c r="C56" s="74">
        <f>+TKDT!D51</f>
        <v>57</v>
      </c>
      <c r="D56" s="74">
        <f>+TKDT!E51</f>
        <v>64</v>
      </c>
      <c r="E56" s="77">
        <f>+TKDT!F51</f>
        <v>1772.5</v>
      </c>
      <c r="F56" s="74" t="str">
        <f>+TKDT!J51</f>
        <v>LUC</v>
      </c>
      <c r="G56" s="74">
        <f>+TKDT!M51</f>
        <v>85.3</v>
      </c>
      <c r="H56" s="74">
        <f>+TKDT!K51</f>
        <v>85.3</v>
      </c>
      <c r="I56" s="74">
        <f>+TKDT!L51</f>
        <v>0</v>
      </c>
      <c r="J56" s="78">
        <f t="shared" si="0"/>
        <v>4435600</v>
      </c>
      <c r="K56" s="91">
        <f t="shared" si="1"/>
        <v>750640</v>
      </c>
      <c r="L56" s="78">
        <f t="shared" si="2"/>
        <v>853000</v>
      </c>
      <c r="M56" s="78">
        <f t="shared" si="3"/>
        <v>13306800</v>
      </c>
      <c r="N56" s="78">
        <f t="shared" si="4"/>
        <v>0</v>
      </c>
      <c r="O56" s="78">
        <f t="shared" si="5"/>
        <v>19346040</v>
      </c>
      <c r="P56" s="78">
        <f t="shared" si="6"/>
        <v>0</v>
      </c>
      <c r="Q56" s="78">
        <f t="shared" si="7"/>
        <v>19346040</v>
      </c>
      <c r="S56" s="87"/>
    </row>
    <row r="57" spans="1:19" s="14" customFormat="1" ht="36" customHeight="1">
      <c r="A57" s="74"/>
      <c r="B57" s="79" t="s">
        <v>83</v>
      </c>
      <c r="C57" s="74"/>
      <c r="D57" s="74"/>
      <c r="E57" s="77"/>
      <c r="F57" s="74"/>
      <c r="G57" s="74"/>
      <c r="H57" s="74"/>
      <c r="I57" s="74"/>
      <c r="J57" s="78">
        <f t="shared" si="0"/>
        <v>0</v>
      </c>
      <c r="K57" s="91"/>
      <c r="L57" s="78"/>
      <c r="M57" s="78">
        <f t="shared" si="3"/>
        <v>0</v>
      </c>
      <c r="N57" s="78">
        <f t="shared" si="4"/>
        <v>0</v>
      </c>
      <c r="O57" s="78"/>
      <c r="P57" s="78">
        <f t="shared" si="6"/>
        <v>0</v>
      </c>
      <c r="Q57" s="78"/>
      <c r="S57" s="87"/>
    </row>
    <row r="58" spans="1:19" s="14" customFormat="1" ht="24.75" customHeight="1">
      <c r="A58" s="74">
        <v>45</v>
      </c>
      <c r="B58" s="76" t="str">
        <f>+TKDT!B52</f>
        <v>Nguyễn Văn Luyến</v>
      </c>
      <c r="C58" s="74">
        <f>+TKDT!D52</f>
        <v>57</v>
      </c>
      <c r="D58" s="74">
        <f>+TKDT!E52</f>
        <v>60</v>
      </c>
      <c r="E58" s="77">
        <f>+TKDT!F52</f>
        <v>920.4</v>
      </c>
      <c r="F58" s="74" t="str">
        <f>+TKDT!J52</f>
        <v>LUC</v>
      </c>
      <c r="G58" s="74">
        <f>+TKDT!M52</f>
        <v>126.2</v>
      </c>
      <c r="H58" s="74">
        <f>+TKDT!K52</f>
        <v>126.2</v>
      </c>
      <c r="I58" s="74">
        <f>+TKDT!L52</f>
        <v>0</v>
      </c>
      <c r="J58" s="78">
        <f t="shared" si="0"/>
        <v>6562400</v>
      </c>
      <c r="K58" s="91">
        <f t="shared" si="1"/>
        <v>1110560</v>
      </c>
      <c r="L58" s="78">
        <f t="shared" si="2"/>
        <v>1262000</v>
      </c>
      <c r="M58" s="78">
        <f t="shared" si="3"/>
        <v>19687200</v>
      </c>
      <c r="N58" s="78">
        <f t="shared" si="4"/>
        <v>0</v>
      </c>
      <c r="O58" s="78">
        <f t="shared" si="5"/>
        <v>28622160</v>
      </c>
      <c r="P58" s="78">
        <f t="shared" si="6"/>
        <v>0</v>
      </c>
      <c r="Q58" s="78">
        <f t="shared" si="7"/>
        <v>28622160</v>
      </c>
      <c r="S58" s="87"/>
    </row>
    <row r="59" spans="1:19" s="14" customFormat="1" ht="24.75" customHeight="1">
      <c r="A59" s="74">
        <v>46</v>
      </c>
      <c r="B59" s="76" t="str">
        <f>+TKDT!B54</f>
        <v>Nguyễn Hồng Trới</v>
      </c>
      <c r="C59" s="74">
        <f>+TKDT!D54</f>
        <v>57</v>
      </c>
      <c r="D59" s="74">
        <f>+TKDT!E54</f>
        <v>56</v>
      </c>
      <c r="E59" s="77">
        <f>+TKDT!F54</f>
        <v>386.5</v>
      </c>
      <c r="F59" s="74" t="str">
        <f>+TKDT!J54</f>
        <v>LUC</v>
      </c>
      <c r="G59" s="74">
        <f>+TKDT!M54</f>
        <v>42.2</v>
      </c>
      <c r="H59" s="74">
        <f>+TKDT!K54</f>
        <v>42.2</v>
      </c>
      <c r="I59" s="74">
        <f>+TKDT!L54</f>
        <v>0</v>
      </c>
      <c r="J59" s="78">
        <f aca="true" t="shared" si="8" ref="J59:J85">+H59*52000</f>
        <v>2194400</v>
      </c>
      <c r="K59" s="91">
        <f t="shared" si="1"/>
        <v>371360</v>
      </c>
      <c r="L59" s="78">
        <f t="shared" si="2"/>
        <v>422000</v>
      </c>
      <c r="M59" s="78">
        <f aca="true" t="shared" si="9" ref="M59:M84">+H59*156000</f>
        <v>6583200</v>
      </c>
      <c r="N59" s="78">
        <f aca="true" t="shared" si="10" ref="N59:N83">+I59*26000</f>
        <v>0</v>
      </c>
      <c r="O59" s="78">
        <f t="shared" si="5"/>
        <v>9570960</v>
      </c>
      <c r="P59" s="78">
        <f aca="true" t="shared" si="11" ref="P59:P83">+I59*52000</f>
        <v>0</v>
      </c>
      <c r="Q59" s="78">
        <f t="shared" si="7"/>
        <v>9570960</v>
      </c>
      <c r="S59" s="87"/>
    </row>
    <row r="60" spans="1:19" s="14" customFormat="1" ht="24.75" customHeight="1">
      <c r="A60" s="120">
        <v>47</v>
      </c>
      <c r="B60" s="127" t="str">
        <f>+TKDT!B55</f>
        <v>Nguyễn Thị Mai</v>
      </c>
      <c r="C60" s="74">
        <f>+TKDT!D55</f>
        <v>57</v>
      </c>
      <c r="D60" s="74">
        <f>+TKDT!E55</f>
        <v>57</v>
      </c>
      <c r="E60" s="77">
        <f>+TKDT!F55</f>
        <v>330.1</v>
      </c>
      <c r="F60" s="74" t="str">
        <f>+TKDT!J55</f>
        <v>LUC</v>
      </c>
      <c r="G60" s="74">
        <f>+TKDT!M55</f>
        <v>39</v>
      </c>
      <c r="H60" s="74">
        <f>+TKDT!K55</f>
        <v>39</v>
      </c>
      <c r="I60" s="74">
        <f>+TKDT!L55</f>
        <v>0</v>
      </c>
      <c r="J60" s="78">
        <f t="shared" si="8"/>
        <v>2028000</v>
      </c>
      <c r="K60" s="91">
        <f t="shared" si="1"/>
        <v>343200</v>
      </c>
      <c r="L60" s="78">
        <f t="shared" si="2"/>
        <v>390000</v>
      </c>
      <c r="M60" s="78">
        <f t="shared" si="9"/>
        <v>6084000</v>
      </c>
      <c r="N60" s="78">
        <f t="shared" si="10"/>
        <v>0</v>
      </c>
      <c r="O60" s="78">
        <f t="shared" si="5"/>
        <v>8845200</v>
      </c>
      <c r="P60" s="78">
        <f t="shared" si="11"/>
        <v>0</v>
      </c>
      <c r="Q60" s="78">
        <f t="shared" si="7"/>
        <v>8845200</v>
      </c>
      <c r="S60" s="87"/>
    </row>
    <row r="61" spans="1:19" s="14" customFormat="1" ht="24.75" customHeight="1">
      <c r="A61" s="120"/>
      <c r="B61" s="127"/>
      <c r="C61" s="74">
        <f>+TKDT!D56</f>
        <v>57</v>
      </c>
      <c r="D61" s="74">
        <f>+TKDT!E56</f>
        <v>52</v>
      </c>
      <c r="E61" s="77">
        <f>+TKDT!F56</f>
        <v>474.1</v>
      </c>
      <c r="F61" s="74" t="str">
        <f>+TKDT!J56</f>
        <v>LUC</v>
      </c>
      <c r="G61" s="74">
        <f>+TKDT!M56</f>
        <v>48</v>
      </c>
      <c r="H61" s="74">
        <f>+TKDT!K56</f>
        <v>48</v>
      </c>
      <c r="I61" s="74">
        <f>+TKDT!L56</f>
        <v>0</v>
      </c>
      <c r="J61" s="78">
        <f t="shared" si="8"/>
        <v>2496000</v>
      </c>
      <c r="K61" s="91">
        <f aca="true" t="shared" si="12" ref="K61:K83">+G61*8800</f>
        <v>422400</v>
      </c>
      <c r="L61" s="78">
        <f aca="true" t="shared" si="13" ref="L61:L84">+H61*10000</f>
        <v>480000</v>
      </c>
      <c r="M61" s="78">
        <f t="shared" si="9"/>
        <v>7488000</v>
      </c>
      <c r="N61" s="78">
        <f t="shared" si="10"/>
        <v>0</v>
      </c>
      <c r="O61" s="78">
        <f aca="true" t="shared" si="14" ref="O61:O85">+J61+K61+L61+M61+N61</f>
        <v>10886400</v>
      </c>
      <c r="P61" s="78">
        <f t="shared" si="11"/>
        <v>0</v>
      </c>
      <c r="Q61" s="78">
        <f aca="true" t="shared" si="15" ref="Q61:Q85">+O61+P61</f>
        <v>10886400</v>
      </c>
      <c r="S61" s="87"/>
    </row>
    <row r="62" spans="1:19" s="14" customFormat="1" ht="33" customHeight="1">
      <c r="A62" s="120">
        <v>48</v>
      </c>
      <c r="B62" s="127" t="str">
        <f>+TKDT!B57</f>
        <v>Nguyễn Văn Trung</v>
      </c>
      <c r="C62" s="74">
        <f>+TKDT!D57</f>
        <v>22</v>
      </c>
      <c r="D62" s="74">
        <f>+TKDT!E57</f>
        <v>94</v>
      </c>
      <c r="E62" s="77">
        <f>+TKDT!F57</f>
        <v>33.2</v>
      </c>
      <c r="F62" s="74" t="str">
        <f>+TKDT!J57</f>
        <v>LUC</v>
      </c>
      <c r="G62" s="74">
        <f>+TKDT!M57</f>
        <v>22.1</v>
      </c>
      <c r="H62" s="74">
        <f>+TKDT!K57</f>
        <v>22.1</v>
      </c>
      <c r="I62" s="74">
        <f>+TKDT!L57</f>
        <v>0</v>
      </c>
      <c r="J62" s="78">
        <f t="shared" si="8"/>
        <v>1149200</v>
      </c>
      <c r="K62" s="91">
        <f t="shared" si="12"/>
        <v>194480</v>
      </c>
      <c r="L62" s="78">
        <f t="shared" si="13"/>
        <v>221000</v>
      </c>
      <c r="M62" s="78">
        <f t="shared" si="9"/>
        <v>3447600</v>
      </c>
      <c r="N62" s="78">
        <f t="shared" si="10"/>
        <v>0</v>
      </c>
      <c r="O62" s="78">
        <f t="shared" si="14"/>
        <v>5012280</v>
      </c>
      <c r="P62" s="78">
        <f t="shared" si="11"/>
        <v>0</v>
      </c>
      <c r="Q62" s="78">
        <f t="shared" si="15"/>
        <v>5012280</v>
      </c>
      <c r="S62" s="87"/>
    </row>
    <row r="63" spans="1:19" s="14" customFormat="1" ht="33" customHeight="1">
      <c r="A63" s="120"/>
      <c r="B63" s="127"/>
      <c r="C63" s="74">
        <f>+TKDT!D58</f>
        <v>57</v>
      </c>
      <c r="D63" s="74">
        <f>+TKDT!E58</f>
        <v>51</v>
      </c>
      <c r="E63" s="77">
        <f>+TKDT!F58</f>
        <v>375.5</v>
      </c>
      <c r="F63" s="74" t="str">
        <f>+TKDT!J58</f>
        <v>LUC</v>
      </c>
      <c r="G63" s="74">
        <f>+TKDT!M58</f>
        <v>37.2</v>
      </c>
      <c r="H63" s="74">
        <f>+TKDT!K58</f>
        <v>37.2</v>
      </c>
      <c r="I63" s="74">
        <f>+TKDT!L58</f>
        <v>0</v>
      </c>
      <c r="J63" s="78">
        <f t="shared" si="8"/>
        <v>1934400.0000000002</v>
      </c>
      <c r="K63" s="91">
        <f t="shared" si="12"/>
        <v>327360</v>
      </c>
      <c r="L63" s="78">
        <f t="shared" si="13"/>
        <v>372000</v>
      </c>
      <c r="M63" s="78">
        <f t="shared" si="9"/>
        <v>5803200</v>
      </c>
      <c r="N63" s="78">
        <f t="shared" si="10"/>
        <v>0</v>
      </c>
      <c r="O63" s="78">
        <f t="shared" si="14"/>
        <v>8436960</v>
      </c>
      <c r="P63" s="78">
        <f t="shared" si="11"/>
        <v>0</v>
      </c>
      <c r="Q63" s="78">
        <f t="shared" si="15"/>
        <v>8436960</v>
      </c>
      <c r="S63" s="87"/>
    </row>
    <row r="64" spans="1:19" s="14" customFormat="1" ht="28.5" customHeight="1">
      <c r="A64" s="120">
        <v>49</v>
      </c>
      <c r="B64" s="127" t="str">
        <f>+TKDT!B59</f>
        <v>Nguyễn Văn Viêm</v>
      </c>
      <c r="C64" s="74" t="str">
        <f>+TKDT!D59</f>
        <v>22/57</v>
      </c>
      <c r="D64" s="74">
        <f>+TKDT!E59</f>
        <v>75</v>
      </c>
      <c r="E64" s="77">
        <f>+TKDT!F59</f>
        <v>994.9</v>
      </c>
      <c r="F64" s="74" t="str">
        <f>+TKDT!J59</f>
        <v>LUC</v>
      </c>
      <c r="G64" s="74">
        <f>+TKDT!M59</f>
        <v>111.3</v>
      </c>
      <c r="H64" s="74">
        <f>+TKDT!K59</f>
        <v>111.3</v>
      </c>
      <c r="I64" s="74">
        <f>+TKDT!L59</f>
        <v>0</v>
      </c>
      <c r="J64" s="78">
        <f t="shared" si="8"/>
        <v>5787600</v>
      </c>
      <c r="K64" s="91">
        <f t="shared" si="12"/>
        <v>979440</v>
      </c>
      <c r="L64" s="78">
        <f t="shared" si="13"/>
        <v>1113000</v>
      </c>
      <c r="M64" s="78">
        <f t="shared" si="9"/>
        <v>17362800</v>
      </c>
      <c r="N64" s="78">
        <f t="shared" si="10"/>
        <v>0</v>
      </c>
      <c r="O64" s="78">
        <f t="shared" si="14"/>
        <v>25242840</v>
      </c>
      <c r="P64" s="78">
        <f t="shared" si="11"/>
        <v>0</v>
      </c>
      <c r="Q64" s="78">
        <f t="shared" si="15"/>
        <v>25242840</v>
      </c>
      <c r="S64" s="87"/>
    </row>
    <row r="65" spans="1:19" s="14" customFormat="1" ht="28.5" customHeight="1">
      <c r="A65" s="120"/>
      <c r="B65" s="127"/>
      <c r="C65" s="74">
        <f>+TKDT!D60</f>
        <v>57</v>
      </c>
      <c r="D65" s="74">
        <f>+TKDT!E60</f>
        <v>45</v>
      </c>
      <c r="E65" s="77">
        <f>+TKDT!F60</f>
        <v>959.7</v>
      </c>
      <c r="F65" s="74" t="str">
        <f>+TKDT!J60</f>
        <v>LUC</v>
      </c>
      <c r="G65" s="74">
        <f>+TKDT!M60</f>
        <v>90</v>
      </c>
      <c r="H65" s="74">
        <f>+TKDT!K60</f>
        <v>90</v>
      </c>
      <c r="I65" s="74">
        <f>+TKDT!L60</f>
        <v>0</v>
      </c>
      <c r="J65" s="78">
        <f t="shared" si="8"/>
        <v>4680000</v>
      </c>
      <c r="K65" s="91">
        <f t="shared" si="12"/>
        <v>792000</v>
      </c>
      <c r="L65" s="78">
        <f t="shared" si="13"/>
        <v>900000</v>
      </c>
      <c r="M65" s="78">
        <f t="shared" si="9"/>
        <v>14040000</v>
      </c>
      <c r="N65" s="78">
        <f t="shared" si="10"/>
        <v>0</v>
      </c>
      <c r="O65" s="78">
        <f t="shared" si="14"/>
        <v>20412000</v>
      </c>
      <c r="P65" s="78">
        <f t="shared" si="11"/>
        <v>0</v>
      </c>
      <c r="Q65" s="78">
        <f t="shared" si="15"/>
        <v>20412000</v>
      </c>
      <c r="S65" s="87"/>
    </row>
    <row r="66" spans="1:19" s="14" customFormat="1" ht="36" customHeight="1">
      <c r="A66" s="74">
        <v>50</v>
      </c>
      <c r="B66" s="76" t="str">
        <f>+TKDT!B61</f>
        <v>Nguyễn Văn Viên</v>
      </c>
      <c r="C66" s="74">
        <f>+TKDT!D61</f>
        <v>22</v>
      </c>
      <c r="D66" s="74">
        <f>+TKDT!E61</f>
        <v>55</v>
      </c>
      <c r="E66" s="77">
        <f>+TKDT!F61</f>
        <v>1418.1</v>
      </c>
      <c r="F66" s="74" t="str">
        <f>+TKDT!J61</f>
        <v>LUC</v>
      </c>
      <c r="G66" s="74">
        <f>+TKDT!M61</f>
        <v>162.5</v>
      </c>
      <c r="H66" s="74">
        <f>+TKDT!K61</f>
        <v>162.5</v>
      </c>
      <c r="I66" s="74">
        <f>+TKDT!L61</f>
        <v>0</v>
      </c>
      <c r="J66" s="78">
        <f t="shared" si="8"/>
        <v>8450000</v>
      </c>
      <c r="K66" s="91">
        <f t="shared" si="12"/>
        <v>1430000</v>
      </c>
      <c r="L66" s="78">
        <f t="shared" si="13"/>
        <v>1625000</v>
      </c>
      <c r="M66" s="78">
        <f t="shared" si="9"/>
        <v>25350000</v>
      </c>
      <c r="N66" s="78">
        <f t="shared" si="10"/>
        <v>0</v>
      </c>
      <c r="O66" s="78">
        <f t="shared" si="14"/>
        <v>36855000</v>
      </c>
      <c r="P66" s="78">
        <f t="shared" si="11"/>
        <v>0</v>
      </c>
      <c r="Q66" s="78">
        <f t="shared" si="15"/>
        <v>36855000</v>
      </c>
      <c r="S66" s="87"/>
    </row>
    <row r="67" spans="1:19" s="14" customFormat="1" ht="36" customHeight="1">
      <c r="A67" s="74">
        <v>51</v>
      </c>
      <c r="B67" s="76" t="str">
        <f>+TKDT!B62</f>
        <v>Nguyễn Văn Niên</v>
      </c>
      <c r="C67" s="74">
        <f>+TKDT!D62</f>
        <v>57</v>
      </c>
      <c r="D67" s="74">
        <f>+TKDT!E62</f>
        <v>38</v>
      </c>
      <c r="E67" s="77">
        <f>+TKDT!F62</f>
        <v>531.5</v>
      </c>
      <c r="F67" s="74" t="str">
        <f>+TKDT!J62</f>
        <v>LUC</v>
      </c>
      <c r="G67" s="74">
        <f>+TKDT!M62</f>
        <v>43.3</v>
      </c>
      <c r="H67" s="74">
        <f>+TKDT!K62</f>
        <v>43.3</v>
      </c>
      <c r="I67" s="74">
        <f>+TKDT!L62</f>
        <v>0</v>
      </c>
      <c r="J67" s="78">
        <f t="shared" si="8"/>
        <v>2251600</v>
      </c>
      <c r="K67" s="91">
        <f t="shared" si="12"/>
        <v>381040</v>
      </c>
      <c r="L67" s="78">
        <f t="shared" si="13"/>
        <v>433000</v>
      </c>
      <c r="M67" s="78">
        <f t="shared" si="9"/>
        <v>6754800</v>
      </c>
      <c r="N67" s="78">
        <f t="shared" si="10"/>
        <v>0</v>
      </c>
      <c r="O67" s="78">
        <f t="shared" si="14"/>
        <v>9820440</v>
      </c>
      <c r="P67" s="78">
        <f t="shared" si="11"/>
        <v>0</v>
      </c>
      <c r="Q67" s="78">
        <f t="shared" si="15"/>
        <v>9820440</v>
      </c>
      <c r="S67" s="87"/>
    </row>
    <row r="68" spans="1:19" s="14" customFormat="1" ht="36" customHeight="1">
      <c r="A68" s="74">
        <v>52</v>
      </c>
      <c r="B68" s="76" t="str">
        <f>+TKDT!B63</f>
        <v>Nguyễn Văn Nở</v>
      </c>
      <c r="C68" s="74">
        <f>+TKDT!D63</f>
        <v>57</v>
      </c>
      <c r="D68" s="74">
        <f>+TKDT!E63</f>
        <v>33</v>
      </c>
      <c r="E68" s="77" t="str">
        <f>+TKDT!F63</f>
        <v>422,7
(1733,4)</v>
      </c>
      <c r="F68" s="74" t="str">
        <f>+TKDT!J63</f>
        <v>LUC</v>
      </c>
      <c r="G68" s="74">
        <f>+TKDT!M63</f>
        <v>37.7</v>
      </c>
      <c r="H68" s="74">
        <f>+TKDT!K63</f>
        <v>37.7</v>
      </c>
      <c r="I68" s="74">
        <f>+TKDT!L63</f>
        <v>0</v>
      </c>
      <c r="J68" s="78">
        <f t="shared" si="8"/>
        <v>1960400.0000000002</v>
      </c>
      <c r="K68" s="91">
        <f t="shared" si="12"/>
        <v>331760</v>
      </c>
      <c r="L68" s="78">
        <f t="shared" si="13"/>
        <v>377000</v>
      </c>
      <c r="M68" s="78">
        <f t="shared" si="9"/>
        <v>5881200</v>
      </c>
      <c r="N68" s="78">
        <f t="shared" si="10"/>
        <v>0</v>
      </c>
      <c r="O68" s="78">
        <f t="shared" si="14"/>
        <v>8550360</v>
      </c>
      <c r="P68" s="78">
        <f t="shared" si="11"/>
        <v>0</v>
      </c>
      <c r="Q68" s="78">
        <f t="shared" si="15"/>
        <v>8550360</v>
      </c>
      <c r="S68" s="87"/>
    </row>
    <row r="69" spans="1:19" s="14" customFormat="1" ht="36" customHeight="1">
      <c r="A69" s="74">
        <v>53</v>
      </c>
      <c r="B69" s="76" t="str">
        <f>+TKDT!B64</f>
        <v>Nguyễn Văn Bảng</v>
      </c>
      <c r="C69" s="74">
        <f>+TKDT!D64</f>
        <v>22</v>
      </c>
      <c r="D69" s="74">
        <f>+TKDT!E64</f>
        <v>46</v>
      </c>
      <c r="E69" s="77">
        <f>+TKDT!F64</f>
        <v>660</v>
      </c>
      <c r="F69" s="74" t="str">
        <f>+TKDT!J64</f>
        <v>LUC</v>
      </c>
      <c r="G69" s="74">
        <f>+TKDT!M64</f>
        <v>66</v>
      </c>
      <c r="H69" s="74">
        <f>+TKDT!K64</f>
        <v>66</v>
      </c>
      <c r="I69" s="74">
        <f>+TKDT!L64</f>
        <v>0</v>
      </c>
      <c r="J69" s="78">
        <f t="shared" si="8"/>
        <v>3432000</v>
      </c>
      <c r="K69" s="91">
        <f t="shared" si="12"/>
        <v>580800</v>
      </c>
      <c r="L69" s="78">
        <f t="shared" si="13"/>
        <v>660000</v>
      </c>
      <c r="M69" s="78">
        <f t="shared" si="9"/>
        <v>10296000</v>
      </c>
      <c r="N69" s="78">
        <f t="shared" si="10"/>
        <v>0</v>
      </c>
      <c r="O69" s="78">
        <f t="shared" si="14"/>
        <v>14968800</v>
      </c>
      <c r="P69" s="78">
        <f t="shared" si="11"/>
        <v>0</v>
      </c>
      <c r="Q69" s="78">
        <f t="shared" si="15"/>
        <v>14968800</v>
      </c>
      <c r="S69" s="87"/>
    </row>
    <row r="70" spans="1:19" s="14" customFormat="1" ht="36" customHeight="1">
      <c r="A70" s="120">
        <v>54</v>
      </c>
      <c r="B70" s="127" t="str">
        <f>+TKDT!B65</f>
        <v>Nguyễn Văn Hùng</v>
      </c>
      <c r="C70" s="74">
        <f>+TKDT!D65</f>
        <v>22</v>
      </c>
      <c r="D70" s="74">
        <f>+TKDT!E65</f>
        <v>37</v>
      </c>
      <c r="E70" s="77">
        <f>+TKDT!F65</f>
        <v>418.7</v>
      </c>
      <c r="F70" s="74" t="str">
        <f>+TKDT!J65</f>
        <v>LUC</v>
      </c>
      <c r="G70" s="74">
        <f>+TKDT!M65</f>
        <v>88.7</v>
      </c>
      <c r="H70" s="74">
        <f>+TKDT!K65</f>
        <v>88.7</v>
      </c>
      <c r="I70" s="74">
        <f>+TKDT!L65</f>
        <v>0</v>
      </c>
      <c r="J70" s="78">
        <f t="shared" si="8"/>
        <v>4612400</v>
      </c>
      <c r="K70" s="91">
        <f t="shared" si="12"/>
        <v>780560</v>
      </c>
      <c r="L70" s="78">
        <f t="shared" si="13"/>
        <v>887000</v>
      </c>
      <c r="M70" s="78">
        <f t="shared" si="9"/>
        <v>13837200</v>
      </c>
      <c r="N70" s="78">
        <f t="shared" si="10"/>
        <v>0</v>
      </c>
      <c r="O70" s="78">
        <f t="shared" si="14"/>
        <v>20117160</v>
      </c>
      <c r="P70" s="78">
        <f t="shared" si="11"/>
        <v>0</v>
      </c>
      <c r="Q70" s="78">
        <f t="shared" si="15"/>
        <v>20117160</v>
      </c>
      <c r="S70" s="87"/>
    </row>
    <row r="71" spans="1:19" s="14" customFormat="1" ht="36" customHeight="1">
      <c r="A71" s="120"/>
      <c r="B71" s="127"/>
      <c r="C71" s="74">
        <f>+TKDT!D66</f>
        <v>57</v>
      </c>
      <c r="D71" s="74">
        <f>+TKDT!E66</f>
        <v>34</v>
      </c>
      <c r="E71" s="77">
        <f>+TKDT!F66</f>
        <v>496.7</v>
      </c>
      <c r="F71" s="74" t="str">
        <f>+TKDT!J66</f>
        <v>LUC</v>
      </c>
      <c r="G71" s="74">
        <f>+TKDT!M66</f>
        <v>40.6</v>
      </c>
      <c r="H71" s="74">
        <f>+TKDT!K66</f>
        <v>40.6</v>
      </c>
      <c r="I71" s="74">
        <f>+TKDT!L66</f>
        <v>0</v>
      </c>
      <c r="J71" s="78">
        <f t="shared" si="8"/>
        <v>2111200</v>
      </c>
      <c r="K71" s="91">
        <f t="shared" si="12"/>
        <v>357280</v>
      </c>
      <c r="L71" s="78">
        <f t="shared" si="13"/>
        <v>406000</v>
      </c>
      <c r="M71" s="78">
        <f t="shared" si="9"/>
        <v>6333600</v>
      </c>
      <c r="N71" s="78">
        <f t="shared" si="10"/>
        <v>0</v>
      </c>
      <c r="O71" s="78">
        <f t="shared" si="14"/>
        <v>9208080</v>
      </c>
      <c r="P71" s="78">
        <f t="shared" si="11"/>
        <v>0</v>
      </c>
      <c r="Q71" s="78">
        <f t="shared" si="15"/>
        <v>9208080</v>
      </c>
      <c r="S71" s="87"/>
    </row>
    <row r="72" spans="1:19" s="14" customFormat="1" ht="36" customHeight="1">
      <c r="A72" s="120">
        <v>55</v>
      </c>
      <c r="B72" s="127" t="str">
        <f>+TKDT!B67</f>
        <v>Nguyễn Ngọc Hồ</v>
      </c>
      <c r="C72" s="74">
        <f>+TKDT!D67</f>
        <v>57</v>
      </c>
      <c r="D72" s="74">
        <f>+TKDT!E67</f>
        <v>26</v>
      </c>
      <c r="E72" s="77">
        <f>+TKDT!F67</f>
        <v>476.4</v>
      </c>
      <c r="F72" s="74" t="str">
        <f>+TKDT!J67</f>
        <v>LUC</v>
      </c>
      <c r="G72" s="74">
        <f>+TKDT!M67</f>
        <v>37.9</v>
      </c>
      <c r="H72" s="74">
        <f>+TKDT!K67</f>
        <v>37.9</v>
      </c>
      <c r="I72" s="74">
        <f>+TKDT!L67</f>
        <v>0</v>
      </c>
      <c r="J72" s="78">
        <f t="shared" si="8"/>
        <v>1970800</v>
      </c>
      <c r="K72" s="91">
        <f t="shared" si="12"/>
        <v>333520</v>
      </c>
      <c r="L72" s="78">
        <f t="shared" si="13"/>
        <v>379000</v>
      </c>
      <c r="M72" s="78">
        <f t="shared" si="9"/>
        <v>5912400</v>
      </c>
      <c r="N72" s="78">
        <f t="shared" si="10"/>
        <v>0</v>
      </c>
      <c r="O72" s="78">
        <f t="shared" si="14"/>
        <v>8595720</v>
      </c>
      <c r="P72" s="78">
        <f t="shared" si="11"/>
        <v>0</v>
      </c>
      <c r="Q72" s="78">
        <f t="shared" si="15"/>
        <v>8595720</v>
      </c>
      <c r="S72" s="87"/>
    </row>
    <row r="73" spans="1:19" s="14" customFormat="1" ht="36" customHeight="1">
      <c r="A73" s="120"/>
      <c r="B73" s="127"/>
      <c r="C73" s="74">
        <f>+TKDT!D68</f>
        <v>22</v>
      </c>
      <c r="D73" s="74">
        <f>+TKDT!E68</f>
        <v>41</v>
      </c>
      <c r="E73" s="77">
        <f>+TKDT!F68</f>
        <v>722</v>
      </c>
      <c r="F73" s="74" t="str">
        <f>+TKDT!J68</f>
        <v>LUC</v>
      </c>
      <c r="G73" s="74">
        <f>+TKDT!M68</f>
        <v>72.9</v>
      </c>
      <c r="H73" s="74">
        <f>+TKDT!K68</f>
        <v>72.9</v>
      </c>
      <c r="I73" s="74">
        <f>+TKDT!L68</f>
        <v>0</v>
      </c>
      <c r="J73" s="78">
        <f t="shared" si="8"/>
        <v>3790800.0000000005</v>
      </c>
      <c r="K73" s="91">
        <f t="shared" si="12"/>
        <v>641520</v>
      </c>
      <c r="L73" s="78">
        <f t="shared" si="13"/>
        <v>729000</v>
      </c>
      <c r="M73" s="78">
        <f t="shared" si="9"/>
        <v>11372400</v>
      </c>
      <c r="N73" s="78">
        <f t="shared" si="10"/>
        <v>0</v>
      </c>
      <c r="O73" s="78">
        <f t="shared" si="14"/>
        <v>16533720</v>
      </c>
      <c r="P73" s="78">
        <f t="shared" si="11"/>
        <v>0</v>
      </c>
      <c r="Q73" s="78">
        <f t="shared" si="15"/>
        <v>16533720</v>
      </c>
      <c r="S73" s="87"/>
    </row>
    <row r="74" spans="1:19" s="14" customFormat="1" ht="34.5" customHeight="1">
      <c r="A74" s="120">
        <v>56</v>
      </c>
      <c r="B74" s="127" t="str">
        <f>+TKDT!B69</f>
        <v>Nguyễn Xuân Hòa</v>
      </c>
      <c r="C74" s="74">
        <f>+TKDT!D69</f>
        <v>57</v>
      </c>
      <c r="D74" s="74">
        <f>+TKDT!E69</f>
        <v>39</v>
      </c>
      <c r="E74" s="77">
        <f>+TKDT!F69</f>
        <v>436.8</v>
      </c>
      <c r="F74" s="74" t="str">
        <f>+TKDT!J69</f>
        <v>LUC</v>
      </c>
      <c r="G74" s="74">
        <f>+TKDT!M69</f>
        <v>39.6</v>
      </c>
      <c r="H74" s="74">
        <f>+TKDT!K69</f>
        <v>39.6</v>
      </c>
      <c r="I74" s="74">
        <f>+TKDT!L69</f>
        <v>0</v>
      </c>
      <c r="J74" s="78">
        <f t="shared" si="8"/>
        <v>2059200</v>
      </c>
      <c r="K74" s="91">
        <f t="shared" si="12"/>
        <v>348480</v>
      </c>
      <c r="L74" s="78">
        <f t="shared" si="13"/>
        <v>396000</v>
      </c>
      <c r="M74" s="78">
        <f t="shared" si="9"/>
        <v>6177600</v>
      </c>
      <c r="N74" s="78">
        <f t="shared" si="10"/>
        <v>0</v>
      </c>
      <c r="O74" s="78">
        <f t="shared" si="14"/>
        <v>8981280</v>
      </c>
      <c r="P74" s="78">
        <f t="shared" si="11"/>
        <v>0</v>
      </c>
      <c r="Q74" s="78">
        <f t="shared" si="15"/>
        <v>8981280</v>
      </c>
      <c r="S74" s="87"/>
    </row>
    <row r="75" spans="1:19" s="14" customFormat="1" ht="34.5" customHeight="1">
      <c r="A75" s="120"/>
      <c r="B75" s="127"/>
      <c r="C75" s="74">
        <f>+TKDT!D70</f>
        <v>57</v>
      </c>
      <c r="D75" s="74">
        <f>+TKDT!E70</f>
        <v>25</v>
      </c>
      <c r="E75" s="77">
        <f>+TKDT!F70</f>
        <v>358.8</v>
      </c>
      <c r="F75" s="74" t="str">
        <f>+TKDT!J70</f>
        <v>LUC</v>
      </c>
      <c r="G75" s="74">
        <f>+TKDT!M70</f>
        <v>28.1</v>
      </c>
      <c r="H75" s="74">
        <f>+TKDT!K70</f>
        <v>28.1</v>
      </c>
      <c r="I75" s="74">
        <f>+TKDT!L70</f>
        <v>0</v>
      </c>
      <c r="J75" s="78">
        <f t="shared" si="8"/>
        <v>1461200</v>
      </c>
      <c r="K75" s="91">
        <f t="shared" si="12"/>
        <v>247280</v>
      </c>
      <c r="L75" s="78">
        <f t="shared" si="13"/>
        <v>281000</v>
      </c>
      <c r="M75" s="78">
        <f t="shared" si="9"/>
        <v>4383600</v>
      </c>
      <c r="N75" s="78">
        <f t="shared" si="10"/>
        <v>0</v>
      </c>
      <c r="O75" s="78">
        <f t="shared" si="14"/>
        <v>6373080</v>
      </c>
      <c r="P75" s="78">
        <f t="shared" si="11"/>
        <v>0</v>
      </c>
      <c r="Q75" s="78">
        <f t="shared" si="15"/>
        <v>6373080</v>
      </c>
      <c r="S75" s="87"/>
    </row>
    <row r="76" spans="1:19" s="14" customFormat="1" ht="34.5" customHeight="1">
      <c r="A76" s="74">
        <v>57</v>
      </c>
      <c r="B76" s="76" t="str">
        <f>+TKDT!B71</f>
        <v>Giáp Thị Nghị</v>
      </c>
      <c r="C76" s="74">
        <f>+TKDT!D71</f>
        <v>22</v>
      </c>
      <c r="D76" s="74">
        <f>+TKDT!E71</f>
        <v>33</v>
      </c>
      <c r="E76" s="77">
        <f>+TKDT!F71</f>
        <v>1058.9</v>
      </c>
      <c r="F76" s="74" t="str">
        <f>+TKDT!J71</f>
        <v>LUC</v>
      </c>
      <c r="G76" s="74">
        <f>+TKDT!M71</f>
        <v>57</v>
      </c>
      <c r="H76" s="74">
        <f>+TKDT!K71</f>
        <v>57</v>
      </c>
      <c r="I76" s="74">
        <f>+TKDT!L71</f>
        <v>0</v>
      </c>
      <c r="J76" s="78">
        <f t="shared" si="8"/>
        <v>2964000</v>
      </c>
      <c r="K76" s="91">
        <f t="shared" si="12"/>
        <v>501600</v>
      </c>
      <c r="L76" s="78">
        <f t="shared" si="13"/>
        <v>570000</v>
      </c>
      <c r="M76" s="78">
        <f t="shared" si="9"/>
        <v>8892000</v>
      </c>
      <c r="N76" s="78">
        <f t="shared" si="10"/>
        <v>0</v>
      </c>
      <c r="O76" s="78">
        <f t="shared" si="14"/>
        <v>12927600</v>
      </c>
      <c r="P76" s="78">
        <f t="shared" si="11"/>
        <v>0</v>
      </c>
      <c r="Q76" s="78">
        <f t="shared" si="15"/>
        <v>12927600</v>
      </c>
      <c r="S76" s="87"/>
    </row>
    <row r="77" spans="1:19" s="14" customFormat="1" ht="34.5" customHeight="1">
      <c r="A77" s="74">
        <v>58</v>
      </c>
      <c r="B77" s="76" t="str">
        <f>+TKDT!B72</f>
        <v>Hoàng Thị Tiếp</v>
      </c>
      <c r="C77" s="74">
        <f>+TKDT!D72</f>
        <v>22</v>
      </c>
      <c r="D77" s="74">
        <f>+TKDT!E72</f>
        <v>25</v>
      </c>
      <c r="E77" s="77">
        <f>+TKDT!F72</f>
        <v>378.1</v>
      </c>
      <c r="F77" s="74" t="str">
        <f>+TKDT!J72</f>
        <v>LUC</v>
      </c>
      <c r="G77" s="74">
        <f>+TKDT!M72</f>
        <v>18.9</v>
      </c>
      <c r="H77" s="74">
        <f>+TKDT!K72</f>
        <v>18.9</v>
      </c>
      <c r="I77" s="74">
        <f>+TKDT!L72</f>
        <v>0</v>
      </c>
      <c r="J77" s="78">
        <f t="shared" si="8"/>
        <v>982799.9999999999</v>
      </c>
      <c r="K77" s="91">
        <f t="shared" si="12"/>
        <v>166320</v>
      </c>
      <c r="L77" s="78">
        <f t="shared" si="13"/>
        <v>189000</v>
      </c>
      <c r="M77" s="78">
        <f t="shared" si="9"/>
        <v>2948400</v>
      </c>
      <c r="N77" s="78">
        <f t="shared" si="10"/>
        <v>0</v>
      </c>
      <c r="O77" s="78">
        <f t="shared" si="14"/>
        <v>4286520</v>
      </c>
      <c r="P77" s="78">
        <f t="shared" si="11"/>
        <v>0</v>
      </c>
      <c r="Q77" s="78">
        <f t="shared" si="15"/>
        <v>4286520</v>
      </c>
      <c r="S77" s="87"/>
    </row>
    <row r="78" spans="1:19" s="14" customFormat="1" ht="34.5" customHeight="1">
      <c r="A78" s="74">
        <v>59</v>
      </c>
      <c r="B78" s="76" t="str">
        <f>+TKDT!B73</f>
        <v>Nguyễn Hoài Vi</v>
      </c>
      <c r="C78" s="74">
        <f>+TKDT!D73</f>
        <v>57</v>
      </c>
      <c r="D78" s="74">
        <f>+TKDT!E73</f>
        <v>15</v>
      </c>
      <c r="E78" s="77">
        <f>+TKDT!F73</f>
        <v>427.2</v>
      </c>
      <c r="F78" s="74" t="str">
        <f>+TKDT!J73</f>
        <v>LUC</v>
      </c>
      <c r="G78" s="74">
        <f>+TKDT!M73</f>
        <v>26.9</v>
      </c>
      <c r="H78" s="74">
        <f>+TKDT!K73</f>
        <v>26.9</v>
      </c>
      <c r="I78" s="74">
        <f>+TKDT!L73</f>
        <v>0</v>
      </c>
      <c r="J78" s="78">
        <f t="shared" si="8"/>
        <v>1398800</v>
      </c>
      <c r="K78" s="91">
        <f t="shared" si="12"/>
        <v>236720</v>
      </c>
      <c r="L78" s="78">
        <f t="shared" si="13"/>
        <v>269000</v>
      </c>
      <c r="M78" s="78">
        <f t="shared" si="9"/>
        <v>4196400</v>
      </c>
      <c r="N78" s="78">
        <f t="shared" si="10"/>
        <v>0</v>
      </c>
      <c r="O78" s="78">
        <f t="shared" si="14"/>
        <v>6100920</v>
      </c>
      <c r="P78" s="78">
        <f t="shared" si="11"/>
        <v>0</v>
      </c>
      <c r="Q78" s="78">
        <f t="shared" si="15"/>
        <v>6100920</v>
      </c>
      <c r="S78" s="87"/>
    </row>
    <row r="79" spans="1:19" s="14" customFormat="1" ht="44.25" customHeight="1">
      <c r="A79" s="74">
        <v>60</v>
      </c>
      <c r="B79" s="76" t="str">
        <f>+TKDT!B74</f>
        <v>Nguyễn Thị Huế</v>
      </c>
      <c r="C79" s="74">
        <f>+TKDT!D74</f>
        <v>57</v>
      </c>
      <c r="D79" s="74">
        <f>+TKDT!E74</f>
        <v>16</v>
      </c>
      <c r="E79" s="77">
        <f>+TKDT!F74</f>
        <v>457.6</v>
      </c>
      <c r="F79" s="74" t="str">
        <f>+TKDT!J74</f>
        <v>LUC</v>
      </c>
      <c r="G79" s="74">
        <f>+TKDT!M74</f>
        <v>10.3</v>
      </c>
      <c r="H79" s="74">
        <f>+TKDT!K74</f>
        <v>10.3</v>
      </c>
      <c r="I79" s="74">
        <f>+TKDT!L74</f>
        <v>0</v>
      </c>
      <c r="J79" s="78">
        <f t="shared" si="8"/>
        <v>535600</v>
      </c>
      <c r="K79" s="91">
        <f t="shared" si="12"/>
        <v>90640</v>
      </c>
      <c r="L79" s="78">
        <f t="shared" si="13"/>
        <v>103000</v>
      </c>
      <c r="M79" s="78">
        <f t="shared" si="9"/>
        <v>1606800</v>
      </c>
      <c r="N79" s="78">
        <f t="shared" si="10"/>
        <v>0</v>
      </c>
      <c r="O79" s="78">
        <f t="shared" si="14"/>
        <v>2336040</v>
      </c>
      <c r="P79" s="78">
        <f t="shared" si="11"/>
        <v>0</v>
      </c>
      <c r="Q79" s="78">
        <f t="shared" si="15"/>
        <v>2336040</v>
      </c>
      <c r="S79" s="87"/>
    </row>
    <row r="80" spans="1:19" s="14" customFormat="1" ht="44.25" customHeight="1">
      <c r="A80" s="74">
        <v>61</v>
      </c>
      <c r="B80" s="76" t="str">
        <f>+TKDT!B75</f>
        <v>Nguyễn Văn Giang</v>
      </c>
      <c r="C80" s="74">
        <f>+TKDT!D75</f>
        <v>22</v>
      </c>
      <c r="D80" s="74">
        <f>+TKDT!E75</f>
        <v>62</v>
      </c>
      <c r="E80" s="77">
        <f>+TKDT!F75</f>
        <v>453.8</v>
      </c>
      <c r="F80" s="74" t="str">
        <f>+TKDT!J75</f>
        <v>CLN (LUC)</v>
      </c>
      <c r="G80" s="74">
        <f>+TKDT!M75</f>
        <v>33.2</v>
      </c>
      <c r="H80" s="74">
        <f>+TKDT!K75</f>
        <v>33.2</v>
      </c>
      <c r="I80" s="74">
        <f>+TKDT!L75</f>
        <v>0</v>
      </c>
      <c r="J80" s="78">
        <f t="shared" si="8"/>
        <v>1726400.0000000002</v>
      </c>
      <c r="K80" s="91"/>
      <c r="L80" s="78">
        <f t="shared" si="13"/>
        <v>332000</v>
      </c>
      <c r="M80" s="78">
        <f t="shared" si="9"/>
        <v>5179200</v>
      </c>
      <c r="N80" s="78">
        <f t="shared" si="10"/>
        <v>0</v>
      </c>
      <c r="O80" s="78">
        <f t="shared" si="14"/>
        <v>7237600</v>
      </c>
      <c r="P80" s="78">
        <f t="shared" si="11"/>
        <v>0</v>
      </c>
      <c r="Q80" s="78">
        <f t="shared" si="15"/>
        <v>7237600</v>
      </c>
      <c r="S80" s="87"/>
    </row>
    <row r="81" spans="1:19" s="14" customFormat="1" ht="44.25" customHeight="1">
      <c r="A81" s="74">
        <v>62</v>
      </c>
      <c r="B81" s="76" t="str">
        <f>+TKDT!B76</f>
        <v>Nguyễn Văn Đoàn</v>
      </c>
      <c r="C81" s="74">
        <f>+TKDT!D76</f>
        <v>22</v>
      </c>
      <c r="D81" s="74">
        <f>+TKDT!E76</f>
        <v>35</v>
      </c>
      <c r="E81" s="77">
        <f>+TKDT!F76</f>
        <v>154.8</v>
      </c>
      <c r="F81" s="74" t="str">
        <f>+TKDT!J76</f>
        <v>LUC</v>
      </c>
      <c r="G81" s="74">
        <f>+TKDT!M76</f>
        <v>13</v>
      </c>
      <c r="H81" s="74">
        <f>+TKDT!K76</f>
        <v>13</v>
      </c>
      <c r="I81" s="74">
        <f>+TKDT!L76</f>
        <v>0</v>
      </c>
      <c r="J81" s="78">
        <f t="shared" si="8"/>
        <v>676000</v>
      </c>
      <c r="K81" s="91">
        <f t="shared" si="12"/>
        <v>114400</v>
      </c>
      <c r="L81" s="78">
        <f t="shared" si="13"/>
        <v>130000</v>
      </c>
      <c r="M81" s="78">
        <f t="shared" si="9"/>
        <v>2028000</v>
      </c>
      <c r="N81" s="78">
        <f t="shared" si="10"/>
        <v>0</v>
      </c>
      <c r="O81" s="78">
        <f t="shared" si="14"/>
        <v>2948400</v>
      </c>
      <c r="P81" s="78">
        <f t="shared" si="11"/>
        <v>0</v>
      </c>
      <c r="Q81" s="78">
        <f t="shared" si="15"/>
        <v>2948400</v>
      </c>
      <c r="S81" s="87"/>
    </row>
    <row r="82" spans="1:19" s="14" customFormat="1" ht="44.25" customHeight="1">
      <c r="A82" s="74">
        <v>63</v>
      </c>
      <c r="B82" s="76" t="str">
        <f>+TKDT!B77</f>
        <v>Lương Thị Dung</v>
      </c>
      <c r="C82" s="74">
        <f>+TKDT!D77</f>
        <v>22</v>
      </c>
      <c r="D82" s="74">
        <f>+TKDT!E77</f>
        <v>24</v>
      </c>
      <c r="E82" s="77">
        <f>+TKDT!F77</f>
        <v>275.2</v>
      </c>
      <c r="F82" s="74" t="str">
        <f>+TKDT!J77</f>
        <v>LUC</v>
      </c>
      <c r="G82" s="74">
        <f>+TKDT!M77</f>
        <v>47.9</v>
      </c>
      <c r="H82" s="74">
        <f>+TKDT!K77</f>
        <v>47.9</v>
      </c>
      <c r="I82" s="74">
        <f>+TKDT!L77</f>
        <v>0</v>
      </c>
      <c r="J82" s="78">
        <f t="shared" si="8"/>
        <v>2490800</v>
      </c>
      <c r="K82" s="91">
        <f t="shared" si="12"/>
        <v>421520</v>
      </c>
      <c r="L82" s="78">
        <f t="shared" si="13"/>
        <v>479000</v>
      </c>
      <c r="M82" s="78">
        <f t="shared" si="9"/>
        <v>7472400</v>
      </c>
      <c r="N82" s="78">
        <f t="shared" si="10"/>
        <v>0</v>
      </c>
      <c r="O82" s="78">
        <f t="shared" si="14"/>
        <v>10863720</v>
      </c>
      <c r="P82" s="78">
        <f t="shared" si="11"/>
        <v>0</v>
      </c>
      <c r="Q82" s="78">
        <f t="shared" si="15"/>
        <v>10863720</v>
      </c>
      <c r="S82" s="87"/>
    </row>
    <row r="83" spans="1:19" s="14" customFormat="1" ht="48.75" customHeight="1">
      <c r="A83" s="74">
        <v>64</v>
      </c>
      <c r="B83" s="76" t="str">
        <f>+TKDT!B78</f>
        <v>Nguyễn Văn Hiểu</v>
      </c>
      <c r="C83" s="74">
        <f>+TKDT!D78</f>
        <v>57</v>
      </c>
      <c r="D83" s="74">
        <f>+TKDT!E78</f>
        <v>55</v>
      </c>
      <c r="E83" s="77">
        <f>+TKDT!F78</f>
        <v>937.2</v>
      </c>
      <c r="F83" s="74" t="str">
        <f>+TKDT!J78</f>
        <v>LUC</v>
      </c>
      <c r="G83" s="74">
        <f>+TKDT!M78</f>
        <v>11.2</v>
      </c>
      <c r="H83" s="74">
        <f>+TKDT!K78</f>
        <v>11.2</v>
      </c>
      <c r="I83" s="74">
        <f>+TKDT!L78</f>
        <v>0</v>
      </c>
      <c r="J83" s="78">
        <f t="shared" si="8"/>
        <v>582400</v>
      </c>
      <c r="K83" s="91">
        <f t="shared" si="12"/>
        <v>98560</v>
      </c>
      <c r="L83" s="78">
        <f t="shared" si="13"/>
        <v>112000</v>
      </c>
      <c r="M83" s="78">
        <f t="shared" si="9"/>
        <v>1747200</v>
      </c>
      <c r="N83" s="78">
        <f t="shared" si="10"/>
        <v>0</v>
      </c>
      <c r="O83" s="78">
        <f t="shared" si="14"/>
        <v>2540160</v>
      </c>
      <c r="P83" s="78">
        <f t="shared" si="11"/>
        <v>0</v>
      </c>
      <c r="Q83" s="78">
        <f t="shared" si="15"/>
        <v>2540160</v>
      </c>
      <c r="S83" s="87"/>
    </row>
    <row r="84" spans="1:19" s="84" customFormat="1" ht="48.75" customHeight="1">
      <c r="A84" s="74">
        <v>65</v>
      </c>
      <c r="B84" s="76" t="str">
        <f>+TKDT!B79</f>
        <v>Nguyễn Văn Phi</v>
      </c>
      <c r="C84" s="74">
        <f>+TKDT!D79</f>
        <v>6</v>
      </c>
      <c r="D84" s="74">
        <f>+TKDT!E79</f>
        <v>10</v>
      </c>
      <c r="E84" s="77">
        <f>+TKDT!F79</f>
        <v>3012.1</v>
      </c>
      <c r="F84" s="74" t="str">
        <f>+TKDT!J79</f>
        <v>TSN</v>
      </c>
      <c r="G84" s="74">
        <f>+TKDT!M79</f>
        <v>86.6</v>
      </c>
      <c r="H84" s="74">
        <f>+TKDT!K79</f>
        <v>0</v>
      </c>
      <c r="I84" s="74">
        <f>+TKDT!L79</f>
        <v>86.6</v>
      </c>
      <c r="J84" s="78">
        <f t="shared" si="8"/>
        <v>0</v>
      </c>
      <c r="K84" s="91">
        <f>+G84*7600</f>
        <v>658160</v>
      </c>
      <c r="L84" s="78">
        <f t="shared" si="13"/>
        <v>0</v>
      </c>
      <c r="M84" s="78">
        <f t="shared" si="9"/>
        <v>0</v>
      </c>
      <c r="N84" s="78">
        <f>+I84*20000</f>
        <v>1732000</v>
      </c>
      <c r="O84" s="78">
        <f t="shared" si="14"/>
        <v>2390160</v>
      </c>
      <c r="P84" s="78">
        <f>+I84*40000</f>
        <v>3464000</v>
      </c>
      <c r="Q84" s="78">
        <f t="shared" si="15"/>
        <v>5854160</v>
      </c>
      <c r="S84" s="87"/>
    </row>
    <row r="85" spans="1:19" s="84" customFormat="1" ht="48.75" customHeight="1">
      <c r="A85" s="74">
        <v>66</v>
      </c>
      <c r="B85" s="76" t="str">
        <f>+TKDT!B80</f>
        <v>UBND xã</v>
      </c>
      <c r="C85" s="74">
        <f>+TKDT!D80</f>
        <v>6</v>
      </c>
      <c r="D85" s="74">
        <f>+TKDT!E80</f>
        <v>5</v>
      </c>
      <c r="E85" s="77">
        <f>+TKDT!F80</f>
        <v>503.9</v>
      </c>
      <c r="F85" s="74" t="str">
        <f>+TKDT!J80</f>
        <v>TSN</v>
      </c>
      <c r="G85" s="74">
        <f>+TKDT!M80</f>
        <v>52.5</v>
      </c>
      <c r="H85" s="74">
        <f>+TKDT!K80</f>
        <v>0</v>
      </c>
      <c r="I85" s="74">
        <f>+TKDT!L80</f>
        <v>52.5</v>
      </c>
      <c r="J85" s="78">
        <f t="shared" si="8"/>
        <v>0</v>
      </c>
      <c r="K85" s="91">
        <f>+G85*7600</f>
        <v>399000</v>
      </c>
      <c r="L85" s="78"/>
      <c r="M85" s="78"/>
      <c r="N85" s="78">
        <f>+I85*20000</f>
        <v>1050000</v>
      </c>
      <c r="O85" s="78">
        <f t="shared" si="14"/>
        <v>1449000</v>
      </c>
      <c r="P85" s="78">
        <f>+I85*40000</f>
        <v>2100000</v>
      </c>
      <c r="Q85" s="78">
        <f t="shared" si="15"/>
        <v>3549000</v>
      </c>
      <c r="S85" s="87"/>
    </row>
    <row r="86" spans="1:19" s="13" customFormat="1" ht="36" customHeight="1">
      <c r="A86" s="125" t="s">
        <v>22</v>
      </c>
      <c r="B86" s="125"/>
      <c r="C86" s="27"/>
      <c r="D86" s="27"/>
      <c r="E86" s="27">
        <f>SUM(E8:E85)</f>
        <v>92338.5</v>
      </c>
      <c r="F86" s="27">
        <f aca="true" t="shared" si="16" ref="F86:Q86">SUM(F8:F85)</f>
        <v>0</v>
      </c>
      <c r="G86" s="27">
        <f t="shared" si="16"/>
        <v>4702.599999999999</v>
      </c>
      <c r="H86" s="27">
        <f t="shared" si="16"/>
        <v>4411.299999999999</v>
      </c>
      <c r="I86" s="27">
        <f t="shared" si="16"/>
        <v>291.29999999999995</v>
      </c>
      <c r="J86" s="27">
        <f t="shared" si="16"/>
        <v>229387600</v>
      </c>
      <c r="K86" s="92">
        <f t="shared" si="16"/>
        <v>40923800</v>
      </c>
      <c r="L86" s="27">
        <f t="shared" si="16"/>
        <v>44113000</v>
      </c>
      <c r="M86" s="27">
        <f t="shared" si="16"/>
        <v>688162800</v>
      </c>
      <c r="N86" s="27">
        <f t="shared" si="16"/>
        <v>6739200</v>
      </c>
      <c r="O86" s="27">
        <f t="shared" si="16"/>
        <v>1009326400</v>
      </c>
      <c r="P86" s="27">
        <f t="shared" si="16"/>
        <v>13478400</v>
      </c>
      <c r="Q86" s="27">
        <f t="shared" si="16"/>
        <v>1022804800</v>
      </c>
      <c r="S86" s="87"/>
    </row>
    <row r="87" spans="11:18" ht="12.75">
      <c r="K87" s="93"/>
      <c r="R87" s="68"/>
    </row>
    <row r="88" spans="16:18" ht="12.75">
      <c r="P88" s="24"/>
      <c r="R88" s="26"/>
    </row>
    <row r="89" spans="14:19" ht="12.75">
      <c r="N89" s="26"/>
      <c r="P89" s="25"/>
      <c r="Q89" s="26"/>
      <c r="S89" s="26"/>
    </row>
    <row r="90" ht="12.75">
      <c r="N90" s="26"/>
    </row>
    <row r="91" ht="12.75">
      <c r="Q91" s="26"/>
    </row>
    <row r="92" ht="12.75">
      <c r="O92" s="26"/>
    </row>
    <row r="93" ht="12.75">
      <c r="O93" s="26"/>
    </row>
  </sheetData>
  <sheetProtection/>
  <mergeCells count="25">
    <mergeCell ref="B74:B75"/>
    <mergeCell ref="A74:A75"/>
    <mergeCell ref="A62:A63"/>
    <mergeCell ref="B64:B65"/>
    <mergeCell ref="A64:A65"/>
    <mergeCell ref="B70:B71"/>
    <mergeCell ref="A70:A71"/>
    <mergeCell ref="B72:B73"/>
    <mergeCell ref="A72:A73"/>
    <mergeCell ref="A86:B86"/>
    <mergeCell ref="A2:O2"/>
    <mergeCell ref="B4:B5"/>
    <mergeCell ref="A4:A5"/>
    <mergeCell ref="C4:E4"/>
    <mergeCell ref="F4:F5"/>
    <mergeCell ref="G4:I4"/>
    <mergeCell ref="B60:B61"/>
    <mergeCell ref="A60:A61"/>
    <mergeCell ref="B62:B63"/>
    <mergeCell ref="J4:O4"/>
    <mergeCell ref="A40:A41"/>
    <mergeCell ref="A45:A46"/>
    <mergeCell ref="A1:Q1"/>
    <mergeCell ref="P4:P5"/>
    <mergeCell ref="Q4:Q5"/>
  </mergeCells>
  <printOptions/>
  <pageMargins left="0.17" right="0.17" top="0.55" bottom="0.43" header="0.32" footer="0.2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10"/>
  </sheetPr>
  <dimension ref="A1:I15"/>
  <sheetViews>
    <sheetView zoomScalePageLayoutView="0" workbookViewId="0" topLeftCell="A10">
      <selection activeCell="A1" sqref="A1:IV1"/>
    </sheetView>
  </sheetViews>
  <sheetFormatPr defaultColWidth="8.796875" defaultRowHeight="15"/>
  <cols>
    <col min="1" max="1" width="4" style="0" customWidth="1"/>
    <col min="2" max="2" width="14" style="0" customWidth="1"/>
    <col min="3" max="3" width="47.8984375" style="0" customWidth="1"/>
    <col min="4" max="4" width="5.69921875" style="0" customWidth="1"/>
    <col min="5" max="5" width="6.59765625" style="0" customWidth="1"/>
    <col min="6" max="6" width="9.69921875" style="0" customWidth="1"/>
    <col min="7" max="7" width="14.69921875" style="0" customWidth="1"/>
  </cols>
  <sheetData>
    <row r="1" spans="1:7" ht="34.5" customHeight="1">
      <c r="A1" s="129" t="s">
        <v>84</v>
      </c>
      <c r="B1" s="129"/>
      <c r="C1" s="129"/>
      <c r="D1" s="129"/>
      <c r="E1" s="129"/>
      <c r="F1" s="129"/>
      <c r="G1" s="129"/>
    </row>
    <row r="2" spans="1:7" ht="19.5" customHeight="1">
      <c r="A2" s="121" t="s">
        <v>196</v>
      </c>
      <c r="B2" s="121"/>
      <c r="C2" s="121"/>
      <c r="D2" s="121"/>
      <c r="E2" s="121"/>
      <c r="F2" s="121"/>
      <c r="G2" s="121"/>
    </row>
    <row r="3" spans="1:7" ht="23.25" customHeight="1">
      <c r="A3" s="126" t="str">
        <f>+'PA (A3)'!A2:O2</f>
        <v>(Kèm theo Quyết định số …… /QĐ- UBND ngày …. /…../2021 của UBND huyện Tân Yên)</v>
      </c>
      <c r="B3" s="126"/>
      <c r="C3" s="126"/>
      <c r="D3" s="126"/>
      <c r="E3" s="126"/>
      <c r="F3" s="126"/>
      <c r="G3" s="126"/>
    </row>
    <row r="4" spans="1:7" ht="15.75">
      <c r="A4" s="2"/>
      <c r="B4" s="2"/>
      <c r="C4" s="2"/>
      <c r="D4" s="2"/>
      <c r="E4" s="40"/>
      <c r="F4" s="41"/>
      <c r="G4" s="2"/>
    </row>
    <row r="5" spans="1:7" ht="31.5">
      <c r="A5" s="3" t="s">
        <v>0</v>
      </c>
      <c r="B5" s="3" t="s">
        <v>85</v>
      </c>
      <c r="C5" s="3" t="s">
        <v>86</v>
      </c>
      <c r="D5" s="3" t="s">
        <v>87</v>
      </c>
      <c r="E5" s="42" t="s">
        <v>88</v>
      </c>
      <c r="F5" s="43" t="s">
        <v>15</v>
      </c>
      <c r="G5" s="3" t="s">
        <v>16</v>
      </c>
    </row>
    <row r="6" spans="1:9" s="49" customFormat="1" ht="36" customHeight="1">
      <c r="A6" s="130">
        <v>1</v>
      </c>
      <c r="B6" s="130" t="s">
        <v>93</v>
      </c>
      <c r="C6" s="44" t="s">
        <v>94</v>
      </c>
      <c r="D6" s="28" t="s">
        <v>89</v>
      </c>
      <c r="E6" s="45" t="s">
        <v>91</v>
      </c>
      <c r="F6" s="46">
        <f>437000*80%</f>
        <v>349600</v>
      </c>
      <c r="G6" s="47">
        <f>+E6*F6</f>
        <v>1048800</v>
      </c>
      <c r="H6" s="48"/>
      <c r="I6" s="48"/>
    </row>
    <row r="7" spans="1:9" s="49" customFormat="1" ht="36" customHeight="1">
      <c r="A7" s="130"/>
      <c r="B7" s="130"/>
      <c r="C7" s="44" t="s">
        <v>95</v>
      </c>
      <c r="D7" s="28" t="s">
        <v>89</v>
      </c>
      <c r="E7" s="45" t="s">
        <v>90</v>
      </c>
      <c r="F7" s="46">
        <f>710000*80%</f>
        <v>568000</v>
      </c>
      <c r="G7" s="47">
        <f>+E7*F7</f>
        <v>1136000</v>
      </c>
      <c r="H7" s="48"/>
      <c r="I7" s="48"/>
    </row>
    <row r="8" spans="1:9" s="49" customFormat="1" ht="33.75" customHeight="1">
      <c r="A8" s="130"/>
      <c r="B8" s="130"/>
      <c r="C8" s="50" t="s">
        <v>96</v>
      </c>
      <c r="D8" s="51" t="s">
        <v>89</v>
      </c>
      <c r="E8" s="45" t="s">
        <v>90</v>
      </c>
      <c r="F8" s="46">
        <f>2306000*80%</f>
        <v>1844800</v>
      </c>
      <c r="G8" s="47">
        <f>+E8*F8</f>
        <v>3689600</v>
      </c>
      <c r="H8" s="48"/>
      <c r="I8" s="48"/>
    </row>
    <row r="9" spans="1:9" s="49" customFormat="1" ht="47.25" customHeight="1">
      <c r="A9" s="130"/>
      <c r="B9" s="130"/>
      <c r="C9" s="44" t="s">
        <v>111</v>
      </c>
      <c r="D9" s="51" t="s">
        <v>20</v>
      </c>
      <c r="E9" s="45" t="s">
        <v>97</v>
      </c>
      <c r="F9" s="46">
        <f>160000*80%</f>
        <v>128000</v>
      </c>
      <c r="G9" s="47">
        <f>+E9*F9</f>
        <v>1469440</v>
      </c>
      <c r="H9" s="60"/>
      <c r="I9" s="48"/>
    </row>
    <row r="10" spans="1:9" s="49" customFormat="1" ht="27.75" customHeight="1">
      <c r="A10" s="128" t="s">
        <v>92</v>
      </c>
      <c r="B10" s="128"/>
      <c r="C10" s="52"/>
      <c r="D10" s="29"/>
      <c r="E10" s="53"/>
      <c r="F10" s="54"/>
      <c r="G10" s="55">
        <f>SUM(G6:G9)</f>
        <v>7343840</v>
      </c>
      <c r="H10" s="48"/>
      <c r="I10" s="48"/>
    </row>
    <row r="11" spans="1:9" s="49" customFormat="1" ht="27.75" customHeight="1">
      <c r="A11" s="62">
        <v>2</v>
      </c>
      <c r="B11" s="62" t="s">
        <v>108</v>
      </c>
      <c r="C11" s="61" t="s">
        <v>109</v>
      </c>
      <c r="D11" s="62" t="s">
        <v>110</v>
      </c>
      <c r="E11" s="63" t="s">
        <v>112</v>
      </c>
      <c r="F11" s="64">
        <f>150000*80%</f>
        <v>120000</v>
      </c>
      <c r="G11" s="66">
        <f>+E11*F11</f>
        <v>1800000</v>
      </c>
      <c r="H11" s="48"/>
      <c r="I11" s="48"/>
    </row>
    <row r="12" spans="1:9" s="49" customFormat="1" ht="27.75" customHeight="1">
      <c r="A12" s="62"/>
      <c r="B12" s="62" t="s">
        <v>92</v>
      </c>
      <c r="C12" s="61"/>
      <c r="D12" s="62"/>
      <c r="E12" s="63"/>
      <c r="F12" s="64"/>
      <c r="G12" s="65">
        <f>+G11</f>
        <v>1800000</v>
      </c>
      <c r="H12" s="48"/>
      <c r="I12" s="48"/>
    </row>
    <row r="13" spans="1:9" s="49" customFormat="1" ht="27.75" customHeight="1">
      <c r="A13" s="62">
        <v>3</v>
      </c>
      <c r="B13" s="62" t="s">
        <v>113</v>
      </c>
      <c r="C13" s="61" t="s">
        <v>109</v>
      </c>
      <c r="D13" s="62" t="s">
        <v>110</v>
      </c>
      <c r="E13" s="63" t="s">
        <v>112</v>
      </c>
      <c r="F13" s="64">
        <f>150000*80%</f>
        <v>120000</v>
      </c>
      <c r="G13" s="66">
        <f>+E13*F13</f>
        <v>1800000</v>
      </c>
      <c r="H13" s="48"/>
      <c r="I13" s="48"/>
    </row>
    <row r="14" spans="1:9" s="49" customFormat="1" ht="27.75" customHeight="1">
      <c r="A14" s="62"/>
      <c r="B14" s="62" t="s">
        <v>92</v>
      </c>
      <c r="C14" s="61"/>
      <c r="D14" s="62"/>
      <c r="E14" s="63"/>
      <c r="F14" s="64"/>
      <c r="G14" s="65">
        <f>+G13</f>
        <v>1800000</v>
      </c>
      <c r="H14" s="48"/>
      <c r="I14" s="48"/>
    </row>
    <row r="15" spans="1:9" ht="27.75" customHeight="1">
      <c r="A15" s="56"/>
      <c r="B15" s="57" t="s">
        <v>19</v>
      </c>
      <c r="C15" s="56"/>
      <c r="D15" s="56"/>
      <c r="E15" s="56"/>
      <c r="F15" s="56"/>
      <c r="G15" s="58">
        <f>+G10+G12+G14</f>
        <v>10943840</v>
      </c>
      <c r="H15" s="59"/>
      <c r="I15" s="59"/>
    </row>
  </sheetData>
  <sheetProtection/>
  <mergeCells count="6">
    <mergeCell ref="A10:B10"/>
    <mergeCell ref="A1:G1"/>
    <mergeCell ref="A2:G2"/>
    <mergeCell ref="A3:G3"/>
    <mergeCell ref="A6:A9"/>
    <mergeCell ref="B6:B9"/>
  </mergeCells>
  <printOptions/>
  <pageMargins left="1.43" right="0.17" top="0.42" bottom="0.43" header="0.32" footer="0.2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ismail - [2010]</cp:lastModifiedBy>
  <cp:lastPrinted>2021-08-02T02:57:36Z</cp:lastPrinted>
  <dcterms:created xsi:type="dcterms:W3CDTF">2015-03-16T03:01:53Z</dcterms:created>
  <dcterms:modified xsi:type="dcterms:W3CDTF">2021-08-02T09:54:06Z</dcterms:modified>
  <cp:category/>
  <cp:version/>
  <cp:contentType/>
  <cp:contentStatus/>
</cp:coreProperties>
</file>