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120" windowHeight="7005" firstSheet="2" activeTab="3"/>
  </bookViews>
  <sheets>
    <sheet name=" DM BS trung hạn 2021-2025- L2" sheetId="10" r:id="rId1"/>
    <sheet name="Dự kiến cân CĐ tăng thu tiềnđất" sheetId="11" r:id="rId2"/>
    <sheet name="THKHV" sheetId="3" r:id="rId3"/>
    <sheet name="CT huyện 2021-2025 sau ĐCBS" sheetId="1" r:id="rId4"/>
    <sheet name="CT hạ tầng đất)" sheetId="2" r:id="rId5"/>
    <sheet name="DỰ KIẾN SỐ THU" sheetId="9" r:id="rId6"/>
    <sheet name="DỰ KIẾN THU TIỀN ĐẤT (ĐTC)" sheetId="5" r:id="rId7"/>
    <sheet name="DK THU TIỀN ĐẤT (DA THU HÚT)" sheetId="8" r:id="rId8"/>
  </sheets>
  <externalReferences>
    <externalReference r:id="rId9"/>
  </externalReferences>
  <definedNames>
    <definedName name="_xlnm._FilterDatabase" localSheetId="4" hidden="1">'CT hạ tầng đất)'!$A$11:$V$11</definedName>
    <definedName name="_xlnm._FilterDatabase" localSheetId="3" hidden="1">'CT huyện 2021-2025 sau ĐCBS'!$A$11:$V$11</definedName>
    <definedName name="_xlnm._FilterDatabase" localSheetId="5" hidden="1">'DỰ KIẾN SỐ THU'!$A$11:$Q$11</definedName>
    <definedName name="_xlnm._FilterDatabase" localSheetId="2" hidden="1">THKHV!$A$11:$W$11</definedName>
    <definedName name="_xlnm.Print_Titles" localSheetId="0">' DM BS trung hạn 2021-2025- L2'!$4:$4</definedName>
    <definedName name="_xlnm.Print_Titles" localSheetId="4">'CT hạ tầng đất)'!$5:$9</definedName>
    <definedName name="_xlnm.Print_Titles" localSheetId="3">'CT huyện 2021-2025 sau ĐCBS'!$5:$11</definedName>
    <definedName name="_xlnm.Print_Titles" localSheetId="7">'DK THU TIỀN ĐẤT (DA THU HÚT)'!$5:$9</definedName>
    <definedName name="_xlnm.Print_Titles" localSheetId="1">'Dự kiến cân CĐ tăng thu tiềnđất'!$4:$4</definedName>
    <definedName name="_xlnm.Print_Titles" localSheetId="5">'DỰ KIẾN SỐ THU'!$5:$11</definedName>
    <definedName name="_xlnm.Print_Titles" localSheetId="6">'DỰ KIẾN THU TIỀN ĐẤT (ĐTC)'!$6:$10</definedName>
    <definedName name="_xlnm.Print_Titles" localSheetId="2">THKHV!$5:$11</definedName>
  </definedNames>
  <calcPr calcId="144525"/>
</workbook>
</file>

<file path=xl/calcChain.xml><?xml version="1.0" encoding="utf-8"?>
<calcChain xmlns="http://schemas.openxmlformats.org/spreadsheetml/2006/main">
  <c r="M14" i="9" l="1"/>
  <c r="M15" i="9"/>
  <c r="M13" i="9"/>
  <c r="M12" i="9" s="1"/>
  <c r="L14" i="9"/>
  <c r="L15" i="9"/>
  <c r="L13" i="9"/>
  <c r="L12" i="9" s="1"/>
  <c r="N63" i="1" l="1"/>
  <c r="N64" i="1"/>
  <c r="N65" i="1"/>
  <c r="N66" i="1"/>
  <c r="I65" i="1"/>
  <c r="N79" i="1" l="1"/>
  <c r="I79" i="1" s="1"/>
  <c r="N78" i="1"/>
  <c r="I78" i="1" s="1"/>
  <c r="I14" i="11"/>
  <c r="J14" i="11" s="1"/>
  <c r="G14" i="11"/>
  <c r="F13" i="10"/>
  <c r="F12" i="10"/>
  <c r="I13" i="11" l="1"/>
  <c r="J13" i="11" s="1"/>
  <c r="G13" i="11"/>
  <c r="A3" i="8" l="1"/>
  <c r="A4" i="5"/>
  <c r="A3" i="9"/>
  <c r="A3" i="2"/>
  <c r="A3" i="1"/>
  <c r="J10" i="11" l="1"/>
  <c r="J9" i="11"/>
  <c r="F92" i="5"/>
  <c r="H92" i="5" s="1"/>
  <c r="J92" i="5" l="1"/>
  <c r="I92" i="5"/>
  <c r="I12" i="11"/>
  <c r="J12" i="11" s="1"/>
  <c r="G12" i="11"/>
  <c r="G11" i="11"/>
  <c r="I11" i="11" s="1"/>
  <c r="I10" i="11"/>
  <c r="G10" i="11"/>
  <c r="O9" i="11"/>
  <c r="N9" i="11"/>
  <c r="M9" i="11"/>
  <c r="L9" i="11"/>
  <c r="K9" i="11"/>
  <c r="H9" i="11"/>
  <c r="G9" i="11"/>
  <c r="F9" i="11"/>
  <c r="E9" i="11"/>
  <c r="D9" i="11"/>
  <c r="C9" i="11"/>
  <c r="J11" i="11" l="1"/>
  <c r="I9" i="11"/>
  <c r="F18" i="10" l="1"/>
  <c r="F17" i="10"/>
  <c r="F16" i="10"/>
  <c r="F15" i="10"/>
  <c r="F14" i="10"/>
  <c r="F11" i="10"/>
  <c r="L10" i="10"/>
  <c r="K10" i="10"/>
  <c r="J10" i="10"/>
  <c r="I10" i="10"/>
  <c r="H10" i="10"/>
  <c r="G10" i="10"/>
  <c r="F10" i="10"/>
  <c r="E10" i="10"/>
  <c r="D10" i="10"/>
  <c r="N76" i="1"/>
  <c r="I76" i="1" s="1"/>
  <c r="N75" i="1"/>
  <c r="I75" i="1" s="1"/>
  <c r="N74" i="1"/>
  <c r="I74" i="1" s="1"/>
  <c r="Q73" i="1"/>
  <c r="N73" i="1" s="1"/>
  <c r="I73" i="1" s="1"/>
  <c r="Q72" i="1"/>
  <c r="N72" i="1" s="1"/>
  <c r="I72" i="1" s="1"/>
  <c r="Q71" i="1"/>
  <c r="N71" i="1" s="1"/>
  <c r="I71" i="1" s="1"/>
  <c r="N70" i="1"/>
  <c r="I70" i="1" s="1"/>
  <c r="K12" i="9" l="1"/>
  <c r="E15" i="9"/>
  <c r="J57" i="8"/>
  <c r="H57" i="8"/>
  <c r="G57" i="8"/>
  <c r="J56" i="8"/>
  <c r="H56" i="8"/>
  <c r="G56" i="8"/>
  <c r="J55" i="8"/>
  <c r="H55" i="8"/>
  <c r="G55" i="8"/>
  <c r="J54" i="8"/>
  <c r="H54" i="8"/>
  <c r="G54" i="8"/>
  <c r="J53" i="8"/>
  <c r="H53" i="8"/>
  <c r="G53" i="8"/>
  <c r="J52" i="8"/>
  <c r="H52" i="8"/>
  <c r="G52" i="8"/>
  <c r="J51" i="8"/>
  <c r="H51" i="8"/>
  <c r="G51" i="8"/>
  <c r="J50" i="8"/>
  <c r="H50" i="8"/>
  <c r="G50" i="8"/>
  <c r="J49" i="8"/>
  <c r="H49" i="8"/>
  <c r="G49" i="8"/>
  <c r="J48" i="8"/>
  <c r="H48" i="8"/>
  <c r="G48" i="8"/>
  <c r="J47" i="8"/>
  <c r="H47" i="8"/>
  <c r="G47" i="8"/>
  <c r="J46" i="8"/>
  <c r="H46" i="8"/>
  <c r="G46" i="8"/>
  <c r="J45" i="8"/>
  <c r="H45" i="8"/>
  <c r="G45" i="8"/>
  <c r="J44" i="8"/>
  <c r="H44" i="8"/>
  <c r="G44" i="8"/>
  <c r="J43" i="8"/>
  <c r="H43" i="8"/>
  <c r="G43" i="8"/>
  <c r="J42" i="8"/>
  <c r="H42" i="8"/>
  <c r="G42" i="8"/>
  <c r="J41" i="8"/>
  <c r="H41" i="8"/>
  <c r="G41" i="8"/>
  <c r="J40" i="8"/>
  <c r="H40" i="8"/>
  <c r="G40" i="8"/>
  <c r="J39" i="8"/>
  <c r="H39" i="8"/>
  <c r="G39" i="8"/>
  <c r="J38" i="8"/>
  <c r="H38" i="8"/>
  <c r="G38" i="8"/>
  <c r="J37" i="8"/>
  <c r="H37" i="8"/>
  <c r="G37" i="8"/>
  <c r="J36" i="8"/>
  <c r="H36" i="8"/>
  <c r="G36" i="8"/>
  <c r="J35" i="8"/>
  <c r="H35" i="8"/>
  <c r="G35" i="8"/>
  <c r="J34" i="8"/>
  <c r="H34" i="8"/>
  <c r="G34" i="8"/>
  <c r="J33" i="8"/>
  <c r="H33" i="8"/>
  <c r="G33" i="8"/>
  <c r="J32" i="8"/>
  <c r="H32" i="8"/>
  <c r="G32" i="8"/>
  <c r="J31" i="8"/>
  <c r="H31" i="8"/>
  <c r="G31" i="8"/>
  <c r="J30" i="8"/>
  <c r="H30" i="8"/>
  <c r="G30" i="8"/>
  <c r="G29" i="8" s="1"/>
  <c r="R29" i="8"/>
  <c r="Q29" i="8"/>
  <c r="Q10" i="8" s="1"/>
  <c r="J14" i="9" s="1"/>
  <c r="P29" i="8"/>
  <c r="O29" i="8"/>
  <c r="O10" i="8" s="1"/>
  <c r="H14" i="9" s="1"/>
  <c r="N29" i="8"/>
  <c r="M29" i="8"/>
  <c r="J29" i="8" s="1"/>
  <c r="L29" i="8"/>
  <c r="K29" i="8"/>
  <c r="I29" i="8"/>
  <c r="H29" i="8"/>
  <c r="F29" i="8"/>
  <c r="E29" i="8"/>
  <c r="D29" i="8"/>
  <c r="J28" i="8"/>
  <c r="H28" i="8"/>
  <c r="G28" i="8"/>
  <c r="J27" i="8"/>
  <c r="H27" i="8"/>
  <c r="G27" i="8"/>
  <c r="J26" i="8"/>
  <c r="H26" i="8"/>
  <c r="G26" i="8"/>
  <c r="J25" i="8"/>
  <c r="H25" i="8"/>
  <c r="G25" i="8"/>
  <c r="J24" i="8"/>
  <c r="H24" i="8"/>
  <c r="G24" i="8"/>
  <c r="J23" i="8"/>
  <c r="H23" i="8"/>
  <c r="G23" i="8"/>
  <c r="J22" i="8"/>
  <c r="H22" i="8"/>
  <c r="G22" i="8"/>
  <c r="J21" i="8"/>
  <c r="H21" i="8"/>
  <c r="G21" i="8"/>
  <c r="J20" i="8"/>
  <c r="H20" i="8"/>
  <c r="G20" i="8"/>
  <c r="J19" i="8"/>
  <c r="H19" i="8"/>
  <c r="G19" i="8"/>
  <c r="J18" i="8"/>
  <c r="H18" i="8"/>
  <c r="G18" i="8"/>
  <c r="J17" i="8"/>
  <c r="H17" i="8"/>
  <c r="G17" i="8"/>
  <c r="J16" i="8"/>
  <c r="H16" i="8"/>
  <c r="G16" i="8"/>
  <c r="J15" i="8"/>
  <c r="H15" i="8"/>
  <c r="G15" i="8"/>
  <c r="J14" i="8"/>
  <c r="H14" i="8"/>
  <c r="G14" i="8"/>
  <c r="J13" i="8"/>
  <c r="H13" i="8"/>
  <c r="G13" i="8"/>
  <c r="J12" i="8"/>
  <c r="H12" i="8"/>
  <c r="H11" i="8" s="1"/>
  <c r="H10" i="8" s="1"/>
  <c r="G12" i="8"/>
  <c r="R11" i="8"/>
  <c r="Q11" i="8"/>
  <c r="P11" i="8"/>
  <c r="O11" i="8"/>
  <c r="N11" i="8"/>
  <c r="M11" i="8"/>
  <c r="L11" i="8"/>
  <c r="L10" i="8" s="1"/>
  <c r="K11" i="8"/>
  <c r="I11" i="8"/>
  <c r="G11" i="8"/>
  <c r="G10" i="8" s="1"/>
  <c r="F11" i="8"/>
  <c r="E11" i="8"/>
  <c r="D11" i="8"/>
  <c r="R10" i="8"/>
  <c r="P10" i="8"/>
  <c r="I14" i="9" s="1"/>
  <c r="N10" i="8"/>
  <c r="G14" i="9" s="1"/>
  <c r="I10" i="8"/>
  <c r="E10" i="8"/>
  <c r="F135" i="5"/>
  <c r="H135" i="5" s="1"/>
  <c r="P13" i="2"/>
  <c r="P14" i="2"/>
  <c r="P15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9" i="2"/>
  <c r="P40" i="2"/>
  <c r="P41" i="2"/>
  <c r="P42" i="2"/>
  <c r="P44" i="2"/>
  <c r="P45" i="2"/>
  <c r="P46" i="2"/>
  <c r="P48" i="2"/>
  <c r="P49" i="2"/>
  <c r="P50" i="2"/>
  <c r="P51" i="2"/>
  <c r="P53" i="2"/>
  <c r="P54" i="2"/>
  <c r="P55" i="2"/>
  <c r="P56" i="2"/>
  <c r="P57" i="2"/>
  <c r="P58" i="2"/>
  <c r="P60" i="2"/>
  <c r="P61" i="2"/>
  <c r="P62" i="2"/>
  <c r="P63" i="2"/>
  <c r="P64" i="2"/>
  <c r="P66" i="2"/>
  <c r="P68" i="2"/>
  <c r="P69" i="2"/>
  <c r="P70" i="2"/>
  <c r="P71" i="2"/>
  <c r="P72" i="2"/>
  <c r="P73" i="2"/>
  <c r="P74" i="2"/>
  <c r="P75" i="2"/>
  <c r="P76" i="2"/>
  <c r="P77" i="2"/>
  <c r="P79" i="2"/>
  <c r="P80" i="2"/>
  <c r="P81" i="2"/>
  <c r="P82" i="2"/>
  <c r="P83" i="2"/>
  <c r="P84" i="2"/>
  <c r="P85" i="2"/>
  <c r="P87" i="2"/>
  <c r="P88" i="2"/>
  <c r="P89" i="2"/>
  <c r="P90" i="2"/>
  <c r="P91" i="2"/>
  <c r="P92" i="2"/>
  <c r="P94" i="2"/>
  <c r="P95" i="2"/>
  <c r="P96" i="2"/>
  <c r="P97" i="2"/>
  <c r="P98" i="2"/>
  <c r="P100" i="2"/>
  <c r="P101" i="2"/>
  <c r="P102" i="2"/>
  <c r="P103" i="2"/>
  <c r="P105" i="2"/>
  <c r="P106" i="2"/>
  <c r="P107" i="2"/>
  <c r="P109" i="2"/>
  <c r="P110" i="2"/>
  <c r="P111" i="2"/>
  <c r="P112" i="2"/>
  <c r="P113" i="2"/>
  <c r="P114" i="2"/>
  <c r="P116" i="2"/>
  <c r="P117" i="2"/>
  <c r="P118" i="2"/>
  <c r="P119" i="2"/>
  <c r="P120" i="2"/>
  <c r="P121" i="2"/>
  <c r="P122" i="2"/>
  <c r="P124" i="2"/>
  <c r="P125" i="2"/>
  <c r="P126" i="2"/>
  <c r="P127" i="2"/>
  <c r="P128" i="2"/>
  <c r="P129" i="2"/>
  <c r="P131" i="2"/>
  <c r="P132" i="2"/>
  <c r="P133" i="2"/>
  <c r="P134" i="2"/>
  <c r="P135" i="2"/>
  <c r="P137" i="2"/>
  <c r="P138" i="2"/>
  <c r="P139" i="2"/>
  <c r="P140" i="2"/>
  <c r="P141" i="2"/>
  <c r="P142" i="2"/>
  <c r="P144" i="2"/>
  <c r="P145" i="2"/>
  <c r="P146" i="2"/>
  <c r="P147" i="2"/>
  <c r="P148" i="2"/>
  <c r="P150" i="2"/>
  <c r="P151" i="2"/>
  <c r="P152" i="2"/>
  <c r="P153" i="2"/>
  <c r="P154" i="2"/>
  <c r="P155" i="2"/>
  <c r="P156" i="2"/>
  <c r="P12" i="2"/>
  <c r="F153" i="5"/>
  <c r="H153" i="5" s="1"/>
  <c r="F132" i="5"/>
  <c r="F133" i="5"/>
  <c r="H133" i="5" s="1"/>
  <c r="F113" i="5"/>
  <c r="H113" i="5" s="1"/>
  <c r="F112" i="5"/>
  <c r="H112" i="5" s="1"/>
  <c r="F84" i="5"/>
  <c r="H84" i="5" s="1"/>
  <c r="F85" i="5"/>
  <c r="H85" i="5" s="1"/>
  <c r="F63" i="5"/>
  <c r="H63" i="5" s="1"/>
  <c r="F34" i="5"/>
  <c r="H34" i="5" s="1"/>
  <c r="F156" i="5"/>
  <c r="H156" i="5" s="1"/>
  <c r="F155" i="5"/>
  <c r="H155" i="5" s="1"/>
  <c r="F154" i="5"/>
  <c r="H154" i="5" s="1"/>
  <c r="F152" i="5"/>
  <c r="H152" i="5" s="1"/>
  <c r="F151" i="5"/>
  <c r="H151" i="5" s="1"/>
  <c r="F150" i="5"/>
  <c r="H150" i="5" s="1"/>
  <c r="O149" i="5"/>
  <c r="N149" i="5"/>
  <c r="G149" i="5"/>
  <c r="F149" i="5"/>
  <c r="E149" i="5"/>
  <c r="D149" i="5"/>
  <c r="F148" i="5"/>
  <c r="H148" i="5" s="1"/>
  <c r="F147" i="5"/>
  <c r="H147" i="5" s="1"/>
  <c r="H146" i="5"/>
  <c r="F145" i="5"/>
  <c r="H145" i="5" s="1"/>
  <c r="F144" i="5"/>
  <c r="H144" i="5" s="1"/>
  <c r="M143" i="5"/>
  <c r="L143" i="5"/>
  <c r="G143" i="5"/>
  <c r="E143" i="5"/>
  <c r="D143" i="5"/>
  <c r="H142" i="5"/>
  <c r="H141" i="5"/>
  <c r="H140" i="5"/>
  <c r="H139" i="5"/>
  <c r="F138" i="5"/>
  <c r="H138" i="5" s="1"/>
  <c r="F137" i="5"/>
  <c r="H137" i="5" s="1"/>
  <c r="L136" i="5"/>
  <c r="K136" i="5"/>
  <c r="G136" i="5"/>
  <c r="E136" i="5"/>
  <c r="D136" i="5"/>
  <c r="F134" i="5"/>
  <c r="H132" i="5"/>
  <c r="F131" i="5"/>
  <c r="H131" i="5" s="1"/>
  <c r="O130" i="5"/>
  <c r="K130" i="5"/>
  <c r="G130" i="5"/>
  <c r="E130" i="5"/>
  <c r="D130" i="5"/>
  <c r="F129" i="5"/>
  <c r="H129" i="5" s="1"/>
  <c r="F128" i="5"/>
  <c r="H128" i="5" s="1"/>
  <c r="F127" i="5"/>
  <c r="H127" i="5" s="1"/>
  <c r="F126" i="5"/>
  <c r="H126" i="5" s="1"/>
  <c r="F125" i="5"/>
  <c r="H125" i="5" s="1"/>
  <c r="O124" i="5"/>
  <c r="N124" i="5"/>
  <c r="M124" i="5"/>
  <c r="L124" i="5"/>
  <c r="G124" i="5"/>
  <c r="E124" i="5"/>
  <c r="D124" i="5"/>
  <c r="F123" i="5"/>
  <c r="H123" i="5" s="1"/>
  <c r="F122" i="5"/>
  <c r="H122" i="5" s="1"/>
  <c r="F121" i="5"/>
  <c r="H121" i="5" s="1"/>
  <c r="F120" i="5"/>
  <c r="H120" i="5" s="1"/>
  <c r="F119" i="5"/>
  <c r="H119" i="5" s="1"/>
  <c r="F118" i="5"/>
  <c r="H118" i="5" s="1"/>
  <c r="F117" i="5"/>
  <c r="H117" i="5" s="1"/>
  <c r="K116" i="5"/>
  <c r="G116" i="5"/>
  <c r="E116" i="5"/>
  <c r="D116" i="5"/>
  <c r="F115" i="5"/>
  <c r="H115" i="5" s="1"/>
  <c r="F114" i="5"/>
  <c r="H114" i="5" s="1"/>
  <c r="F111" i="5"/>
  <c r="H111" i="5" s="1"/>
  <c r="F110" i="5"/>
  <c r="H110" i="5" s="1"/>
  <c r="N109" i="5"/>
  <c r="M109" i="5"/>
  <c r="K109" i="5"/>
  <c r="G109" i="5"/>
  <c r="E109" i="5"/>
  <c r="D109" i="5"/>
  <c r="F108" i="5"/>
  <c r="H108" i="5" s="1"/>
  <c r="F107" i="5"/>
  <c r="H107" i="5" s="1"/>
  <c r="F106" i="5"/>
  <c r="H106" i="5" s="1"/>
  <c r="O105" i="5"/>
  <c r="N105" i="5"/>
  <c r="M105" i="5"/>
  <c r="L105" i="5"/>
  <c r="K105" i="5"/>
  <c r="G105" i="5"/>
  <c r="E105" i="5"/>
  <c r="D105" i="5"/>
  <c r="F104" i="5"/>
  <c r="H104" i="5" s="1"/>
  <c r="F103" i="5"/>
  <c r="H103" i="5" s="1"/>
  <c r="F102" i="5"/>
  <c r="H102" i="5" s="1"/>
  <c r="F101" i="5"/>
  <c r="H101" i="5" s="1"/>
  <c r="O100" i="5"/>
  <c r="N100" i="5"/>
  <c r="M100" i="5"/>
  <c r="L100" i="5"/>
  <c r="K100" i="5"/>
  <c r="G100" i="5"/>
  <c r="E100" i="5"/>
  <c r="D100" i="5"/>
  <c r="F99" i="5"/>
  <c r="H99" i="5" s="1"/>
  <c r="H98" i="5"/>
  <c r="H97" i="5"/>
  <c r="F96" i="5"/>
  <c r="H96" i="5" s="1"/>
  <c r="F95" i="5"/>
  <c r="H95" i="5" s="1"/>
  <c r="O94" i="5"/>
  <c r="M94" i="5"/>
  <c r="L94" i="5"/>
  <c r="K94" i="5"/>
  <c r="G94" i="5"/>
  <c r="F94" i="5"/>
  <c r="E94" i="5"/>
  <c r="D94" i="5"/>
  <c r="F93" i="5"/>
  <c r="H93" i="5" s="1"/>
  <c r="F91" i="5"/>
  <c r="H91" i="5" s="1"/>
  <c r="F90" i="5"/>
  <c r="H90" i="5" s="1"/>
  <c r="F89" i="5"/>
  <c r="H89" i="5" s="1"/>
  <c r="F88" i="5"/>
  <c r="H88" i="5" s="1"/>
  <c r="M87" i="5"/>
  <c r="L87" i="5"/>
  <c r="K87" i="5"/>
  <c r="G87" i="5"/>
  <c r="E87" i="5"/>
  <c r="D87" i="5"/>
  <c r="F86" i="5"/>
  <c r="H86" i="5" s="1"/>
  <c r="F83" i="5"/>
  <c r="H83" i="5" s="1"/>
  <c r="F82" i="5"/>
  <c r="H82" i="5" s="1"/>
  <c r="F81" i="5"/>
  <c r="H81" i="5" s="1"/>
  <c r="F80" i="5"/>
  <c r="H80" i="5" s="1"/>
  <c r="O79" i="5"/>
  <c r="N79" i="5"/>
  <c r="G79" i="5"/>
  <c r="F79" i="5"/>
  <c r="E79" i="5"/>
  <c r="D79" i="5"/>
  <c r="F78" i="5"/>
  <c r="H78" i="5" s="1"/>
  <c r="F77" i="5"/>
  <c r="H77" i="5" s="1"/>
  <c r="F76" i="5"/>
  <c r="H76" i="5" s="1"/>
  <c r="F75" i="5"/>
  <c r="H75" i="5" s="1"/>
  <c r="F74" i="5"/>
  <c r="H74" i="5" s="1"/>
  <c r="F73" i="5"/>
  <c r="H73" i="5" s="1"/>
  <c r="F72" i="5"/>
  <c r="H72" i="5" s="1"/>
  <c r="F71" i="5"/>
  <c r="H71" i="5" s="1"/>
  <c r="F70" i="5"/>
  <c r="H70" i="5" s="1"/>
  <c r="F69" i="5"/>
  <c r="H69" i="5" s="1"/>
  <c r="L68" i="5"/>
  <c r="G68" i="5"/>
  <c r="E68" i="5"/>
  <c r="D68" i="5"/>
  <c r="F67" i="5"/>
  <c r="H67" i="5" s="1"/>
  <c r="O66" i="5"/>
  <c r="N66" i="5"/>
  <c r="M66" i="5"/>
  <c r="L66" i="5"/>
  <c r="K66" i="5"/>
  <c r="G66" i="5"/>
  <c r="F66" i="5"/>
  <c r="E66" i="5"/>
  <c r="D66" i="5"/>
  <c r="F65" i="5"/>
  <c r="H65" i="5" s="1"/>
  <c r="F64" i="5"/>
  <c r="H64" i="5" s="1"/>
  <c r="F62" i="5"/>
  <c r="H62" i="5" s="1"/>
  <c r="H61" i="5"/>
  <c r="F61" i="5"/>
  <c r="M60" i="5"/>
  <c r="G60" i="5"/>
  <c r="F60" i="5"/>
  <c r="E60" i="5"/>
  <c r="D60" i="5"/>
  <c r="F59" i="5"/>
  <c r="H59" i="5" s="1"/>
  <c r="F58" i="5"/>
  <c r="H58" i="5" s="1"/>
  <c r="F57" i="5"/>
  <c r="H57" i="5" s="1"/>
  <c r="F56" i="5"/>
  <c r="H56" i="5" s="1"/>
  <c r="F55" i="5"/>
  <c r="H55" i="5" s="1"/>
  <c r="F54" i="5"/>
  <c r="H54" i="5" s="1"/>
  <c r="O53" i="5"/>
  <c r="N53" i="5"/>
  <c r="M53" i="5"/>
  <c r="G53" i="5"/>
  <c r="E53" i="5"/>
  <c r="D53" i="5"/>
  <c r="F52" i="5"/>
  <c r="H52" i="5" s="1"/>
  <c r="H51" i="5"/>
  <c r="F51" i="5"/>
  <c r="F50" i="5"/>
  <c r="H50" i="5" s="1"/>
  <c r="F49" i="5"/>
  <c r="H49" i="5" s="1"/>
  <c r="P48" i="5"/>
  <c r="O48" i="5"/>
  <c r="N48" i="5"/>
  <c r="M48" i="5"/>
  <c r="K48" i="5"/>
  <c r="G48" i="5"/>
  <c r="E48" i="5"/>
  <c r="D48" i="5"/>
  <c r="F47" i="5"/>
  <c r="H47" i="5" s="1"/>
  <c r="F46" i="5"/>
  <c r="H46" i="5" s="1"/>
  <c r="F45" i="5"/>
  <c r="H45" i="5" s="1"/>
  <c r="O44" i="5"/>
  <c r="N44" i="5"/>
  <c r="K44" i="5"/>
  <c r="G44" i="5"/>
  <c r="E44" i="5"/>
  <c r="D44" i="5"/>
  <c r="F43" i="5"/>
  <c r="H43" i="5" s="1"/>
  <c r="F42" i="5"/>
  <c r="H42" i="5" s="1"/>
  <c r="F41" i="5"/>
  <c r="H41" i="5" s="1"/>
  <c r="H40" i="5"/>
  <c r="F40" i="5"/>
  <c r="O39" i="5"/>
  <c r="N39" i="5"/>
  <c r="L39" i="5"/>
  <c r="G39" i="5"/>
  <c r="E39" i="5"/>
  <c r="D39" i="5"/>
  <c r="F38" i="5"/>
  <c r="H38" i="5" s="1"/>
  <c r="F37" i="5"/>
  <c r="H37" i="5" s="1"/>
  <c r="F36" i="5"/>
  <c r="H36" i="5" s="1"/>
  <c r="F35" i="5"/>
  <c r="H35" i="5" s="1"/>
  <c r="F33" i="5"/>
  <c r="H33" i="5" s="1"/>
  <c r="F32" i="5"/>
  <c r="H32" i="5" s="1"/>
  <c r="F31" i="5"/>
  <c r="H31" i="5" s="1"/>
  <c r="N30" i="5"/>
  <c r="K30" i="5"/>
  <c r="G30" i="5"/>
  <c r="E30" i="5"/>
  <c r="D30" i="5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N17" i="5"/>
  <c r="K17" i="5"/>
  <c r="G17" i="5"/>
  <c r="E17" i="5"/>
  <c r="D17" i="5"/>
  <c r="F16" i="5"/>
  <c r="H16" i="5" s="1"/>
  <c r="F15" i="5"/>
  <c r="H15" i="5" s="1"/>
  <c r="F14" i="5"/>
  <c r="H14" i="5" s="1"/>
  <c r="F13" i="5"/>
  <c r="H13" i="5" s="1"/>
  <c r="O12" i="5"/>
  <c r="N12" i="5"/>
  <c r="M12" i="5"/>
  <c r="L12" i="5"/>
  <c r="K12" i="5"/>
  <c r="G12" i="5"/>
  <c r="E12" i="5"/>
  <c r="D12" i="5"/>
  <c r="E11" i="5"/>
  <c r="D10" i="8" l="1"/>
  <c r="F10" i="8"/>
  <c r="K10" i="8"/>
  <c r="M10" i="8"/>
  <c r="F14" i="9" s="1"/>
  <c r="I46" i="5"/>
  <c r="M46" i="5" s="1"/>
  <c r="M44" i="5" s="1"/>
  <c r="J46" i="5"/>
  <c r="J14" i="5"/>
  <c r="I14" i="5"/>
  <c r="J16" i="5"/>
  <c r="I16" i="5"/>
  <c r="J18" i="5"/>
  <c r="I18" i="5"/>
  <c r="I20" i="5"/>
  <c r="J20" i="5"/>
  <c r="I22" i="5"/>
  <c r="J22" i="5"/>
  <c r="I24" i="5"/>
  <c r="J24" i="5"/>
  <c r="I26" i="5"/>
  <c r="J26" i="5"/>
  <c r="I28" i="5"/>
  <c r="J28" i="5"/>
  <c r="I32" i="5"/>
  <c r="J32" i="5"/>
  <c r="J35" i="5"/>
  <c r="I35" i="5"/>
  <c r="J37" i="5"/>
  <c r="I37" i="5"/>
  <c r="I40" i="5"/>
  <c r="J40" i="5"/>
  <c r="I42" i="5"/>
  <c r="J42" i="5"/>
  <c r="J47" i="5"/>
  <c r="I47" i="5"/>
  <c r="I50" i="5"/>
  <c r="J50" i="5"/>
  <c r="J51" i="5"/>
  <c r="I51" i="5"/>
  <c r="I54" i="5"/>
  <c r="J54" i="5"/>
  <c r="I56" i="5"/>
  <c r="J56" i="5"/>
  <c r="I58" i="5"/>
  <c r="J58" i="5"/>
  <c r="J61" i="5"/>
  <c r="I61" i="5"/>
  <c r="I64" i="5"/>
  <c r="J64" i="5"/>
  <c r="J69" i="5"/>
  <c r="I69" i="5"/>
  <c r="J71" i="5"/>
  <c r="I71" i="5"/>
  <c r="J73" i="5"/>
  <c r="I73" i="5"/>
  <c r="J75" i="5"/>
  <c r="I75" i="5"/>
  <c r="J77" i="5"/>
  <c r="I77" i="5"/>
  <c r="J81" i="5"/>
  <c r="I81" i="5"/>
  <c r="J89" i="5"/>
  <c r="I89" i="5"/>
  <c r="J91" i="5"/>
  <c r="I91" i="5"/>
  <c r="N91" i="5" s="1"/>
  <c r="N87" i="5" s="1"/>
  <c r="J95" i="5"/>
  <c r="I95" i="5"/>
  <c r="J97" i="5"/>
  <c r="I97" i="5"/>
  <c r="J99" i="5"/>
  <c r="I99" i="5"/>
  <c r="J102" i="5"/>
  <c r="I102" i="5"/>
  <c r="J104" i="5"/>
  <c r="I104" i="5"/>
  <c r="J107" i="5"/>
  <c r="I107" i="5"/>
  <c r="J110" i="5"/>
  <c r="I110" i="5"/>
  <c r="J114" i="5"/>
  <c r="I114" i="5"/>
  <c r="J117" i="5"/>
  <c r="I117" i="5"/>
  <c r="J119" i="5"/>
  <c r="I119" i="5"/>
  <c r="J121" i="5"/>
  <c r="I121" i="5"/>
  <c r="J123" i="5"/>
  <c r="I123" i="5"/>
  <c r="J125" i="5"/>
  <c r="I125" i="5"/>
  <c r="J127" i="5"/>
  <c r="I127" i="5"/>
  <c r="J129" i="5"/>
  <c r="I129" i="5"/>
  <c r="J131" i="5"/>
  <c r="I131" i="5"/>
  <c r="J138" i="5"/>
  <c r="I138" i="5"/>
  <c r="J140" i="5"/>
  <c r="I140" i="5"/>
  <c r="O140" i="5" s="1"/>
  <c r="O136" i="5" s="1"/>
  <c r="J142" i="5"/>
  <c r="I142" i="5"/>
  <c r="N142" i="5" s="1"/>
  <c r="J145" i="5"/>
  <c r="I145" i="5"/>
  <c r="J147" i="5"/>
  <c r="I147" i="5"/>
  <c r="J150" i="5"/>
  <c r="I150" i="5"/>
  <c r="J152" i="5"/>
  <c r="I152" i="5"/>
  <c r="L152" i="5" s="1"/>
  <c r="J155" i="5"/>
  <c r="I155" i="5"/>
  <c r="I34" i="5"/>
  <c r="J34" i="5"/>
  <c r="J85" i="5"/>
  <c r="I85" i="5"/>
  <c r="J112" i="5"/>
  <c r="I112" i="5"/>
  <c r="L112" i="5" s="1"/>
  <c r="J133" i="5"/>
  <c r="I133" i="5"/>
  <c r="L133" i="5" s="1"/>
  <c r="J153" i="5"/>
  <c r="I153" i="5"/>
  <c r="L153" i="5" s="1"/>
  <c r="J13" i="5"/>
  <c r="I13" i="5"/>
  <c r="I15" i="5"/>
  <c r="J15" i="5"/>
  <c r="J19" i="5"/>
  <c r="I19" i="5"/>
  <c r="J21" i="5"/>
  <c r="I21" i="5"/>
  <c r="J23" i="5"/>
  <c r="I23" i="5"/>
  <c r="J25" i="5"/>
  <c r="I25" i="5"/>
  <c r="J27" i="5"/>
  <c r="I27" i="5"/>
  <c r="J29" i="5"/>
  <c r="I29" i="5"/>
  <c r="J31" i="5"/>
  <c r="I31" i="5"/>
  <c r="J33" i="5"/>
  <c r="I33" i="5"/>
  <c r="I36" i="5"/>
  <c r="J36" i="5"/>
  <c r="I38" i="5"/>
  <c r="J38" i="5"/>
  <c r="J41" i="5"/>
  <c r="I41" i="5"/>
  <c r="K41" i="5" s="1"/>
  <c r="K39" i="5" s="1"/>
  <c r="J43" i="5"/>
  <c r="I43" i="5"/>
  <c r="J45" i="5"/>
  <c r="I45" i="5"/>
  <c r="J49" i="5"/>
  <c r="I49" i="5"/>
  <c r="I52" i="5"/>
  <c r="J52" i="5"/>
  <c r="J55" i="5"/>
  <c r="I55" i="5"/>
  <c r="J57" i="5"/>
  <c r="I57" i="5"/>
  <c r="J59" i="5"/>
  <c r="I59" i="5"/>
  <c r="I62" i="5"/>
  <c r="J62" i="5"/>
  <c r="J65" i="5"/>
  <c r="I65" i="5"/>
  <c r="J67" i="5"/>
  <c r="I67" i="5"/>
  <c r="I70" i="5"/>
  <c r="J70" i="5"/>
  <c r="J72" i="5"/>
  <c r="I72" i="5"/>
  <c r="J74" i="5"/>
  <c r="I74" i="5"/>
  <c r="J76" i="5"/>
  <c r="I76" i="5"/>
  <c r="J78" i="5"/>
  <c r="I78" i="5"/>
  <c r="J80" i="5"/>
  <c r="I80" i="5"/>
  <c r="J82" i="5"/>
  <c r="I82" i="5"/>
  <c r="J86" i="5"/>
  <c r="I86" i="5"/>
  <c r="M86" i="5" s="1"/>
  <c r="M79" i="5" s="1"/>
  <c r="J88" i="5"/>
  <c r="I88" i="5"/>
  <c r="J90" i="5"/>
  <c r="I90" i="5"/>
  <c r="J93" i="5"/>
  <c r="I93" i="5"/>
  <c r="J96" i="5"/>
  <c r="I96" i="5"/>
  <c r="J98" i="5"/>
  <c r="I98" i="5"/>
  <c r="N98" i="5" s="1"/>
  <c r="J101" i="5"/>
  <c r="I101" i="5"/>
  <c r="J103" i="5"/>
  <c r="I103" i="5"/>
  <c r="J106" i="5"/>
  <c r="I106" i="5"/>
  <c r="J108" i="5"/>
  <c r="I108" i="5"/>
  <c r="J111" i="5"/>
  <c r="I111" i="5"/>
  <c r="J115" i="5"/>
  <c r="I115" i="5"/>
  <c r="J118" i="5"/>
  <c r="I118" i="5"/>
  <c r="J120" i="5"/>
  <c r="I120" i="5"/>
  <c r="M120" i="5" s="1"/>
  <c r="M116" i="5" s="1"/>
  <c r="J122" i="5"/>
  <c r="I122" i="5"/>
  <c r="N122" i="5" s="1"/>
  <c r="J126" i="5"/>
  <c r="I126" i="5"/>
  <c r="J128" i="5"/>
  <c r="I128" i="5"/>
  <c r="J132" i="5"/>
  <c r="I132" i="5"/>
  <c r="F136" i="5"/>
  <c r="H136" i="5"/>
  <c r="J137" i="5"/>
  <c r="I137" i="5"/>
  <c r="J139" i="5"/>
  <c r="I139" i="5"/>
  <c r="M139" i="5" s="1"/>
  <c r="M136" i="5" s="1"/>
  <c r="J141" i="5"/>
  <c r="I141" i="5"/>
  <c r="N141" i="5" s="1"/>
  <c r="N136" i="5" s="1"/>
  <c r="F143" i="5"/>
  <c r="J144" i="5"/>
  <c r="I144" i="5"/>
  <c r="J146" i="5"/>
  <c r="I146" i="5"/>
  <c r="J148" i="5"/>
  <c r="I148" i="5"/>
  <c r="J151" i="5"/>
  <c r="I151" i="5"/>
  <c r="L151" i="5" s="1"/>
  <c r="L149" i="5" s="1"/>
  <c r="J154" i="5"/>
  <c r="I154" i="5"/>
  <c r="M154" i="5" s="1"/>
  <c r="M149" i="5" s="1"/>
  <c r="J156" i="5"/>
  <c r="I156" i="5"/>
  <c r="J63" i="5"/>
  <c r="I63" i="5"/>
  <c r="J84" i="5"/>
  <c r="I84" i="5"/>
  <c r="J113" i="5"/>
  <c r="I113" i="5"/>
  <c r="L113" i="5" s="1"/>
  <c r="J135" i="5"/>
  <c r="I135" i="5"/>
  <c r="J83" i="5"/>
  <c r="I83" i="5"/>
  <c r="F12" i="5"/>
  <c r="F44" i="5"/>
  <c r="F100" i="5"/>
  <c r="F105" i="5"/>
  <c r="F116" i="5"/>
  <c r="F124" i="5"/>
  <c r="J11" i="8"/>
  <c r="E14" i="9"/>
  <c r="J10" i="8"/>
  <c r="O148" i="5"/>
  <c r="O143" i="5" s="1"/>
  <c r="H143" i="5"/>
  <c r="H124" i="5"/>
  <c r="D11" i="5"/>
  <c r="K146" i="5"/>
  <c r="J12" i="5"/>
  <c r="F39" i="5"/>
  <c r="F48" i="5"/>
  <c r="L132" i="5"/>
  <c r="O123" i="5"/>
  <c r="M74" i="5"/>
  <c r="N76" i="5"/>
  <c r="F53" i="5"/>
  <c r="K71" i="5"/>
  <c r="K68" i="5" s="1"/>
  <c r="G11" i="5"/>
  <c r="F17" i="5"/>
  <c r="F30" i="5"/>
  <c r="H17" i="5"/>
  <c r="H30" i="5"/>
  <c r="H44" i="5"/>
  <c r="H48" i="5"/>
  <c r="H60" i="5"/>
  <c r="O65" i="5"/>
  <c r="H66" i="5"/>
  <c r="L55" i="5"/>
  <c r="H53" i="5"/>
  <c r="K61" i="5"/>
  <c r="N64" i="5"/>
  <c r="H12" i="5"/>
  <c r="H39" i="5"/>
  <c r="F68" i="5"/>
  <c r="H68" i="5"/>
  <c r="L82" i="5"/>
  <c r="N99" i="5"/>
  <c r="H100" i="5"/>
  <c r="L119" i="5"/>
  <c r="O116" i="5"/>
  <c r="H79" i="5"/>
  <c r="H105" i="5"/>
  <c r="L110" i="5"/>
  <c r="L130" i="5"/>
  <c r="H134" i="5"/>
  <c r="F130" i="5"/>
  <c r="F87" i="5"/>
  <c r="H87" i="5"/>
  <c r="H94" i="5"/>
  <c r="F109" i="5"/>
  <c r="H109" i="5"/>
  <c r="H116" i="5"/>
  <c r="N121" i="5"/>
  <c r="K125" i="5"/>
  <c r="K145" i="5"/>
  <c r="K156" i="5"/>
  <c r="H149" i="5"/>
  <c r="L49" i="1"/>
  <c r="M49" i="1"/>
  <c r="O49" i="1"/>
  <c r="L19" i="1"/>
  <c r="M19" i="1"/>
  <c r="O19" i="1"/>
  <c r="L14" i="1"/>
  <c r="M14" i="1"/>
  <c r="O14" i="1"/>
  <c r="E149" i="2"/>
  <c r="P149" i="2" s="1"/>
  <c r="G149" i="2"/>
  <c r="E143" i="2"/>
  <c r="P143" i="2" s="1"/>
  <c r="G143" i="2"/>
  <c r="E136" i="2"/>
  <c r="P136" i="2" s="1"/>
  <c r="G136" i="2"/>
  <c r="E130" i="2"/>
  <c r="P130" i="2" s="1"/>
  <c r="G130" i="2"/>
  <c r="E123" i="2"/>
  <c r="P123" i="2" s="1"/>
  <c r="G123" i="2"/>
  <c r="E115" i="2"/>
  <c r="P115" i="2" s="1"/>
  <c r="G115" i="2"/>
  <c r="E108" i="2"/>
  <c r="P108" i="2" s="1"/>
  <c r="G108" i="2"/>
  <c r="E104" i="2"/>
  <c r="P104" i="2" s="1"/>
  <c r="G104" i="2"/>
  <c r="K104" i="2"/>
  <c r="L104" i="2"/>
  <c r="M104" i="2"/>
  <c r="E99" i="2"/>
  <c r="P99" i="2" s="1"/>
  <c r="G99" i="2"/>
  <c r="E93" i="2"/>
  <c r="P93" i="2" s="1"/>
  <c r="G93" i="2"/>
  <c r="E86" i="2"/>
  <c r="P86" i="2" s="1"/>
  <c r="G86" i="2"/>
  <c r="E78" i="2"/>
  <c r="P78" i="2" s="1"/>
  <c r="G78" i="2"/>
  <c r="E67" i="2"/>
  <c r="P67" i="2" s="1"/>
  <c r="G67" i="2"/>
  <c r="E65" i="2"/>
  <c r="P65" i="2" s="1"/>
  <c r="G65" i="2"/>
  <c r="K65" i="2"/>
  <c r="L65" i="2"/>
  <c r="M65" i="2"/>
  <c r="N65" i="2"/>
  <c r="E59" i="2"/>
  <c r="P59" i="2" s="1"/>
  <c r="G59" i="2"/>
  <c r="K59" i="2"/>
  <c r="O59" i="2"/>
  <c r="E52" i="2"/>
  <c r="P52" i="2" s="1"/>
  <c r="G52" i="2"/>
  <c r="E47" i="2"/>
  <c r="P47" i="2" s="1"/>
  <c r="G47" i="2"/>
  <c r="E43" i="2"/>
  <c r="P43" i="2" s="1"/>
  <c r="G43" i="2"/>
  <c r="E38" i="2"/>
  <c r="P38" i="2" s="1"/>
  <c r="G38" i="2"/>
  <c r="E29" i="2"/>
  <c r="P29" i="2" s="1"/>
  <c r="G29" i="2"/>
  <c r="G16" i="2"/>
  <c r="V16" i="2"/>
  <c r="V99" i="2"/>
  <c r="V104" i="2"/>
  <c r="V108" i="2"/>
  <c r="N81" i="1"/>
  <c r="N82" i="1"/>
  <c r="N80" i="1"/>
  <c r="F84" i="2"/>
  <c r="Q84" i="2"/>
  <c r="E11" i="2"/>
  <c r="G11" i="2"/>
  <c r="M11" i="2"/>
  <c r="N11" i="2"/>
  <c r="O11" i="2"/>
  <c r="J149" i="5" l="1"/>
  <c r="I149" i="5"/>
  <c r="J109" i="5"/>
  <c r="I109" i="5"/>
  <c r="J94" i="5"/>
  <c r="I94" i="5"/>
  <c r="H130" i="5"/>
  <c r="J134" i="5"/>
  <c r="I134" i="5"/>
  <c r="I68" i="5"/>
  <c r="J68" i="5"/>
  <c r="J39" i="5"/>
  <c r="I39" i="5"/>
  <c r="J53" i="5"/>
  <c r="I53" i="5"/>
  <c r="I66" i="5"/>
  <c r="J66" i="5"/>
  <c r="I60" i="5"/>
  <c r="J60" i="5"/>
  <c r="I44" i="5"/>
  <c r="J44" i="5"/>
  <c r="J124" i="5"/>
  <c r="I124" i="5"/>
  <c r="J116" i="5"/>
  <c r="I116" i="5"/>
  <c r="J87" i="5"/>
  <c r="I87" i="5"/>
  <c r="J105" i="5"/>
  <c r="I105" i="5"/>
  <c r="J100" i="5"/>
  <c r="I100" i="5"/>
  <c r="I48" i="5"/>
  <c r="J48" i="5"/>
  <c r="J143" i="5"/>
  <c r="I143" i="5"/>
  <c r="J136" i="5"/>
  <c r="I136" i="5"/>
  <c r="J79" i="5"/>
  <c r="I79" i="5"/>
  <c r="U84" i="2"/>
  <c r="T84" i="2"/>
  <c r="N135" i="5"/>
  <c r="J17" i="5"/>
  <c r="M131" i="5"/>
  <c r="K143" i="5"/>
  <c r="K124" i="5"/>
  <c r="N116" i="5"/>
  <c r="K80" i="5"/>
  <c r="N77" i="5"/>
  <c r="M75" i="5"/>
  <c r="L116" i="5"/>
  <c r="O115" i="5"/>
  <c r="L111" i="5"/>
  <c r="N94" i="5"/>
  <c r="L79" i="5"/>
  <c r="F11" i="5"/>
  <c r="K54" i="5"/>
  <c r="L50" i="5"/>
  <c r="I17" i="5"/>
  <c r="I12" i="5"/>
  <c r="K60" i="5"/>
  <c r="L53" i="5"/>
  <c r="L52" i="5"/>
  <c r="M43" i="5"/>
  <c r="L47" i="5"/>
  <c r="O38" i="5"/>
  <c r="O26" i="5"/>
  <c r="K149" i="5"/>
  <c r="N147" i="5"/>
  <c r="O78" i="5"/>
  <c r="O93" i="5"/>
  <c r="L51" i="5"/>
  <c r="M42" i="5"/>
  <c r="O37" i="5"/>
  <c r="O25" i="5"/>
  <c r="L22" i="5"/>
  <c r="H11" i="5"/>
  <c r="N60" i="5"/>
  <c r="M36" i="5"/>
  <c r="M23" i="5"/>
  <c r="O60" i="5"/>
  <c r="L62" i="5"/>
  <c r="J30" i="5"/>
  <c r="I30" i="5"/>
  <c r="P11" i="2"/>
  <c r="J130" i="5" l="1"/>
  <c r="I130" i="5"/>
  <c r="L109" i="5"/>
  <c r="N130" i="5"/>
  <c r="J11" i="5"/>
  <c r="M17" i="5"/>
  <c r="O17" i="5"/>
  <c r="M39" i="5"/>
  <c r="I11" i="5"/>
  <c r="M68" i="5"/>
  <c r="N68" i="5"/>
  <c r="K79" i="5"/>
  <c r="L60" i="5"/>
  <c r="O87" i="5"/>
  <c r="O68" i="5"/>
  <c r="L30" i="5"/>
  <c r="L44" i="5"/>
  <c r="M30" i="5"/>
  <c r="L48" i="5"/>
  <c r="K53" i="5"/>
  <c r="K11" i="5" s="1"/>
  <c r="F13" i="9" s="1"/>
  <c r="O109" i="5"/>
  <c r="L17" i="5"/>
  <c r="O30" i="5"/>
  <c r="M134" i="5"/>
  <c r="N143" i="5"/>
  <c r="M13" i="3"/>
  <c r="M12" i="3" s="1"/>
  <c r="O13" i="3"/>
  <c r="O12" i="3" s="1"/>
  <c r="K14" i="3"/>
  <c r="M130" i="5" l="1"/>
  <c r="L11" i="5"/>
  <c r="N11" i="5"/>
  <c r="O11" i="5"/>
  <c r="G95" i="1"/>
  <c r="H95" i="1"/>
  <c r="J95" i="1"/>
  <c r="K95" i="1"/>
  <c r="L95" i="1"/>
  <c r="M95" i="1"/>
  <c r="O95" i="1"/>
  <c r="P95" i="1"/>
  <c r="Q95" i="1"/>
  <c r="R95" i="1"/>
  <c r="S95" i="1"/>
  <c r="T95" i="1"/>
  <c r="F95" i="1"/>
  <c r="G85" i="1"/>
  <c r="H85" i="1"/>
  <c r="J85" i="1"/>
  <c r="K85" i="1"/>
  <c r="L85" i="1"/>
  <c r="L18" i="1" s="1"/>
  <c r="L17" i="1" s="1"/>
  <c r="M85" i="1"/>
  <c r="M18" i="1" s="1"/>
  <c r="M17" i="1" s="1"/>
  <c r="M13" i="1" s="1"/>
  <c r="O85" i="1"/>
  <c r="O18" i="1" s="1"/>
  <c r="O17" i="1" s="1"/>
  <c r="O13" i="1" s="1"/>
  <c r="P85" i="1"/>
  <c r="Q85" i="1"/>
  <c r="R85" i="1"/>
  <c r="S85" i="1"/>
  <c r="F85" i="1"/>
  <c r="F49" i="1"/>
  <c r="H19" i="1"/>
  <c r="J19" i="1"/>
  <c r="K19" i="1"/>
  <c r="P19" i="1"/>
  <c r="Q19" i="1"/>
  <c r="R19" i="1"/>
  <c r="S19" i="1"/>
  <c r="T19" i="1"/>
  <c r="F19" i="1"/>
  <c r="F14" i="1"/>
  <c r="M11" i="5" l="1"/>
  <c r="H13" i="9" s="1"/>
  <c r="H12" i="9" s="1"/>
  <c r="G13" i="9"/>
  <c r="G12" i="9" s="1"/>
  <c r="J13" i="9"/>
  <c r="J12" i="9" s="1"/>
  <c r="I13" i="9"/>
  <c r="L13" i="1"/>
  <c r="K15" i="3"/>
  <c r="K13" i="3" s="1"/>
  <c r="K12" i="3" s="1"/>
  <c r="F12" i="9"/>
  <c r="E14" i="3"/>
  <c r="I82" i="1"/>
  <c r="I81" i="1"/>
  <c r="I80" i="1"/>
  <c r="E13" i="9" l="1"/>
  <c r="I12" i="9"/>
  <c r="F126" i="2"/>
  <c r="F127" i="2"/>
  <c r="F90" i="2"/>
  <c r="F62" i="2"/>
  <c r="F153" i="2"/>
  <c r="Q153" i="2"/>
  <c r="F132" i="2"/>
  <c r="F133" i="2"/>
  <c r="F134" i="2"/>
  <c r="F135" i="2"/>
  <c r="Q133" i="2"/>
  <c r="E12" i="9" l="1"/>
  <c r="T133" i="2"/>
  <c r="U133" i="2"/>
  <c r="U153" i="2"/>
  <c r="T153" i="2"/>
  <c r="Q62" i="2"/>
  <c r="T62" i="2" s="1"/>
  <c r="Q127" i="2"/>
  <c r="T127" i="2" s="1"/>
  <c r="Q90" i="2"/>
  <c r="T90" i="2" s="1"/>
  <c r="F112" i="2"/>
  <c r="Q112" i="2"/>
  <c r="F111" i="2"/>
  <c r="Q111" i="2"/>
  <c r="F83" i="2"/>
  <c r="S32" i="2"/>
  <c r="R32" i="2"/>
  <c r="F33" i="2"/>
  <c r="I64" i="1"/>
  <c r="N88" i="1"/>
  <c r="N89" i="1"/>
  <c r="N90" i="1"/>
  <c r="I90" i="1" s="1"/>
  <c r="N91" i="1"/>
  <c r="I91" i="1" s="1"/>
  <c r="I88" i="1"/>
  <c r="I89" i="1"/>
  <c r="U111" i="2" l="1"/>
  <c r="T111" i="2"/>
  <c r="U112" i="2"/>
  <c r="T112" i="2"/>
  <c r="Q33" i="2"/>
  <c r="T33" i="2" s="1"/>
  <c r="U62" i="2"/>
  <c r="U127" i="2"/>
  <c r="U90" i="2"/>
  <c r="Q83" i="2"/>
  <c r="T85" i="1"/>
  <c r="U85" i="1"/>
  <c r="U83" i="2" l="1"/>
  <c r="T83" i="2"/>
  <c r="U33" i="2"/>
  <c r="N84" i="1" l="1"/>
  <c r="I84" i="1" s="1"/>
  <c r="N83" i="1"/>
  <c r="I83" i="1" s="1"/>
  <c r="N77" i="1"/>
  <c r="I77" i="1" s="1"/>
  <c r="N69" i="1"/>
  <c r="I69" i="1" s="1"/>
  <c r="N68" i="1"/>
  <c r="I68" i="1" s="1"/>
  <c r="S144" i="2" l="1"/>
  <c r="R144" i="2"/>
  <c r="F144" i="2"/>
  <c r="S129" i="2"/>
  <c r="R129" i="2"/>
  <c r="F129" i="2"/>
  <c r="Q128" i="2"/>
  <c r="F128" i="2"/>
  <c r="S103" i="2"/>
  <c r="R103" i="2"/>
  <c r="H103" i="2"/>
  <c r="S102" i="2"/>
  <c r="R102" i="2"/>
  <c r="H102" i="2"/>
  <c r="S126" i="2"/>
  <c r="R126" i="2"/>
  <c r="Q28" i="2"/>
  <c r="F28" i="2"/>
  <c r="F27" i="2"/>
  <c r="R26" i="2"/>
  <c r="F26" i="2"/>
  <c r="S25" i="2"/>
  <c r="R25" i="2"/>
  <c r="F25" i="2"/>
  <c r="H25" i="2" s="1"/>
  <c r="S24" i="2"/>
  <c r="R24" i="2"/>
  <c r="F24" i="2"/>
  <c r="S23" i="2"/>
  <c r="R23" i="2"/>
  <c r="F23" i="2"/>
  <c r="S22" i="2"/>
  <c r="R22" i="2"/>
  <c r="F22" i="2"/>
  <c r="H22" i="2" s="1"/>
  <c r="I22" i="2" s="1"/>
  <c r="L22" i="2" s="1"/>
  <c r="H144" i="2" l="1"/>
  <c r="U28" i="2"/>
  <c r="T28" i="2"/>
  <c r="T128" i="2"/>
  <c r="U128" i="2"/>
  <c r="Q126" i="2"/>
  <c r="Q24" i="2"/>
  <c r="Q129" i="2"/>
  <c r="Q144" i="2"/>
  <c r="I144" i="2"/>
  <c r="N144" i="2" s="1"/>
  <c r="J144" i="2"/>
  <c r="Q102" i="2"/>
  <c r="Q103" i="2"/>
  <c r="I103" i="2"/>
  <c r="M103" i="2" s="1"/>
  <c r="J103" i="2"/>
  <c r="I102" i="2"/>
  <c r="M102" i="2" s="1"/>
  <c r="J102" i="2"/>
  <c r="Q25" i="2"/>
  <c r="T25" i="2" s="1"/>
  <c r="Q27" i="2"/>
  <c r="Q26" i="2"/>
  <c r="T26" i="2" s="1"/>
  <c r="Q22" i="2"/>
  <c r="T22" i="2" s="1"/>
  <c r="Q23" i="2"/>
  <c r="J25" i="2"/>
  <c r="I25" i="2"/>
  <c r="J22" i="2"/>
  <c r="S156" i="2"/>
  <c r="R156" i="2"/>
  <c r="F156" i="2"/>
  <c r="S155" i="2"/>
  <c r="R155" i="2"/>
  <c r="F155" i="2"/>
  <c r="S154" i="2"/>
  <c r="R154" i="2"/>
  <c r="F154" i="2"/>
  <c r="S152" i="2"/>
  <c r="R152" i="2"/>
  <c r="F152" i="2"/>
  <c r="S151" i="2"/>
  <c r="R151" i="2"/>
  <c r="O151" i="2"/>
  <c r="O149" i="2" s="1"/>
  <c r="N151" i="2"/>
  <c r="N149" i="2" s="1"/>
  <c r="N147" i="2" s="1"/>
  <c r="M151" i="2"/>
  <c r="M149" i="2" s="1"/>
  <c r="L151" i="2"/>
  <c r="L149" i="2" s="1"/>
  <c r="L147" i="2" s="1"/>
  <c r="K151" i="2"/>
  <c r="K149" i="2" s="1"/>
  <c r="J151" i="2"/>
  <c r="J149" i="2" s="1"/>
  <c r="J147" i="2" s="1"/>
  <c r="I151" i="2"/>
  <c r="I149" i="2" s="1"/>
  <c r="H151" i="2"/>
  <c r="H149" i="2" s="1"/>
  <c r="F151" i="2"/>
  <c r="S150" i="2"/>
  <c r="R150" i="2"/>
  <c r="R149" i="2" s="1"/>
  <c r="F150" i="2"/>
  <c r="F149" i="2" s="1"/>
  <c r="V149" i="2"/>
  <c r="O147" i="2"/>
  <c r="M147" i="2"/>
  <c r="M143" i="2" s="1"/>
  <c r="K147" i="2"/>
  <c r="H147" i="2"/>
  <c r="D149" i="2"/>
  <c r="S148" i="2"/>
  <c r="R148" i="2"/>
  <c r="F148" i="2"/>
  <c r="S147" i="2"/>
  <c r="R147" i="2"/>
  <c r="I147" i="2"/>
  <c r="F147" i="2"/>
  <c r="S146" i="2"/>
  <c r="R146" i="2"/>
  <c r="H146" i="2"/>
  <c r="S145" i="2"/>
  <c r="R145" i="2"/>
  <c r="F145" i="2"/>
  <c r="H145" i="2" s="1"/>
  <c r="V143" i="2"/>
  <c r="D143" i="2"/>
  <c r="S142" i="2"/>
  <c r="R142" i="2"/>
  <c r="H142" i="2"/>
  <c r="S141" i="2"/>
  <c r="R141" i="2"/>
  <c r="H141" i="2"/>
  <c r="I141" i="2" s="1"/>
  <c r="M141" i="2" s="1"/>
  <c r="S140" i="2"/>
  <c r="R140" i="2"/>
  <c r="S139" i="2"/>
  <c r="R139" i="2"/>
  <c r="H139" i="2"/>
  <c r="I139" i="2" s="1"/>
  <c r="L139" i="2" s="1"/>
  <c r="S138" i="2"/>
  <c r="R138" i="2"/>
  <c r="F138" i="2"/>
  <c r="H138" i="2" s="1"/>
  <c r="S137" i="2"/>
  <c r="R137" i="2"/>
  <c r="F137" i="2"/>
  <c r="V136" i="2"/>
  <c r="D136" i="2"/>
  <c r="S135" i="2"/>
  <c r="R135" i="2"/>
  <c r="H134" i="2"/>
  <c r="S132" i="2"/>
  <c r="R132" i="2"/>
  <c r="S131" i="2"/>
  <c r="R131" i="2"/>
  <c r="F131" i="2"/>
  <c r="V130" i="2"/>
  <c r="D130" i="2"/>
  <c r="S125" i="2"/>
  <c r="R125" i="2"/>
  <c r="F125" i="2"/>
  <c r="H125" i="2" s="1"/>
  <c r="S124" i="2"/>
  <c r="R124" i="2"/>
  <c r="F124" i="2"/>
  <c r="V123" i="2"/>
  <c r="D123" i="2"/>
  <c r="S122" i="2"/>
  <c r="R122" i="2"/>
  <c r="F122" i="2"/>
  <c r="H122" i="2" s="1"/>
  <c r="S121" i="2"/>
  <c r="R121" i="2"/>
  <c r="F121" i="2"/>
  <c r="H121" i="2" s="1"/>
  <c r="S120" i="2"/>
  <c r="R120" i="2"/>
  <c r="F120" i="2"/>
  <c r="S119" i="2"/>
  <c r="R119" i="2"/>
  <c r="F119" i="2"/>
  <c r="H119" i="2" s="1"/>
  <c r="S118" i="2"/>
  <c r="R118" i="2"/>
  <c r="F118" i="2"/>
  <c r="H118" i="2" s="1"/>
  <c r="S117" i="2"/>
  <c r="R117" i="2"/>
  <c r="F117" i="2"/>
  <c r="H117" i="2" s="1"/>
  <c r="S116" i="2"/>
  <c r="R116" i="2"/>
  <c r="F116" i="2"/>
  <c r="V115" i="2"/>
  <c r="D115" i="2"/>
  <c r="S114" i="2"/>
  <c r="R114" i="2"/>
  <c r="F114" i="2"/>
  <c r="H114" i="2" s="1"/>
  <c r="S113" i="2"/>
  <c r="R113" i="2"/>
  <c r="F113" i="2"/>
  <c r="S110" i="2"/>
  <c r="R110" i="2"/>
  <c r="F110" i="2"/>
  <c r="S109" i="2"/>
  <c r="R109" i="2"/>
  <c r="F109" i="2"/>
  <c r="D108" i="2"/>
  <c r="S107" i="2"/>
  <c r="R107" i="2"/>
  <c r="F107" i="2"/>
  <c r="H107" i="2" s="1"/>
  <c r="S106" i="2"/>
  <c r="R106" i="2"/>
  <c r="F106" i="2"/>
  <c r="H106" i="2" s="1"/>
  <c r="S105" i="2"/>
  <c r="R105" i="2"/>
  <c r="F105" i="2"/>
  <c r="D104" i="2"/>
  <c r="S101" i="2"/>
  <c r="R101" i="2"/>
  <c r="O101" i="2"/>
  <c r="O99" i="2" s="1"/>
  <c r="N101" i="2"/>
  <c r="N99" i="2" s="1"/>
  <c r="L101" i="2"/>
  <c r="L99" i="2" s="1"/>
  <c r="K101" i="2"/>
  <c r="K99" i="2" s="1"/>
  <c r="H101" i="2"/>
  <c r="S100" i="2"/>
  <c r="R100" i="2"/>
  <c r="F100" i="2"/>
  <c r="D99" i="2"/>
  <c r="S98" i="2"/>
  <c r="R98" i="2"/>
  <c r="F98" i="2"/>
  <c r="H98" i="2" s="1"/>
  <c r="S97" i="2"/>
  <c r="R97" i="2"/>
  <c r="H97" i="2"/>
  <c r="I97" i="2" s="1"/>
  <c r="L97" i="2" s="1"/>
  <c r="S96" i="2"/>
  <c r="R96" i="2"/>
  <c r="H96" i="2"/>
  <c r="S95" i="2"/>
  <c r="R95" i="2"/>
  <c r="O95" i="2"/>
  <c r="N95" i="2"/>
  <c r="M95" i="2"/>
  <c r="K95" i="2"/>
  <c r="K93" i="2" s="1"/>
  <c r="F95" i="2"/>
  <c r="S94" i="2"/>
  <c r="R94" i="2"/>
  <c r="F94" i="2"/>
  <c r="V93" i="2"/>
  <c r="D93" i="2"/>
  <c r="S92" i="2"/>
  <c r="R92" i="2"/>
  <c r="F92" i="2"/>
  <c r="H92" i="2" s="1"/>
  <c r="S91" i="2"/>
  <c r="R91" i="2"/>
  <c r="F91" i="2"/>
  <c r="S89" i="2"/>
  <c r="R89" i="2"/>
  <c r="F89" i="2"/>
  <c r="H89" i="2" s="1"/>
  <c r="S88" i="2"/>
  <c r="R88" i="2"/>
  <c r="F88" i="2"/>
  <c r="H88" i="2" s="1"/>
  <c r="S87" i="2"/>
  <c r="R87" i="2"/>
  <c r="F87" i="2"/>
  <c r="V86" i="2"/>
  <c r="D86" i="2"/>
  <c r="S85" i="2"/>
  <c r="R85" i="2"/>
  <c r="F85" i="2"/>
  <c r="H85" i="2" s="1"/>
  <c r="S82" i="2"/>
  <c r="R82" i="2"/>
  <c r="F82" i="2"/>
  <c r="H82" i="2" s="1"/>
  <c r="S81" i="2"/>
  <c r="R81" i="2"/>
  <c r="F81" i="2"/>
  <c r="S80" i="2"/>
  <c r="R80" i="2"/>
  <c r="F80" i="2"/>
  <c r="H80" i="2" s="1"/>
  <c r="S79" i="2"/>
  <c r="R79" i="2"/>
  <c r="F79" i="2"/>
  <c r="V78" i="2"/>
  <c r="D78" i="2"/>
  <c r="S77" i="2"/>
  <c r="R77" i="2"/>
  <c r="F77" i="2"/>
  <c r="H77" i="2" s="1"/>
  <c r="S76" i="2"/>
  <c r="R76" i="2"/>
  <c r="F76" i="2"/>
  <c r="H76" i="2" s="1"/>
  <c r="S75" i="2"/>
  <c r="R75" i="2"/>
  <c r="F75" i="2"/>
  <c r="S74" i="2"/>
  <c r="R74" i="2"/>
  <c r="F74" i="2"/>
  <c r="H74" i="2" s="1"/>
  <c r="S73" i="2"/>
  <c r="R73" i="2"/>
  <c r="F73" i="2"/>
  <c r="H73" i="2" s="1"/>
  <c r="S72" i="2"/>
  <c r="R72" i="2"/>
  <c r="F72" i="2"/>
  <c r="H72" i="2" s="1"/>
  <c r="S71" i="2"/>
  <c r="R71" i="2"/>
  <c r="F71" i="2"/>
  <c r="H71" i="2" s="1"/>
  <c r="S70" i="2"/>
  <c r="R70" i="2"/>
  <c r="F70" i="2"/>
  <c r="H70" i="2" s="1"/>
  <c r="S69" i="2"/>
  <c r="R69" i="2"/>
  <c r="F69" i="2"/>
  <c r="S68" i="2"/>
  <c r="R68" i="2"/>
  <c r="F68" i="2"/>
  <c r="V67" i="2"/>
  <c r="D67" i="2"/>
  <c r="S66" i="2"/>
  <c r="S65" i="2" s="1"/>
  <c r="R66" i="2"/>
  <c r="R65" i="2" s="1"/>
  <c r="F66" i="2"/>
  <c r="V65" i="2"/>
  <c r="D65" i="2"/>
  <c r="S64" i="2"/>
  <c r="R64" i="2"/>
  <c r="F64" i="2"/>
  <c r="H64" i="2" s="1"/>
  <c r="S63" i="2"/>
  <c r="R63" i="2"/>
  <c r="F63" i="2"/>
  <c r="H63" i="2" s="1"/>
  <c r="S61" i="2"/>
  <c r="R61" i="2"/>
  <c r="F61" i="2"/>
  <c r="H61" i="2" s="1"/>
  <c r="S60" i="2"/>
  <c r="R60" i="2"/>
  <c r="F60" i="2"/>
  <c r="V59" i="2"/>
  <c r="O58" i="2"/>
  <c r="K58" i="2"/>
  <c r="D59" i="2"/>
  <c r="S58" i="2"/>
  <c r="R58" i="2"/>
  <c r="F58" i="2"/>
  <c r="S57" i="2"/>
  <c r="R57" i="2"/>
  <c r="F57" i="2"/>
  <c r="H57" i="2" s="1"/>
  <c r="S56" i="2"/>
  <c r="R56" i="2"/>
  <c r="F56" i="2"/>
  <c r="S55" i="2"/>
  <c r="R55" i="2"/>
  <c r="F55" i="2"/>
  <c r="H55" i="2" s="1"/>
  <c r="S54" i="2"/>
  <c r="R54" i="2"/>
  <c r="F54" i="2"/>
  <c r="H54" i="2" s="1"/>
  <c r="S53" i="2"/>
  <c r="R53" i="2"/>
  <c r="F53" i="2"/>
  <c r="D52" i="2"/>
  <c r="S51" i="2"/>
  <c r="R51" i="2"/>
  <c r="F51" i="2"/>
  <c r="H51" i="2" s="1"/>
  <c r="S50" i="2"/>
  <c r="R50" i="2"/>
  <c r="F50" i="2"/>
  <c r="H50" i="2" s="1"/>
  <c r="S49" i="2"/>
  <c r="R49" i="2"/>
  <c r="F49" i="2"/>
  <c r="H49" i="2" s="1"/>
  <c r="S48" i="2"/>
  <c r="R48" i="2"/>
  <c r="F48" i="2"/>
  <c r="V47" i="2"/>
  <c r="G10" i="2"/>
  <c r="D47" i="2"/>
  <c r="S46" i="2"/>
  <c r="R46" i="2"/>
  <c r="F46" i="2"/>
  <c r="H46" i="2" s="1"/>
  <c r="S45" i="2"/>
  <c r="R45" i="2"/>
  <c r="F45" i="2"/>
  <c r="S44" i="2"/>
  <c r="R44" i="2"/>
  <c r="M44" i="2"/>
  <c r="F44" i="2"/>
  <c r="V43" i="2"/>
  <c r="D43" i="2"/>
  <c r="S42" i="2"/>
  <c r="R42" i="2"/>
  <c r="L42" i="2"/>
  <c r="F42" i="2"/>
  <c r="S41" i="2"/>
  <c r="R41" i="2"/>
  <c r="F41" i="2"/>
  <c r="S40" i="2"/>
  <c r="R40" i="2"/>
  <c r="F40" i="2"/>
  <c r="S39" i="2"/>
  <c r="R39" i="2"/>
  <c r="F39" i="2"/>
  <c r="V38" i="2"/>
  <c r="D38" i="2"/>
  <c r="S37" i="2"/>
  <c r="R37" i="2"/>
  <c r="F37" i="2"/>
  <c r="H37" i="2" s="1"/>
  <c r="S36" i="2"/>
  <c r="R36" i="2"/>
  <c r="F36" i="2"/>
  <c r="H36" i="2" s="1"/>
  <c r="S35" i="2"/>
  <c r="R35" i="2"/>
  <c r="F35" i="2"/>
  <c r="H35" i="2" s="1"/>
  <c r="S34" i="2"/>
  <c r="R34" i="2"/>
  <c r="F34" i="2"/>
  <c r="H34" i="2" s="1"/>
  <c r="F32" i="2"/>
  <c r="H32" i="2" s="1"/>
  <c r="S31" i="2"/>
  <c r="R31" i="2"/>
  <c r="F31" i="2"/>
  <c r="S30" i="2"/>
  <c r="R30" i="2"/>
  <c r="F30" i="2"/>
  <c r="V29" i="2"/>
  <c r="D29" i="2"/>
  <c r="S21" i="2"/>
  <c r="R21" i="2"/>
  <c r="F21" i="2"/>
  <c r="H21" i="2" s="1"/>
  <c r="S20" i="2"/>
  <c r="R20" i="2"/>
  <c r="F20" i="2"/>
  <c r="H20" i="2" s="1"/>
  <c r="S19" i="2"/>
  <c r="R19" i="2"/>
  <c r="F19" i="2"/>
  <c r="S18" i="2"/>
  <c r="R18" i="2"/>
  <c r="F18" i="2"/>
  <c r="S17" i="2"/>
  <c r="R17" i="2"/>
  <c r="F17" i="2"/>
  <c r="E16" i="2"/>
  <c r="P16" i="2" s="1"/>
  <c r="D16" i="2"/>
  <c r="S15" i="2"/>
  <c r="R15" i="2"/>
  <c r="F15" i="2"/>
  <c r="H15" i="2" s="1"/>
  <c r="S14" i="2"/>
  <c r="R14" i="2"/>
  <c r="F14" i="2"/>
  <c r="S13" i="2"/>
  <c r="R13" i="2"/>
  <c r="F13" i="2"/>
  <c r="H13" i="2" s="1"/>
  <c r="S12" i="2"/>
  <c r="R12" i="2"/>
  <c r="F12" i="2"/>
  <c r="V11" i="2"/>
  <c r="D11" i="2"/>
  <c r="F93" i="2" l="1"/>
  <c r="F123" i="2"/>
  <c r="F136" i="2"/>
  <c r="D10" i="2"/>
  <c r="R11" i="2"/>
  <c r="S16" i="2"/>
  <c r="R29" i="2"/>
  <c r="S38" i="2"/>
  <c r="S43" i="2"/>
  <c r="F47" i="2"/>
  <c r="S47" i="2"/>
  <c r="R52" i="2"/>
  <c r="R59" i="2"/>
  <c r="S67" i="2"/>
  <c r="S78" i="2"/>
  <c r="R86" i="2"/>
  <c r="R93" i="2"/>
  <c r="R99" i="2"/>
  <c r="R130" i="2"/>
  <c r="S143" i="2"/>
  <c r="R47" i="2"/>
  <c r="F52" i="2"/>
  <c r="S52" i="2"/>
  <c r="S59" i="2"/>
  <c r="R67" i="2"/>
  <c r="R78" i="2"/>
  <c r="S86" i="2"/>
  <c r="S93" i="2"/>
  <c r="S99" i="2"/>
  <c r="R104" i="2"/>
  <c r="R108" i="2"/>
  <c r="R115" i="2"/>
  <c r="S123" i="2"/>
  <c r="S130" i="2"/>
  <c r="S136" i="2"/>
  <c r="R143" i="2"/>
  <c r="S149" i="2"/>
  <c r="H17" i="2"/>
  <c r="J17" i="2" s="1"/>
  <c r="F16" i="2"/>
  <c r="H39" i="2"/>
  <c r="I39" i="2" s="1"/>
  <c r="F38" i="2"/>
  <c r="H68" i="2"/>
  <c r="F67" i="2"/>
  <c r="H79" i="2"/>
  <c r="F78" i="2"/>
  <c r="M93" i="2"/>
  <c r="M91" i="2" s="1"/>
  <c r="M86" i="2" s="1"/>
  <c r="O93" i="2"/>
  <c r="O91" i="2" s="1"/>
  <c r="H105" i="2"/>
  <c r="H104" i="2" s="1"/>
  <c r="F104" i="2"/>
  <c r="S104" i="2"/>
  <c r="H109" i="2"/>
  <c r="F108" i="2"/>
  <c r="S108" i="2"/>
  <c r="H116" i="2"/>
  <c r="I116" i="2" s="1"/>
  <c r="F115" i="2"/>
  <c r="S115" i="2"/>
  <c r="R123" i="2"/>
  <c r="R136" i="2"/>
  <c r="T102" i="2"/>
  <c r="U102" i="2"/>
  <c r="T129" i="2"/>
  <c r="U129" i="2"/>
  <c r="U24" i="2"/>
  <c r="T24" i="2"/>
  <c r="F143" i="2"/>
  <c r="H12" i="2"/>
  <c r="H11" i="2" s="1"/>
  <c r="F11" i="2"/>
  <c r="R16" i="2"/>
  <c r="H30" i="2"/>
  <c r="I30" i="2" s="1"/>
  <c r="F29" i="2"/>
  <c r="S29" i="2"/>
  <c r="R38" i="2"/>
  <c r="F43" i="2"/>
  <c r="R43" i="2"/>
  <c r="H60" i="2"/>
  <c r="H59" i="2" s="1"/>
  <c r="F59" i="2"/>
  <c r="H66" i="2"/>
  <c r="H65" i="2" s="1"/>
  <c r="F65" i="2"/>
  <c r="H87" i="2"/>
  <c r="I87" i="2" s="1"/>
  <c r="F86" i="2"/>
  <c r="N93" i="2"/>
  <c r="N91" i="2" s="1"/>
  <c r="H100" i="2"/>
  <c r="H99" i="2" s="1"/>
  <c r="F99" i="2"/>
  <c r="H131" i="2"/>
  <c r="F130" i="2"/>
  <c r="H143" i="2"/>
  <c r="U23" i="2"/>
  <c r="T23" i="2"/>
  <c r="T103" i="2"/>
  <c r="U103" i="2"/>
  <c r="T144" i="2"/>
  <c r="U144" i="2"/>
  <c r="T126" i="2"/>
  <c r="U126" i="2"/>
  <c r="U27" i="2"/>
  <c r="T27" i="2"/>
  <c r="U26" i="2"/>
  <c r="K143" i="2"/>
  <c r="K140" i="2" s="1"/>
  <c r="K136" i="2" s="1"/>
  <c r="L143" i="2"/>
  <c r="L140" i="2" s="1"/>
  <c r="U25" i="2"/>
  <c r="S11" i="2"/>
  <c r="U22" i="2"/>
  <c r="E10" i="2"/>
  <c r="Q146" i="2"/>
  <c r="T146" i="2" s="1"/>
  <c r="Q151" i="2"/>
  <c r="Q154" i="2"/>
  <c r="Q156" i="2"/>
  <c r="V56" i="2"/>
  <c r="V52" i="2" s="1"/>
  <c r="V10" i="2" s="1"/>
  <c r="Q150" i="2"/>
  <c r="Q152" i="2"/>
  <c r="Q155" i="2"/>
  <c r="Q147" i="2"/>
  <c r="T147" i="2" s="1"/>
  <c r="Q17" i="2"/>
  <c r="T17" i="2" s="1"/>
  <c r="Q21" i="2"/>
  <c r="T21" i="2" s="1"/>
  <c r="Q114" i="2"/>
  <c r="T114" i="2" s="1"/>
  <c r="Q34" i="2"/>
  <c r="Q79" i="2"/>
  <c r="Q81" i="2"/>
  <c r="Q37" i="2"/>
  <c r="T37" i="2" s="1"/>
  <c r="Q50" i="2"/>
  <c r="T50" i="2" s="1"/>
  <c r="Q85" i="2"/>
  <c r="T85" i="2" s="1"/>
  <c r="Q18" i="2"/>
  <c r="Q36" i="2"/>
  <c r="T36" i="2" s="1"/>
  <c r="Q132" i="2"/>
  <c r="Q19" i="2"/>
  <c r="Q48" i="2"/>
  <c r="Q137" i="2"/>
  <c r="Q96" i="2"/>
  <c r="T96" i="2" s="1"/>
  <c r="Q100" i="2"/>
  <c r="Q66" i="2"/>
  <c r="Q120" i="2"/>
  <c r="Q121" i="2"/>
  <c r="T121" i="2" s="1"/>
  <c r="Q138" i="2"/>
  <c r="T138" i="2" s="1"/>
  <c r="Q142" i="2"/>
  <c r="T142" i="2" s="1"/>
  <c r="I119" i="2"/>
  <c r="L119" i="2" s="1"/>
  <c r="J119" i="2"/>
  <c r="Q82" i="2"/>
  <c r="Q134" i="2"/>
  <c r="Q135" i="2"/>
  <c r="E16" i="3"/>
  <c r="Q30" i="2"/>
  <c r="Q31" i="2"/>
  <c r="Q35" i="2"/>
  <c r="T35" i="2" s="1"/>
  <c r="Q44" i="2"/>
  <c r="Q51" i="2"/>
  <c r="T51" i="2" s="1"/>
  <c r="Q94" i="2"/>
  <c r="Q109" i="2"/>
  <c r="Q110" i="2"/>
  <c r="Q113" i="2"/>
  <c r="Q119" i="2"/>
  <c r="T119" i="2" s="1"/>
  <c r="Q122" i="2"/>
  <c r="T122" i="2" s="1"/>
  <c r="Q140" i="2"/>
  <c r="Q148" i="2"/>
  <c r="M25" i="2"/>
  <c r="Q14" i="2"/>
  <c r="Q20" i="2"/>
  <c r="T20" i="2" s="1"/>
  <c r="Q42" i="2"/>
  <c r="T42" i="2" s="1"/>
  <c r="Q32" i="2"/>
  <c r="Q49" i="2"/>
  <c r="Q57" i="2"/>
  <c r="T57" i="2" s="1"/>
  <c r="Q58" i="2"/>
  <c r="Q80" i="2"/>
  <c r="I12" i="2"/>
  <c r="J12" i="2"/>
  <c r="J39" i="2"/>
  <c r="I13" i="2"/>
  <c r="K13" i="2" s="1"/>
  <c r="J13" i="2"/>
  <c r="I15" i="2"/>
  <c r="L15" i="2" s="1"/>
  <c r="L11" i="2" s="1"/>
  <c r="J15" i="2"/>
  <c r="Q12" i="2"/>
  <c r="T12" i="2" s="1"/>
  <c r="Q13" i="2"/>
  <c r="T13" i="2" s="1"/>
  <c r="Q15" i="2"/>
  <c r="T15" i="2" s="1"/>
  <c r="I17" i="2"/>
  <c r="I20" i="2"/>
  <c r="I21" i="2"/>
  <c r="K21" i="2" s="1"/>
  <c r="I32" i="2"/>
  <c r="I34" i="2"/>
  <c r="K34" i="2" s="1"/>
  <c r="I35" i="2"/>
  <c r="K35" i="2" s="1"/>
  <c r="I36" i="2"/>
  <c r="K36" i="2" s="1"/>
  <c r="I37" i="2"/>
  <c r="L37" i="2" s="1"/>
  <c r="Q39" i="2"/>
  <c r="Q40" i="2"/>
  <c r="Q41" i="2"/>
  <c r="I46" i="2"/>
  <c r="J46" i="2"/>
  <c r="I54" i="2"/>
  <c r="J54" i="2"/>
  <c r="I60" i="2"/>
  <c r="I63" i="2"/>
  <c r="N63" i="2" s="1"/>
  <c r="J63" i="2"/>
  <c r="I68" i="2"/>
  <c r="J68" i="2"/>
  <c r="I70" i="2"/>
  <c r="J70" i="2"/>
  <c r="I72" i="2"/>
  <c r="N72" i="2" s="1"/>
  <c r="J72" i="2"/>
  <c r="I74" i="2"/>
  <c r="O74" i="2" s="1"/>
  <c r="J74" i="2"/>
  <c r="I76" i="2"/>
  <c r="J20" i="2"/>
  <c r="J21" i="2"/>
  <c r="J30" i="2"/>
  <c r="J32" i="2"/>
  <c r="J34" i="2"/>
  <c r="J35" i="2"/>
  <c r="J36" i="2"/>
  <c r="J37" i="2"/>
  <c r="I55" i="2"/>
  <c r="O55" i="2" s="1"/>
  <c r="J55" i="2"/>
  <c r="I61" i="2"/>
  <c r="M61" i="2" s="1"/>
  <c r="J61" i="2"/>
  <c r="I64" i="2"/>
  <c r="N64" i="2" s="1"/>
  <c r="J64" i="2"/>
  <c r="I71" i="2"/>
  <c r="M71" i="2" s="1"/>
  <c r="J71" i="2"/>
  <c r="I73" i="2"/>
  <c r="O73" i="2" s="1"/>
  <c r="J73" i="2"/>
  <c r="I77" i="2"/>
  <c r="Q45" i="2"/>
  <c r="Q46" i="2"/>
  <c r="T46" i="2" s="1"/>
  <c r="I49" i="2"/>
  <c r="I50" i="2"/>
  <c r="M50" i="2" s="1"/>
  <c r="I51" i="2"/>
  <c r="M51" i="2" s="1"/>
  <c r="Q53" i="2"/>
  <c r="Q54" i="2"/>
  <c r="T54" i="2" s="1"/>
  <c r="Q55" i="2"/>
  <c r="T55" i="2" s="1"/>
  <c r="Q56" i="2"/>
  <c r="I57" i="2"/>
  <c r="Q60" i="2"/>
  <c r="Q61" i="2"/>
  <c r="T61" i="2" s="1"/>
  <c r="Q63" i="2"/>
  <c r="T63" i="2" s="1"/>
  <c r="Q64" i="2"/>
  <c r="T64" i="2" s="1"/>
  <c r="Q68" i="2"/>
  <c r="Q69" i="2"/>
  <c r="Q70" i="2"/>
  <c r="T70" i="2" s="1"/>
  <c r="Q71" i="2"/>
  <c r="T71" i="2" s="1"/>
  <c r="Q72" i="2"/>
  <c r="T72" i="2" s="1"/>
  <c r="Q73" i="2"/>
  <c r="T73" i="2" s="1"/>
  <c r="Q74" i="2"/>
  <c r="T74" i="2" s="1"/>
  <c r="Q75" i="2"/>
  <c r="Q76" i="2"/>
  <c r="T76" i="2" s="1"/>
  <c r="Q77" i="2"/>
  <c r="T77" i="2" s="1"/>
  <c r="I79" i="2"/>
  <c r="I80" i="2"/>
  <c r="I82" i="2"/>
  <c r="I85" i="2"/>
  <c r="I89" i="2"/>
  <c r="J105" i="2"/>
  <c r="I107" i="2"/>
  <c r="O107" i="2" s="1"/>
  <c r="O104" i="2" s="1"/>
  <c r="J107" i="2"/>
  <c r="J116" i="2"/>
  <c r="I118" i="2"/>
  <c r="L118" i="2" s="1"/>
  <c r="J118" i="2"/>
  <c r="J49" i="2"/>
  <c r="J50" i="2"/>
  <c r="J51" i="2"/>
  <c r="J57" i="2"/>
  <c r="I88" i="2"/>
  <c r="I92" i="2"/>
  <c r="J92" i="2"/>
  <c r="I98" i="2"/>
  <c r="L98" i="2" s="1"/>
  <c r="J98" i="2"/>
  <c r="H95" i="2"/>
  <c r="H93" i="2" s="1"/>
  <c r="I106" i="2"/>
  <c r="N106" i="2" s="1"/>
  <c r="J106" i="2"/>
  <c r="I117" i="2"/>
  <c r="L117" i="2" s="1"/>
  <c r="J117" i="2"/>
  <c r="Q87" i="2"/>
  <c r="Q88" i="2"/>
  <c r="T88" i="2" s="1"/>
  <c r="Q89" i="2"/>
  <c r="T89" i="2" s="1"/>
  <c r="Q91" i="2"/>
  <c r="Q92" i="2"/>
  <c r="T92" i="2" s="1"/>
  <c r="Q95" i="2"/>
  <c r="I96" i="2"/>
  <c r="J97" i="2"/>
  <c r="Q97" i="2"/>
  <c r="T97" i="2" s="1"/>
  <c r="Q98" i="2"/>
  <c r="T98" i="2" s="1"/>
  <c r="I100" i="2"/>
  <c r="Q101" i="2"/>
  <c r="Q105" i="2"/>
  <c r="Q106" i="2"/>
  <c r="T106" i="2" s="1"/>
  <c r="Q107" i="2"/>
  <c r="T107" i="2" s="1"/>
  <c r="I109" i="2"/>
  <c r="I114" i="2"/>
  <c r="Q116" i="2"/>
  <c r="Q117" i="2"/>
  <c r="T117" i="2" s="1"/>
  <c r="Q118" i="2"/>
  <c r="T118" i="2" s="1"/>
  <c r="I125" i="2"/>
  <c r="J125" i="2"/>
  <c r="I131" i="2"/>
  <c r="J131" i="2"/>
  <c r="H140" i="2"/>
  <c r="H136" i="2" s="1"/>
  <c r="J96" i="2"/>
  <c r="J100" i="2"/>
  <c r="J101" i="2"/>
  <c r="J109" i="2"/>
  <c r="J114" i="2"/>
  <c r="I145" i="2"/>
  <c r="N145" i="2" s="1"/>
  <c r="N143" i="2" s="1"/>
  <c r="J145" i="2"/>
  <c r="I121" i="2"/>
  <c r="I122" i="2"/>
  <c r="M122" i="2" s="1"/>
  <c r="Q124" i="2"/>
  <c r="Q125" i="2"/>
  <c r="T125" i="2" s="1"/>
  <c r="Q131" i="2"/>
  <c r="I134" i="2"/>
  <c r="I138" i="2"/>
  <c r="J139" i="2"/>
  <c r="Q139" i="2"/>
  <c r="T139" i="2" s="1"/>
  <c r="J141" i="2"/>
  <c r="Q141" i="2"/>
  <c r="T141" i="2" s="1"/>
  <c r="I142" i="2"/>
  <c r="Q145" i="2"/>
  <c r="T145" i="2" s="1"/>
  <c r="I146" i="2"/>
  <c r="O146" i="2" s="1"/>
  <c r="J121" i="2"/>
  <c r="J122" i="2"/>
  <c r="J134" i="2"/>
  <c r="J138" i="2"/>
  <c r="J142" i="2"/>
  <c r="J146" i="2"/>
  <c r="J99" i="2" l="1"/>
  <c r="R10" i="2"/>
  <c r="J143" i="2"/>
  <c r="J140" i="2" s="1"/>
  <c r="J136" i="2" s="1"/>
  <c r="J66" i="2"/>
  <c r="J65" i="2" s="1"/>
  <c r="I105" i="2"/>
  <c r="I66" i="2"/>
  <c r="I65" i="2" s="1"/>
  <c r="J60" i="2"/>
  <c r="U131" i="2"/>
  <c r="T131" i="2"/>
  <c r="U124" i="2"/>
  <c r="T124" i="2"/>
  <c r="Q123" i="2"/>
  <c r="T123" i="2" s="1"/>
  <c r="U105" i="2"/>
  <c r="T105" i="2"/>
  <c r="Q104" i="2"/>
  <c r="T104" i="2" s="1"/>
  <c r="U87" i="2"/>
  <c r="T87" i="2"/>
  <c r="Q86" i="2"/>
  <c r="T86" i="2" s="1"/>
  <c r="J104" i="2"/>
  <c r="U68" i="2"/>
  <c r="T68" i="2"/>
  <c r="Q67" i="2"/>
  <c r="T67" i="2" s="1"/>
  <c r="U53" i="2"/>
  <c r="T53" i="2"/>
  <c r="Q52" i="2"/>
  <c r="T52" i="2" s="1"/>
  <c r="M58" i="2"/>
  <c r="M56" i="2" s="1"/>
  <c r="M53" i="2" s="1"/>
  <c r="M52" i="2" s="1"/>
  <c r="M59" i="2"/>
  <c r="N59" i="2"/>
  <c r="N58" i="2" s="1"/>
  <c r="N56" i="2" s="1"/>
  <c r="N53" i="2" s="1"/>
  <c r="I59" i="2"/>
  <c r="U40" i="2"/>
  <c r="T40" i="2"/>
  <c r="J11" i="2"/>
  <c r="U80" i="2"/>
  <c r="T80" i="2"/>
  <c r="U58" i="2"/>
  <c r="T58" i="2"/>
  <c r="U49" i="2"/>
  <c r="T49" i="2"/>
  <c r="U14" i="2"/>
  <c r="T14" i="2"/>
  <c r="U148" i="2"/>
  <c r="T148" i="2"/>
  <c r="U140" i="2"/>
  <c r="T140" i="2"/>
  <c r="U113" i="2"/>
  <c r="T113" i="2"/>
  <c r="U109" i="2"/>
  <c r="T109" i="2"/>
  <c r="Q108" i="2"/>
  <c r="T108" i="2" s="1"/>
  <c r="U94" i="2"/>
  <c r="T94" i="2"/>
  <c r="Q93" i="2"/>
  <c r="T93" i="2" s="1"/>
  <c r="T44" i="2"/>
  <c r="Q43" i="2"/>
  <c r="T43" i="2" s="1"/>
  <c r="U31" i="2"/>
  <c r="T31" i="2"/>
  <c r="U135" i="2"/>
  <c r="T135" i="2"/>
  <c r="U82" i="2"/>
  <c r="T82" i="2"/>
  <c r="T100" i="2"/>
  <c r="Q99" i="2"/>
  <c r="T99" i="2" s="1"/>
  <c r="U137" i="2"/>
  <c r="Q136" i="2"/>
  <c r="T136" i="2" s="1"/>
  <c r="T137" i="2"/>
  <c r="U48" i="2"/>
  <c r="T48" i="2"/>
  <c r="Q47" i="2"/>
  <c r="T47" i="2" s="1"/>
  <c r="U19" i="2"/>
  <c r="T19" i="2"/>
  <c r="U18" i="2"/>
  <c r="T18" i="2"/>
  <c r="U81" i="2"/>
  <c r="T81" i="2"/>
  <c r="U34" i="2"/>
  <c r="T34" i="2"/>
  <c r="U152" i="2"/>
  <c r="T152" i="2"/>
  <c r="U156" i="2"/>
  <c r="T156" i="2"/>
  <c r="U151" i="2"/>
  <c r="T151" i="2"/>
  <c r="Q16" i="2"/>
  <c r="T16" i="2" s="1"/>
  <c r="U116" i="2"/>
  <c r="T116" i="2"/>
  <c r="Q115" i="2"/>
  <c r="T115" i="2" s="1"/>
  <c r="U101" i="2"/>
  <c r="T101" i="2"/>
  <c r="U95" i="2"/>
  <c r="T95" i="2"/>
  <c r="U91" i="2"/>
  <c r="T91" i="2"/>
  <c r="I104" i="2"/>
  <c r="U75" i="2"/>
  <c r="T75" i="2"/>
  <c r="U69" i="2"/>
  <c r="T69" i="2"/>
  <c r="T60" i="2"/>
  <c r="Q59" i="2"/>
  <c r="T59" i="2" s="1"/>
  <c r="U56" i="2"/>
  <c r="T56" i="2"/>
  <c r="U45" i="2"/>
  <c r="T45" i="2"/>
  <c r="J59" i="2"/>
  <c r="U41" i="2"/>
  <c r="T41" i="2"/>
  <c r="U39" i="2"/>
  <c r="T39" i="2"/>
  <c r="Q38" i="2"/>
  <c r="T38" i="2" s="1"/>
  <c r="T11" i="2"/>
  <c r="I11" i="2"/>
  <c r="U32" i="2"/>
  <c r="T32" i="2"/>
  <c r="U110" i="2"/>
  <c r="T110" i="2"/>
  <c r="T30" i="2"/>
  <c r="Q29" i="2"/>
  <c r="T29" i="2" s="1"/>
  <c r="U120" i="2"/>
  <c r="T120" i="2"/>
  <c r="T66" i="2"/>
  <c r="Q65" i="2"/>
  <c r="T65" i="2" s="1"/>
  <c r="U132" i="2"/>
  <c r="T132" i="2"/>
  <c r="T79" i="2"/>
  <c r="Q78" i="2"/>
  <c r="T78" i="2" s="1"/>
  <c r="U155" i="2"/>
  <c r="T155" i="2"/>
  <c r="U150" i="2"/>
  <c r="T150" i="2"/>
  <c r="Q149" i="2"/>
  <c r="T149" i="2" s="1"/>
  <c r="U154" i="2"/>
  <c r="T154" i="2"/>
  <c r="Q143" i="2"/>
  <c r="T143" i="2" s="1"/>
  <c r="O143" i="2"/>
  <c r="O140" i="2" s="1"/>
  <c r="O136" i="2" s="1"/>
  <c r="I143" i="2"/>
  <c r="I140" i="2" s="1"/>
  <c r="I136" i="2" s="1"/>
  <c r="T134" i="2"/>
  <c r="Q130" i="2"/>
  <c r="T130" i="2" s="1"/>
  <c r="K132" i="2"/>
  <c r="K133" i="2"/>
  <c r="U125" i="2"/>
  <c r="U118" i="2"/>
  <c r="U106" i="2"/>
  <c r="U98" i="2"/>
  <c r="U88" i="2"/>
  <c r="U76" i="2"/>
  <c r="U74" i="2"/>
  <c r="U72" i="2"/>
  <c r="U70" i="2"/>
  <c r="U63" i="2"/>
  <c r="U60" i="2"/>
  <c r="U55" i="2"/>
  <c r="U46" i="2"/>
  <c r="U13" i="2"/>
  <c r="U20" i="2"/>
  <c r="U119" i="2"/>
  <c r="U35" i="2"/>
  <c r="U30" i="2"/>
  <c r="U66" i="2"/>
  <c r="U36" i="2"/>
  <c r="U85" i="2"/>
  <c r="U147" i="2"/>
  <c r="F10" i="2"/>
  <c r="U145" i="2"/>
  <c r="U141" i="2"/>
  <c r="U139" i="2"/>
  <c r="U117" i="2"/>
  <c r="U107" i="2"/>
  <c r="U97" i="2"/>
  <c r="U92" i="2"/>
  <c r="U89" i="2"/>
  <c r="U77" i="2"/>
  <c r="U73" i="2"/>
  <c r="U71" i="2"/>
  <c r="U64" i="2"/>
  <c r="U61" i="2"/>
  <c r="U54" i="2"/>
  <c r="U15" i="2"/>
  <c r="Q11" i="2"/>
  <c r="U12" i="2"/>
  <c r="U57" i="2"/>
  <c r="U42" i="2"/>
  <c r="U122" i="2"/>
  <c r="U51" i="2"/>
  <c r="U44" i="2"/>
  <c r="U134" i="2"/>
  <c r="U142" i="2"/>
  <c r="U138" i="2"/>
  <c r="U121" i="2"/>
  <c r="U100" i="2"/>
  <c r="U99" i="2" s="1"/>
  <c r="U96" i="2"/>
  <c r="U50" i="2"/>
  <c r="U37" i="2"/>
  <c r="U79" i="2"/>
  <c r="U114" i="2"/>
  <c r="U21" i="2"/>
  <c r="U17" i="2"/>
  <c r="U16" i="2" s="1"/>
  <c r="S10" i="2"/>
  <c r="U146" i="2"/>
  <c r="P10" i="2"/>
  <c r="J95" i="2"/>
  <c r="J93" i="2" s="1"/>
  <c r="J91" i="2" s="1"/>
  <c r="U29" i="2"/>
  <c r="U130" i="2"/>
  <c r="M142" i="2"/>
  <c r="M140" i="2" s="1"/>
  <c r="M136" i="2" s="1"/>
  <c r="L134" i="2"/>
  <c r="N140" i="2"/>
  <c r="N136" i="2" s="1"/>
  <c r="K131" i="2"/>
  <c r="O125" i="2"/>
  <c r="O109" i="2"/>
  <c r="I101" i="2"/>
  <c r="I99" i="2" s="1"/>
  <c r="M101" i="2"/>
  <c r="M100" i="2"/>
  <c r="I95" i="2"/>
  <c r="I93" i="2" s="1"/>
  <c r="I91" i="2" s="1"/>
  <c r="I86" i="2" s="1"/>
  <c r="I81" i="2" s="1"/>
  <c r="L96" i="2"/>
  <c r="L95" i="2" s="1"/>
  <c r="K92" i="2"/>
  <c r="K91" i="2" s="1"/>
  <c r="N105" i="2"/>
  <c r="N104" i="2" s="1"/>
  <c r="N87" i="2"/>
  <c r="N86" i="2" s="1"/>
  <c r="J87" i="2"/>
  <c r="J85" i="2"/>
  <c r="M85" i="2"/>
  <c r="J80" i="2"/>
  <c r="L80" i="2"/>
  <c r="U52" i="2"/>
  <c r="K76" i="2"/>
  <c r="J76" i="2"/>
  <c r="L70" i="2"/>
  <c r="K68" i="2"/>
  <c r="H58" i="2"/>
  <c r="K46" i="2"/>
  <c r="U38" i="2"/>
  <c r="K32" i="2"/>
  <c r="K20" i="2"/>
  <c r="U136" i="2"/>
  <c r="L138" i="2"/>
  <c r="U123" i="2"/>
  <c r="M121" i="2"/>
  <c r="K114" i="2"/>
  <c r="H91" i="2"/>
  <c r="H86" i="2" s="1"/>
  <c r="O88" i="2"/>
  <c r="O86" i="2" s="1"/>
  <c r="J88" i="2"/>
  <c r="K116" i="2"/>
  <c r="O89" i="2"/>
  <c r="J89" i="2"/>
  <c r="J82" i="2"/>
  <c r="M82" i="2"/>
  <c r="J79" i="2"/>
  <c r="K79" i="2"/>
  <c r="U67" i="2"/>
  <c r="K57" i="2"/>
  <c r="K56" i="2" s="1"/>
  <c r="K53" i="2" s="1"/>
  <c r="M49" i="2"/>
  <c r="K77" i="2"/>
  <c r="J77" i="2"/>
  <c r="J58" i="2"/>
  <c r="J56" i="2" s="1"/>
  <c r="J53" i="2" s="1"/>
  <c r="L60" i="2"/>
  <c r="I58" i="2"/>
  <c r="I56" i="2" s="1"/>
  <c r="I53" i="2" s="1"/>
  <c r="O54" i="2"/>
  <c r="O30" i="2"/>
  <c r="O17" i="2"/>
  <c r="N39" i="2"/>
  <c r="K12" i="2"/>
  <c r="K11" i="2" s="1"/>
  <c r="U115" i="2" l="1"/>
  <c r="U149" i="2"/>
  <c r="U143" i="2"/>
  <c r="M48" i="2"/>
  <c r="O66" i="2"/>
  <c r="O65" i="2" s="1"/>
  <c r="O56" i="2" s="1"/>
  <c r="O53" i="2" s="1"/>
  <c r="O52" i="2" s="1"/>
  <c r="O48" i="2" s="1"/>
  <c r="O47" i="2" s="1"/>
  <c r="O45" i="2" s="1"/>
  <c r="O43" i="2" s="1"/>
  <c r="O41" i="2" s="1"/>
  <c r="O40" i="2" s="1"/>
  <c r="O38" i="2" s="1"/>
  <c r="O31" i="2" s="1"/>
  <c r="O29" i="2" s="1"/>
  <c r="U86" i="2"/>
  <c r="U43" i="2"/>
  <c r="U93" i="2"/>
  <c r="U47" i="2"/>
  <c r="U108" i="2"/>
  <c r="T10" i="2"/>
  <c r="O132" i="2"/>
  <c r="O130" i="2" s="1"/>
  <c r="O124" i="2" s="1"/>
  <c r="O123" i="2" s="1"/>
  <c r="O120" i="2" s="1"/>
  <c r="O115" i="2" s="1"/>
  <c r="O113" i="2" s="1"/>
  <c r="O110" i="2" s="1"/>
  <c r="O108" i="2" s="1"/>
  <c r="O133" i="2"/>
  <c r="L59" i="2"/>
  <c r="L58" i="2" s="1"/>
  <c r="L56" i="2" s="1"/>
  <c r="L53" i="2" s="1"/>
  <c r="L52" i="2" s="1"/>
  <c r="L48" i="2" s="1"/>
  <c r="L47" i="2" s="1"/>
  <c r="L45" i="2" s="1"/>
  <c r="L43" i="2" s="1"/>
  <c r="L41" i="2" s="1"/>
  <c r="L40" i="2" s="1"/>
  <c r="L38" i="2" s="1"/>
  <c r="L31" i="2" s="1"/>
  <c r="L29" i="2" s="1"/>
  <c r="L24" i="2" s="1"/>
  <c r="L19" i="2" s="1"/>
  <c r="U104" i="2"/>
  <c r="J86" i="2"/>
  <c r="N81" i="2"/>
  <c r="L93" i="2"/>
  <c r="L91" i="2" s="1"/>
  <c r="L86" i="2" s="1"/>
  <c r="L81" i="2" s="1"/>
  <c r="L78" i="2" s="1"/>
  <c r="L75" i="2" s="1"/>
  <c r="L69" i="2" s="1"/>
  <c r="L67" i="2" s="1"/>
  <c r="M99" i="2"/>
  <c r="K130" i="2"/>
  <c r="K124" i="2" s="1"/>
  <c r="K123" i="2" s="1"/>
  <c r="K120" i="2" s="1"/>
  <c r="K115" i="2" s="1"/>
  <c r="K113" i="2" s="1"/>
  <c r="K110" i="2" s="1"/>
  <c r="K108" i="2" s="1"/>
  <c r="L136" i="2"/>
  <c r="L133" i="2" s="1"/>
  <c r="L16" i="3"/>
  <c r="F16" i="3"/>
  <c r="K86" i="2"/>
  <c r="K81" i="2" s="1"/>
  <c r="K78" i="2" s="1"/>
  <c r="K75" i="2" s="1"/>
  <c r="K69" i="2" s="1"/>
  <c r="K67" i="2" s="1"/>
  <c r="N78" i="2"/>
  <c r="N75" i="2" s="1"/>
  <c r="N69" i="2" s="1"/>
  <c r="N67" i="2" s="1"/>
  <c r="I78" i="2"/>
  <c r="I75" i="2" s="1"/>
  <c r="I69" i="2" s="1"/>
  <c r="I67" i="2" s="1"/>
  <c r="N52" i="2"/>
  <c r="N48" i="2" s="1"/>
  <c r="N47" i="2" s="1"/>
  <c r="N45" i="2" s="1"/>
  <c r="N43" i="2" s="1"/>
  <c r="N41" i="2" s="1"/>
  <c r="N40" i="2" s="1"/>
  <c r="N38" i="2" s="1"/>
  <c r="N31" i="2" s="1"/>
  <c r="I52" i="2"/>
  <c r="I48" i="2" s="1"/>
  <c r="I47" i="2" s="1"/>
  <c r="I45" i="2" s="1"/>
  <c r="I43" i="2" s="1"/>
  <c r="I41" i="2" s="1"/>
  <c r="I40" i="2" s="1"/>
  <c r="I38" i="2" s="1"/>
  <c r="I31" i="2" s="1"/>
  <c r="I29" i="2" s="1"/>
  <c r="I24" i="2" s="1"/>
  <c r="I19" i="2" s="1"/>
  <c r="J52" i="2"/>
  <c r="J48" i="2" s="1"/>
  <c r="J47" i="2" s="1"/>
  <c r="J45" i="2" s="1"/>
  <c r="J43" i="2" s="1"/>
  <c r="J41" i="2" s="1"/>
  <c r="J40" i="2" s="1"/>
  <c r="J38" i="2" s="1"/>
  <c r="J31" i="2" s="1"/>
  <c r="J29" i="2" s="1"/>
  <c r="J24" i="2" s="1"/>
  <c r="J19" i="2" s="1"/>
  <c r="J16" i="2" s="1"/>
  <c r="K52" i="2"/>
  <c r="K48" i="2" s="1"/>
  <c r="K47" i="2" s="1"/>
  <c r="K45" i="2" s="1"/>
  <c r="M47" i="2"/>
  <c r="M45" i="2" s="1"/>
  <c r="M43" i="2" s="1"/>
  <c r="M41" i="2" s="1"/>
  <c r="M40" i="2" s="1"/>
  <c r="M38" i="2" s="1"/>
  <c r="M31" i="2" s="1"/>
  <c r="M29" i="2" s="1"/>
  <c r="M24" i="2" s="1"/>
  <c r="M19" i="2" s="1"/>
  <c r="U59" i="2"/>
  <c r="Q10" i="2"/>
  <c r="U11" i="2"/>
  <c r="U65" i="2"/>
  <c r="U78" i="2"/>
  <c r="N132" i="2"/>
  <c r="N133" i="2"/>
  <c r="H132" i="2"/>
  <c r="H130" i="2" s="1"/>
  <c r="H133" i="2"/>
  <c r="I132" i="2"/>
  <c r="I133" i="2"/>
  <c r="J132" i="2"/>
  <c r="J133" i="2"/>
  <c r="M132" i="2"/>
  <c r="M133" i="2"/>
  <c r="M81" i="2"/>
  <c r="J81" i="2"/>
  <c r="O81" i="2"/>
  <c r="H56" i="2"/>
  <c r="L132" i="2" l="1"/>
  <c r="M130" i="2"/>
  <c r="M124" i="2" s="1"/>
  <c r="M123" i="2" s="1"/>
  <c r="M120" i="2" s="1"/>
  <c r="M115" i="2" s="1"/>
  <c r="M113" i="2" s="1"/>
  <c r="M110" i="2" s="1"/>
  <c r="M108" i="2" s="1"/>
  <c r="J130" i="2"/>
  <c r="J124" i="2" s="1"/>
  <c r="J123" i="2" s="1"/>
  <c r="J120" i="2" s="1"/>
  <c r="J115" i="2" s="1"/>
  <c r="J113" i="2" s="1"/>
  <c r="J110" i="2" s="1"/>
  <c r="J108" i="2" s="1"/>
  <c r="I130" i="2"/>
  <c r="I124" i="2" s="1"/>
  <c r="I123" i="2" s="1"/>
  <c r="I120" i="2" s="1"/>
  <c r="I115" i="2" s="1"/>
  <c r="I113" i="2" s="1"/>
  <c r="I110" i="2" s="1"/>
  <c r="I108" i="2" s="1"/>
  <c r="N130" i="2"/>
  <c r="N124" i="2" s="1"/>
  <c r="N123" i="2" s="1"/>
  <c r="N120" i="2" s="1"/>
  <c r="N115" i="2" s="1"/>
  <c r="N113" i="2" s="1"/>
  <c r="N110" i="2" s="1"/>
  <c r="N108" i="2" s="1"/>
  <c r="L130" i="2"/>
  <c r="L124" i="2" s="1"/>
  <c r="L123" i="2" s="1"/>
  <c r="L120" i="2" s="1"/>
  <c r="L115" i="2" s="1"/>
  <c r="L113" i="2" s="1"/>
  <c r="L110" i="2" s="1"/>
  <c r="L108" i="2" s="1"/>
  <c r="O78" i="2"/>
  <c r="O75" i="2" s="1"/>
  <c r="O69" i="2" s="1"/>
  <c r="O67" i="2" s="1"/>
  <c r="J78" i="2"/>
  <c r="J75" i="2" s="1"/>
  <c r="J69" i="2" s="1"/>
  <c r="J67" i="2" s="1"/>
  <c r="M78" i="2"/>
  <c r="M75" i="2" s="1"/>
  <c r="M69" i="2" s="1"/>
  <c r="M67" i="2" s="1"/>
  <c r="K43" i="2"/>
  <c r="K41" i="2" s="1"/>
  <c r="K40" i="2" s="1"/>
  <c r="K38" i="2" s="1"/>
  <c r="K31" i="2" s="1"/>
  <c r="K29" i="2" s="1"/>
  <c r="K24" i="2" s="1"/>
  <c r="K19" i="2" s="1"/>
  <c r="N29" i="2"/>
  <c r="N24" i="2" s="1"/>
  <c r="N19" i="2" s="1"/>
  <c r="N16" i="2" s="1"/>
  <c r="L16" i="2"/>
  <c r="M16" i="2"/>
  <c r="I16" i="2"/>
  <c r="U10" i="2"/>
  <c r="O24" i="2"/>
  <c r="O19" i="2" s="1"/>
  <c r="H53" i="2"/>
  <c r="H52" i="2" s="1"/>
  <c r="H124" i="2"/>
  <c r="H123" i="2" s="1"/>
  <c r="H81" i="2"/>
  <c r="H78" i="2" s="1"/>
  <c r="I10" i="2" l="1"/>
  <c r="L10" i="2"/>
  <c r="J10" i="2"/>
  <c r="N10" i="2"/>
  <c r="M10" i="2"/>
  <c r="O16" i="2"/>
  <c r="O10" i="2" s="1"/>
  <c r="K16" i="2"/>
  <c r="K10" i="2" s="1"/>
  <c r="H16" i="3"/>
  <c r="H48" i="2" l="1"/>
  <c r="H47" i="2" s="1"/>
  <c r="H120" i="2"/>
  <c r="H115" i="2" s="1"/>
  <c r="H75" i="2"/>
  <c r="H69" i="2" l="1"/>
  <c r="H67" i="2" s="1"/>
  <c r="H45" i="2" l="1"/>
  <c r="H43" i="2" s="1"/>
  <c r="H113" i="2"/>
  <c r="H110" i="2" l="1"/>
  <c r="H108" i="2" s="1"/>
  <c r="H41" i="2" l="1"/>
  <c r="H40" i="2" l="1"/>
  <c r="H38" i="2" s="1"/>
  <c r="H31" i="2" l="1"/>
  <c r="H29" i="2" s="1"/>
  <c r="H24" i="2" l="1"/>
  <c r="H19" i="2" l="1"/>
  <c r="H16" i="2" l="1"/>
  <c r="N99" i="1"/>
  <c r="I99" i="1" s="1"/>
  <c r="N98" i="1"/>
  <c r="I98" i="1" s="1"/>
  <c r="N97" i="1"/>
  <c r="I97" i="1" s="1"/>
  <c r="N96" i="1"/>
  <c r="U95" i="1"/>
  <c r="N94" i="1"/>
  <c r="I94" i="1" s="1"/>
  <c r="N93" i="1"/>
  <c r="I93" i="1" s="1"/>
  <c r="N92" i="1"/>
  <c r="I92" i="1" s="1"/>
  <c r="N87" i="1"/>
  <c r="I87" i="1" s="1"/>
  <c r="N86" i="1"/>
  <c r="V18" i="1"/>
  <c r="N67" i="1"/>
  <c r="I67" i="1" s="1"/>
  <c r="I66" i="1"/>
  <c r="I63" i="1"/>
  <c r="N62" i="1"/>
  <c r="I62" i="1" s="1"/>
  <c r="N61" i="1"/>
  <c r="I61" i="1" s="1"/>
  <c r="N60" i="1"/>
  <c r="I60" i="1" s="1"/>
  <c r="N59" i="1"/>
  <c r="I59" i="1" s="1"/>
  <c r="N58" i="1"/>
  <c r="I58" i="1" s="1"/>
  <c r="N57" i="1"/>
  <c r="I57" i="1" s="1"/>
  <c r="N56" i="1"/>
  <c r="I56" i="1" s="1"/>
  <c r="N55" i="1"/>
  <c r="I55" i="1" s="1"/>
  <c r="N54" i="1"/>
  <c r="I54" i="1" s="1"/>
  <c r="N53" i="1"/>
  <c r="I53" i="1" s="1"/>
  <c r="N52" i="1"/>
  <c r="I52" i="1" s="1"/>
  <c r="U51" i="1"/>
  <c r="U49" i="1" s="1"/>
  <c r="N51" i="1"/>
  <c r="I51" i="1" s="1"/>
  <c r="N50" i="1"/>
  <c r="T49" i="1"/>
  <c r="S49" i="1"/>
  <c r="R49" i="1"/>
  <c r="Q49" i="1"/>
  <c r="P49" i="1"/>
  <c r="K49" i="1"/>
  <c r="J49" i="1"/>
  <c r="H49" i="1"/>
  <c r="G49" i="1"/>
  <c r="N48" i="1"/>
  <c r="I48" i="1" s="1"/>
  <c r="U48" i="1" s="1"/>
  <c r="N47" i="1"/>
  <c r="I47" i="1" s="1"/>
  <c r="U47" i="1" s="1"/>
  <c r="N46" i="1"/>
  <c r="I46" i="1" s="1"/>
  <c r="U46" i="1" s="1"/>
  <c r="N45" i="1"/>
  <c r="I45" i="1" s="1"/>
  <c r="U45" i="1" s="1"/>
  <c r="N44" i="1"/>
  <c r="I44" i="1" s="1"/>
  <c r="N43" i="1"/>
  <c r="I43" i="1" s="1"/>
  <c r="N42" i="1"/>
  <c r="I42" i="1" s="1"/>
  <c r="U42" i="1" s="1"/>
  <c r="N41" i="1"/>
  <c r="I41" i="1" s="1"/>
  <c r="N40" i="1"/>
  <c r="I40" i="1" s="1"/>
  <c r="N39" i="1"/>
  <c r="I39" i="1" s="1"/>
  <c r="N38" i="1"/>
  <c r="I38" i="1" s="1"/>
  <c r="I37" i="1"/>
  <c r="N36" i="1"/>
  <c r="I36" i="1" s="1"/>
  <c r="N35" i="1"/>
  <c r="I35" i="1" s="1"/>
  <c r="G35" i="1" s="1"/>
  <c r="G19" i="1" s="1"/>
  <c r="N34" i="1"/>
  <c r="I34" i="1" s="1"/>
  <c r="N33" i="1"/>
  <c r="I33" i="1" s="1"/>
  <c r="N31" i="1"/>
  <c r="I31" i="1" s="1"/>
  <c r="N30" i="1"/>
  <c r="I30" i="1" s="1"/>
  <c r="N29" i="1"/>
  <c r="I29" i="1" s="1"/>
  <c r="N28" i="1"/>
  <c r="I28" i="1" s="1"/>
  <c r="N27" i="1"/>
  <c r="I27" i="1" s="1"/>
  <c r="N26" i="1"/>
  <c r="I26" i="1" s="1"/>
  <c r="N25" i="1"/>
  <c r="I25" i="1" s="1"/>
  <c r="N24" i="1"/>
  <c r="I24" i="1" s="1"/>
  <c r="N23" i="1"/>
  <c r="I23" i="1" s="1"/>
  <c r="N22" i="1"/>
  <c r="I22" i="1" s="1"/>
  <c r="N21" i="1"/>
  <c r="I21" i="1" s="1"/>
  <c r="N20" i="1"/>
  <c r="V17" i="1"/>
  <c r="N16" i="1"/>
  <c r="I16" i="1" s="1"/>
  <c r="N15" i="1"/>
  <c r="U14" i="1"/>
  <c r="T14" i="1"/>
  <c r="S14" i="1"/>
  <c r="R14" i="1"/>
  <c r="Q14" i="1"/>
  <c r="P14" i="1"/>
  <c r="K14" i="1"/>
  <c r="J14" i="3" s="1"/>
  <c r="J14" i="1"/>
  <c r="I14" i="3" s="1"/>
  <c r="H14" i="1"/>
  <c r="G14" i="3" s="1"/>
  <c r="G14" i="1"/>
  <c r="F14" i="3" s="1"/>
  <c r="N85" i="1" l="1"/>
  <c r="I50" i="1"/>
  <c r="N49" i="1"/>
  <c r="I49" i="1" s="1"/>
  <c r="I96" i="1"/>
  <c r="N95" i="1"/>
  <c r="I15" i="1"/>
  <c r="N14" i="1"/>
  <c r="L14" i="3" s="1"/>
  <c r="I20" i="1"/>
  <c r="I19" i="1" s="1"/>
  <c r="N19" i="1"/>
  <c r="N18" i="1" s="1"/>
  <c r="N17" i="1" s="1"/>
  <c r="N13" i="1" s="1"/>
  <c r="U19" i="1"/>
  <c r="H10" i="2"/>
  <c r="J18" i="1"/>
  <c r="J17" i="1" s="1"/>
  <c r="J13" i="1" s="1"/>
  <c r="Q18" i="1"/>
  <c r="Q17" i="1" s="1"/>
  <c r="Q13" i="1" s="1"/>
  <c r="S18" i="1"/>
  <c r="S17" i="1" s="1"/>
  <c r="S13" i="1" s="1"/>
  <c r="I86" i="1"/>
  <c r="I85" i="1" s="1"/>
  <c r="F18" i="1"/>
  <c r="F17" i="1" s="1"/>
  <c r="H18" i="1"/>
  <c r="H17" i="1" s="1"/>
  <c r="K18" i="1"/>
  <c r="K17" i="1" s="1"/>
  <c r="P18" i="1"/>
  <c r="P17" i="1" s="1"/>
  <c r="P13" i="1" s="1"/>
  <c r="R18" i="1"/>
  <c r="R17" i="1" s="1"/>
  <c r="R13" i="1" s="1"/>
  <c r="T18" i="1"/>
  <c r="T17" i="1" s="1"/>
  <c r="G18" i="1"/>
  <c r="G17" i="1" s="1"/>
  <c r="I14" i="1"/>
  <c r="H14" i="3" s="1"/>
  <c r="H13" i="1" l="1"/>
  <c r="G15" i="3"/>
  <c r="G13" i="3" s="1"/>
  <c r="G12" i="3" s="1"/>
  <c r="T13" i="1"/>
  <c r="N15" i="3"/>
  <c r="N13" i="3" s="1"/>
  <c r="N12" i="3" s="1"/>
  <c r="K13" i="1"/>
  <c r="J15" i="3"/>
  <c r="J13" i="3" s="1"/>
  <c r="J12" i="3" s="1"/>
  <c r="E15" i="3"/>
  <c r="E13" i="3" s="1"/>
  <c r="E12" i="3" s="1"/>
  <c r="F13" i="1"/>
  <c r="I95" i="1"/>
  <c r="G13" i="1"/>
  <c r="F15" i="3"/>
  <c r="F13" i="3" s="1"/>
  <c r="F12" i="3" s="1"/>
  <c r="U18" i="1"/>
  <c r="U17" i="1" s="1"/>
  <c r="U13" i="1" s="1"/>
  <c r="I18" i="1"/>
  <c r="I17" i="1" l="1"/>
  <c r="I13" i="1" s="1"/>
  <c r="L15" i="3"/>
  <c r="I15" i="3"/>
  <c r="I13" i="3" s="1"/>
  <c r="I12" i="3" s="1"/>
  <c r="H15" i="3" l="1"/>
  <c r="H13" i="3" s="1"/>
  <c r="H12" i="3" s="1"/>
  <c r="L13" i="3"/>
  <c r="L12" i="3" s="1"/>
</calcChain>
</file>

<file path=xl/sharedStrings.xml><?xml version="1.0" encoding="utf-8"?>
<sst xmlns="http://schemas.openxmlformats.org/spreadsheetml/2006/main" count="1055" uniqueCount="496">
  <si>
    <t>Biểu số 02</t>
  </si>
  <si>
    <t>Đơn vị: Triệu đồng</t>
  </si>
  <si>
    <t>STT</t>
  </si>
  <si>
    <t>Danh mục công trình</t>
  </si>
  <si>
    <t>Quy mô 
(năng lực thiết kế)</t>
  </si>
  <si>
    <t>Đơn vị</t>
  </si>
  <si>
    <t>Năm thực hiện</t>
  </si>
  <si>
    <t>Số dự
 án</t>
  </si>
  <si>
    <t>TMĐT</t>
  </si>
  <si>
    <t>KHV đến 31/12/2020</t>
  </si>
  <si>
    <t>Dự kiến Kế hoạch vốn giai đoạn 2021-2025</t>
  </si>
  <si>
    <t>XHH, Nguồn khác</t>
  </si>
  <si>
    <t>2025-2026</t>
  </si>
  <si>
    <t>Lĩnh
 vực</t>
  </si>
  <si>
    <t>Tổng số
 (tất cả các
 nguồn vốn)</t>
  </si>
  <si>
    <t>Vốn TPCP</t>
  </si>
  <si>
    <t>Ngân sách
TW</t>
  </si>
  <si>
    <t>Ngân sách địa phương</t>
  </si>
  <si>
    <t>….</t>
  </si>
  <si>
    <t>NS
 huyện</t>
  </si>
  <si>
    <t>Chia ra</t>
  </si>
  <si>
    <t>Năm 2021</t>
  </si>
  <si>
    <t>Năm 2022</t>
  </si>
  <si>
    <t>Năm 2024</t>
  </si>
  <si>
    <t>Năm 2025</t>
  </si>
  <si>
    <t>4=5+6+7+8+14</t>
  </si>
  <si>
    <t>8=9+10+11+12+13</t>
  </si>
  <si>
    <t>A</t>
  </si>
  <si>
    <t>CÔNG TRÌNH XDCB</t>
  </si>
  <si>
    <t>I</t>
  </si>
  <si>
    <t>Công trình chuyển tiếp</t>
  </si>
  <si>
    <t>Đường từ QL17 vào An Lạc Viên Liên Sơn</t>
  </si>
  <si>
    <t>UBND
 huyện</t>
  </si>
  <si>
    <t>2020-2021</t>
  </si>
  <si>
    <t>giao thông</t>
  </si>
  <si>
    <t>Đường nội thị từ QL17 (đoạn cây xăng phố Bùng, TTNN) đi Tiến Phan Nhã Nam</t>
  </si>
  <si>
    <t>II</t>
  </si>
  <si>
    <t>Công trình xây mới</t>
  </si>
  <si>
    <t>a</t>
  </si>
  <si>
    <t>DA THỰC HIỆN 2021</t>
  </si>
  <si>
    <t>Hệ thống đèn chiếu sáng từ ngã 3 Đình Nẻo đi TT Nhã Nam</t>
  </si>
  <si>
    <t>văn hóa</t>
  </si>
  <si>
    <t>Dự án đường từ QL17 vào khu đô thị Đồng Chủ - Đồng Cầu, TT Cao Thượng</t>
  </si>
  <si>
    <t>2021-2022</t>
  </si>
  <si>
    <t>Đường quy hoạch từ QL17 (đoạn khu dân cư Văn Miếu, Việt Lập) đi tỉnh lộ 298, huyện Tân Yên.</t>
  </si>
  <si>
    <t>UBND huyện</t>
  </si>
  <si>
    <t>Xây dựng trụ sở làm việc Trung tâm hành chính công huyện Tân Yên</t>
  </si>
  <si>
    <t>2021-2025</t>
  </si>
  <si>
    <t>hạ tầng</t>
  </si>
  <si>
    <t>Trung tâm Hội nghị huyện Tân Yên</t>
  </si>
  <si>
    <t>2021-2024</t>
  </si>
  <si>
    <t>Chỉnh trang hành lang vỉa hè khu Cụm Dịch vụ TT Cao Thượng</t>
  </si>
  <si>
    <t>Chỉnh trang hành lang vỉa hè khu Cụm Công nghiệp TT Cao Thượng</t>
  </si>
  <si>
    <t>Chỉnh trang hành lang vỉa hè dân cư tiếp giáp Cụm Công nghiệp TT Cao Thượng</t>
  </si>
  <si>
    <t>Xây dựng Đền thờ Lương Văn Nắm và hạng mục phụ trợ</t>
  </si>
  <si>
    <t>Xây dựng hầm họp của UBND huyện tại căn cứ chiến đấu (ccchdd/huyện)</t>
  </si>
  <si>
    <t>2021-2023</t>
  </si>
  <si>
    <t>AN, QP</t>
  </si>
  <si>
    <t>Hạ tầng khu đô thị Đồng Chủ, Đồng Cầu, TT Cao Thượng</t>
  </si>
  <si>
    <t>Hạ tầng khu đô thị Chuôm Nho, thị trấn Nhã Nam</t>
  </si>
  <si>
    <t>Danh mục bổ sung 2021</t>
  </si>
  <si>
    <t>Hệ thống khung chắn rác trên kênh N5, N5-3</t>
  </si>
  <si>
    <t>Dải phân cách và hệ thống cây xanh CCN Đồng Đình thị trấn Cao Thượng</t>
  </si>
  <si>
    <t>Trạm Y tế xã Phúc Sơn, HM: Nhà làm việc 2 tầng</t>
  </si>
  <si>
    <t>y tế</t>
  </si>
  <si>
    <t>Cải tạo nâng cấp các công trình công cộng, hạ tầng khác ( Khu cách ly, trụ sở cơ quan )</t>
  </si>
  <si>
    <t>Danh mục chuẩn bị đầu tư và thực hiện giai đoạn 2021-2025</t>
  </si>
  <si>
    <t>1,2km, nền đường 20,5m; mặt đường 10,5m</t>
  </si>
  <si>
    <t>2022-2023</t>
  </si>
  <si>
    <t>1,1km, nền đường 43m; mặt đường 21m</t>
  </si>
  <si>
    <t>2022-2025</t>
  </si>
  <si>
    <t>Đường liên xã  từ QL17 (đoạn gần thị trấn Nhã Nam ) đi  Phúc Sơn 8km;</t>
  </si>
  <si>
    <t>8km, nền đường 12m; mặt đường 11m</t>
  </si>
  <si>
    <t>giao thông (2021, nst HT chuẩn bị đầu tư 1,0 tỷ)</t>
  </si>
  <si>
    <t>7,5km, nền đường 12m; mặt đường 11m</t>
  </si>
  <si>
    <t>Đường Song Vân đi Ngọc Thiện (đoạn ĐT295- cây xăng Song Vân đi thôn Ải, xã Ngọc Thiện); 1km</t>
  </si>
  <si>
    <t>1,0km, nền đường 12m; mặt đường 11m</t>
  </si>
  <si>
    <t>2022-2024</t>
  </si>
  <si>
    <t>Đường từ QL17 đi thôn Phú Khê, xã Quế Nham; 3km</t>
  </si>
  <si>
    <t>3,0km, nền đường 12m; mặt đường 11m</t>
  </si>
  <si>
    <t>1,9km, nền đường 38m; mặt đường 18m</t>
  </si>
  <si>
    <t>Đường vành đai TT Cao Thượng (đoạn  Văn Miếu, xã Việt Lập đi Tân Hòa, xã Hợp Đức); 2,9km</t>
  </si>
  <si>
    <t>2,9km, nền đường 40m; mặt đường 28m</t>
  </si>
  <si>
    <t>2024-2027</t>
  </si>
  <si>
    <t>10,0km, nền đường 12m; mặt đường 11m</t>
  </si>
  <si>
    <t>b</t>
  </si>
  <si>
    <t>DK GIAI ĐOẠN 2022-2025</t>
  </si>
  <si>
    <t>Mở rộng đường từ QL17 (đoạn khu dân cư Văn Miếu, Việt Lập) đi TL298</t>
  </si>
  <si>
    <t>2023-2025</t>
  </si>
  <si>
    <t xml:space="preserve">Hạ tầng Trung tâm văn hóa thể thao huyện (cạnh khu đo thị Vàng Cao xá); </t>
  </si>
  <si>
    <t>21ha</t>
  </si>
  <si>
    <t>2023-2026</t>
  </si>
  <si>
    <t>Dự án đường từ QL17 vào khu đô thị Chuôm Nho, TT Nhã Nam (đoạn khu chợ TT Nhã Nam)</t>
  </si>
  <si>
    <t>Cải tạo nâng cấp đường Kênh Chính từ Ngọc Thiện đi Phú Bình, Thái Nguyên, dài 11 km, Bn = 9m</t>
  </si>
  <si>
    <t xml:space="preserve">Cải tạo, nâng cấp đường QL17 (UBNDTT Nhã Nam) đi TL 295 ( đoạn UBND xã Ngọc Châu) </t>
  </si>
  <si>
    <t>Cải tạo nâng cấp đường từ Cả Am Phúc Hòa đi  Gia Tiến,Tân Trung, dài 4,0km</t>
  </si>
  <si>
    <t>Cải tạo nâng cấp Đường từ QL 17 đi Khu Di tích Đền Dành, dài 5,0km; rộng 9m</t>
  </si>
  <si>
    <t>Cải tạo nâng cấp đường Kênh V từ Cầu Trắng, TT Nhã Nam đi UBND xã Lan Giới, dài 5,0km</t>
  </si>
  <si>
    <t>Cải tạo nâng cấp các tuyến đường nội thị, TTCT</t>
  </si>
  <si>
    <t>2024-2026</t>
  </si>
  <si>
    <t>Công trình phụ trợ Đền thờ Lương Văn Nắm - giai đoạn 2</t>
  </si>
  <si>
    <t>2022-
2023</t>
  </si>
  <si>
    <t>XD Đền thờ - Mộ Nàng Giã Đại Thần và các hạng mục phụ trợ</t>
  </si>
  <si>
    <t>Xây dựng hạ tầng khu công viên sinh thái Núi Mấy, TT Cao Thượng</t>
  </si>
  <si>
    <t>Khu công viên cây xanh, hồ điều hòa TTCT (khu đông TTCT)</t>
  </si>
  <si>
    <t>2024-2025</t>
  </si>
  <si>
    <t>hạ tầng, CSVC</t>
  </si>
  <si>
    <t>Hệ thống đèn chiếu sáng các tuyến đường còn lại của TT Cao Thượng và từ ngã tư Cao Xá đi  Đồng Kim - Song Vân</t>
  </si>
  <si>
    <t>2023-2024</t>
  </si>
  <si>
    <t>Hệ thống đèn chiếu sáng các tuyến đường mới kết nối vào KCN, CCN; Khu TTCN (An Dương; Ngọc Thiện, Ngọc Châu; Lam Cốt: Ngọc Lý)</t>
  </si>
  <si>
    <t>Mở rộng các tuyến giao thông kết nối vào các khu dân cư đô thị</t>
  </si>
  <si>
    <t>Cải tạo nâng cấp hệ thông kênh tiêu Liên Sơn, TTCT, Cao xá, Ngọc Châu</t>
  </si>
  <si>
    <t>Hệ thống xử lý nước xả thải và tiêu thoát nước thị trấn Cao Thượng</t>
  </si>
  <si>
    <t>c</t>
  </si>
  <si>
    <t>LĨNH VỰC MÔI TRƯỜNG</t>
  </si>
  <si>
    <t>Nhà xưởng Lò rác và hệ thống phụ kiện xử Lý rác thải TTCT (Công suất: 0,7 tấn)</t>
  </si>
  <si>
    <t>môi trường</t>
  </si>
  <si>
    <t>Nhà xưởng Lò rác và hệ thống phụ kiện xử Lý rác thải TTNN (Công suất: 0,7 tấn)</t>
  </si>
  <si>
    <t>Nhà xưởng Lò rác và hệ thống phụ kiện xử Lý rác thải xã Ngọc Vân (Công suất: 0,7 tấn)</t>
  </si>
  <si>
    <t>Đường vào Khu xử lý rác Ngọc Vân, dài 1Km</t>
  </si>
  <si>
    <t>GPMB thu hút đầu tư xây mới trường THCS Cao Xá</t>
  </si>
  <si>
    <t>GPMB thu hút đầu tư dự án dân cư đô thị Tiến Phan</t>
  </si>
  <si>
    <t>GPMB Khu dân cư Đình Tế - Đồng Đình, thôn Ngo, xã Lam Cốt</t>
  </si>
  <si>
    <t>GPMB Khu dân cư Đồng Chàm - Mai Hoàng, Đồng Cửa - thôn Cảm, xã Phúc Sơn</t>
  </si>
  <si>
    <t>Đơn vị tính: Triệu đồng</t>
  </si>
  <si>
    <t>Danh mục dự án</t>
  </si>
  <si>
    <t>Năm 
thực hiện</t>
  </si>
  <si>
    <t>Số dự án</t>
  </si>
  <si>
    <t>Diện tích đất quy hoạch (m2)</t>
  </si>
  <si>
    <t>Quy mô (số lô)/ diện tích</t>
  </si>
  <si>
    <t>Đơn giá/lô</t>
  </si>
  <si>
    <t>Dự kiến KH thu tiền SDĐ giai đoạn 2021-2025</t>
  </si>
  <si>
    <t>Ghi 
chú</t>
  </si>
  <si>
    <t>KH thu tiền từ đấu giá</t>
  </si>
  <si>
    <t>Dự kiến số thu  vào NSNN (TT: 72%; xã: 68%)</t>
  </si>
  <si>
    <t>Dự kiến  số thu điều tiết vào NS xã (TT: 8%; xã:12%)</t>
  </si>
  <si>
    <t>Trong đó</t>
  </si>
  <si>
    <t>KHV</t>
  </si>
  <si>
    <t>GPMB (NSH)</t>
  </si>
  <si>
    <t>CSHT</t>
  </si>
  <si>
    <t>…</t>
  </si>
  <si>
    <t>Năm
2021</t>
  </si>
  <si>
    <t>Năm
2022</t>
  </si>
  <si>
    <t>Năm
2023</t>
  </si>
  <si>
    <t>Năm
2024</t>
  </si>
  <si>
    <t>Năm
2025</t>
  </si>
  <si>
    <t>TỔNG CỘNG</t>
  </si>
  <si>
    <t xml:space="preserve"> An Dương</t>
  </si>
  <si>
    <t>Khu dân cư thôn Cầm, Ngàn Am, Tiêu</t>
  </si>
  <si>
    <t>Khu dân cư thôn Hạ</t>
  </si>
  <si>
    <t>Khu dân cư thôn Chợ, Tân Lập, Giữa</t>
  </si>
  <si>
    <t>Khu dân cư thôn Đồng Ván, thôn Gạc</t>
  </si>
  <si>
    <t>Cao Xá</t>
  </si>
  <si>
    <t xml:space="preserve">Khu dân cư Đối diện trường Mầm Non Thôn Ngoài,Cầu Tẩy </t>
  </si>
  <si>
    <t>Khu dân cư Đức Hiệu (Bám đường Cao Xá - Lam Cốt</t>
  </si>
  <si>
    <t xml:space="preserve">Khu dân cư Ngọc Yên Trong - Ngọc Yên Ngoài </t>
  </si>
  <si>
    <t>Khu dân cư Đồng Bông, thôn Trại</t>
  </si>
  <si>
    <t>Khu dân cư thôn Ngọc Yên Trong - Trung Lương (bám đường vành đai V)</t>
  </si>
  <si>
    <t xml:space="preserve"> </t>
  </si>
  <si>
    <t>Khu dân cư cạnh nhà văn hóa thôn Trung</t>
  </si>
  <si>
    <t>Khu dân cư bám đường HQV kéo dài đoạn 298 đi 294 (UBND xã Cao Xá)</t>
  </si>
  <si>
    <t xml:space="preserve">Khu dân cư thôn Dinh Thẳm </t>
  </si>
  <si>
    <t>Khu dân cư nhỏ lẻ xã Cao Xá</t>
  </si>
  <si>
    <t>Đại Hóa</t>
  </si>
  <si>
    <t>Khu dân cư  Liên Cao (khu Đồng Dộc)</t>
  </si>
  <si>
    <t>Khu dân cư đất thôn Quang Lâm (Khu Cống Gạch)</t>
  </si>
  <si>
    <t>Khu dân cư Đồng Xi thôn Chúc</t>
  </si>
  <si>
    <t xml:space="preserve"> Khu dân cư Bãi Lăng thôn Vàng Ve</t>
  </si>
  <si>
    <t>Khu dân cư Bãi Lẫm thôn Chúc</t>
  </si>
  <si>
    <t>Khu dân cư thôn Đồi Vàng (Khu Mẫu Tư)</t>
  </si>
  <si>
    <t>Hợp Đức</t>
  </si>
  <si>
    <t>Khu dân cư trung tâm xã (khu Đồng Sỏi, thôn Lục Liễu trên) xã Hợp Đức</t>
  </si>
  <si>
    <t>Khu dân cư Đồng Sỏi giai đoạn 3</t>
  </si>
  <si>
    <t>2021</t>
  </si>
  <si>
    <t>Khu dân cư con cá Lò Nồi</t>
  </si>
  <si>
    <t>Khu dân cư Đồng Xiểng thôn Lục Liễu Dưới</t>
  </si>
  <si>
    <t>Lam Cốt</t>
  </si>
  <si>
    <t>Khu dân cư cửa NVH thôn Me Điền (bám đường Cao Xá - Lam Cốt)</t>
  </si>
  <si>
    <t>Khu dân cư Chợ cũ thôn Chản</t>
  </si>
  <si>
    <t>Lan Giới</t>
  </si>
  <si>
    <t>Khu dân cư tập trung thôn Phố Thễ khu NVH Phố Thễ</t>
  </si>
  <si>
    <t>Khu dân cư phía sau UBND xã (Chính Thễ)</t>
  </si>
  <si>
    <t>Khu đồng giếng thôn Ngòi Lan</t>
  </si>
  <si>
    <t>Khu cửa Đình Thôn Bình Minh</t>
  </si>
  <si>
    <t>Liên Chung</t>
  </si>
  <si>
    <t>Khu dân cư Bờ Mới, thôn Hậu (từ nhà ông Phan đi trường Tiểu học)</t>
  </si>
  <si>
    <t>Khu dân cư thôn Lãn Tranh 1,2</t>
  </si>
  <si>
    <t>Khu dân cư Na cau, cửa Mả thôn Hậu</t>
  </si>
  <si>
    <t>Khu dân cư Bờ Hôi, thôn Sấu - giai đoạn 2</t>
  </si>
  <si>
    <t>Khu dân cư Là Dài, thôn Hương</t>
  </si>
  <si>
    <t>Khu dân cư trung tâm xã (từ trường Tiểu học đi trường THCS Liên Chung)</t>
  </si>
  <si>
    <t>Liên Sơn</t>
  </si>
  <si>
    <t>Dự án dân cư đồng Nghĩa trang thôn Chung</t>
  </si>
  <si>
    <t>2021
-2022</t>
  </si>
  <si>
    <t>Dự án dân cư đồng Lời thôn Chung</t>
  </si>
  <si>
    <t>2021-
2025</t>
  </si>
  <si>
    <t>Dự án dân cư đồng Bở Thượng Đồn</t>
  </si>
  <si>
    <t>Dự án dân cư Đồng Đo, thôn Chiềng</t>
  </si>
  <si>
    <t>Ngọc Châu</t>
  </si>
  <si>
    <t>Khu dân cư tập trung khu Đồng Cửa, thôn Quang Châu</t>
  </si>
  <si>
    <t>Ngọc Lý</t>
  </si>
  <si>
    <t>Dự án dân cư thôn Cầu Đồng 9</t>
  </si>
  <si>
    <t>Dự án dân cư thôn Làng Đồng (đường đi UBND xã)</t>
  </si>
  <si>
    <t>Dự án dân cư thôn Đồng Lim</t>
  </si>
  <si>
    <t>Dự án dân cư thôn Sỏi Máng</t>
  </si>
  <si>
    <t>Dự án dân cư thôn Đồi Rồng</t>
  </si>
  <si>
    <t>Dự án dân cư thôn Sỏi Làng</t>
  </si>
  <si>
    <t>Dự án dân cư thôn Lý 2</t>
  </si>
  <si>
    <t>Dự án dân cư thôn Tân Lập</t>
  </si>
  <si>
    <t>Dự án dân cư thôn Ba Mô</t>
  </si>
  <si>
    <t>Dự án dân cư thôn Lý 1</t>
  </si>
  <si>
    <t>Ngọc Thiện</t>
  </si>
  <si>
    <t>Khu dân cư Dộc Đình - Ải + Cả</t>
  </si>
  <si>
    <t>Khu dân cư dưới Nhà ông Pháo - Thôn Hương</t>
  </si>
  <si>
    <t>Khu dân cư Cửa làng Hàm Rồng</t>
  </si>
  <si>
    <t>Khu dân cư Đồi Mạ (giáp CCN)</t>
  </si>
  <si>
    <t xml:space="preserve">Chuyển mục đích đất, giao đất ở xen kẹt, hợp thức cấp GCN đất ở </t>
  </si>
  <si>
    <t>Ngọc Vân</t>
  </si>
  <si>
    <t>Cụm dân cư thôn Thúy Cầu Hội Phú  đường Hương Mai Song Vân 7ha - GĐ 1</t>
  </si>
  <si>
    <t>Cụm dân cư thôn Thúy Cầu Hội Phú  đường Hương Mai Song Vân 7ha - GĐ 2</t>
  </si>
  <si>
    <t>Cụm dân cư thôn Thúy Cầu (Đồi ông Chương)</t>
  </si>
  <si>
    <t>Cụm dân cư thôn Đồng Khanh làn 2 (cạnh sân vận động xã)</t>
  </si>
  <si>
    <t>Phúc Hòa</t>
  </si>
  <si>
    <t>Khu dân cư Đồng Hương thôn Phúc Lễ</t>
  </si>
  <si>
    <t>Khu dân cư Thôn Phúc Đình</t>
  </si>
  <si>
    <t>2023-
2025</t>
  </si>
  <si>
    <t xml:space="preserve">Khu dân cư khu Cửa Làng, thôn Quất Du 1 </t>
  </si>
  <si>
    <t>Khu dân cư khu thôn Lân Thịnh
 (cạnh cây xăng Lân Thịnh)</t>
  </si>
  <si>
    <t>Khu dân cư thôn  Hòa Làng</t>
  </si>
  <si>
    <t>Phúc Sơn</t>
  </si>
  <si>
    <t>Khu dân cư Đồng Mạ, Yên Lý</t>
  </si>
  <si>
    <t>Khu dân cư Đồng Cửa Làng, thôn Yên Lý</t>
  </si>
  <si>
    <t>Khu dân cư Đồng Dộc, thôn Lý Cốt</t>
  </si>
  <si>
    <t>Quang Tiến</t>
  </si>
  <si>
    <t>Cụm dân cư Đối diện ông Dục thôn Cầu Trấn, Công Thành xã Quang Tiến</t>
  </si>
  <si>
    <t>Cụm dân cư Dốc Đỏ, thôn Chính Ngoài, Trấn Thành</t>
  </si>
  <si>
    <t>Khu dân cư thôn Sậu</t>
  </si>
  <si>
    <t>Quế Nham</t>
  </si>
  <si>
    <t>Khu đồng Bờ mẻ, Cửa đình thôn Phú Khê</t>
  </si>
  <si>
    <t>Khu Đồng Riệc Đồng Mái, thôn Ba Làng</t>
  </si>
  <si>
    <t>Khu Trung tâm sau UBND xã (thôn Bình Minh, Đông La)</t>
  </si>
  <si>
    <t>2024-
2025</t>
  </si>
  <si>
    <t>Song Vân</t>
  </si>
  <si>
    <t xml:space="preserve">Khu cửa Lề thôn Tân Tiến </t>
  </si>
  <si>
    <t xml:space="preserve">Khu bờ Phơi, cửa Biếu thôn Đông Lai </t>
  </si>
  <si>
    <t>Làng thủy sản thôn Đồng Kim, Kỳ Sơn</t>
  </si>
  <si>
    <t>Quan Am thôn Tè khu đất mới</t>
  </si>
  <si>
    <t>Quan Am thôn Tè cạnh nhà ông Mùi</t>
  </si>
  <si>
    <t>Khu trường học đi đường Song Vân - Hương Mai</t>
  </si>
  <si>
    <t>Khu dân cư sau ông Nộm, thôn Bùi</t>
  </si>
  <si>
    <t>Tân Trung</t>
  </si>
  <si>
    <t>Khu dân cư thôn Quyên</t>
  </si>
  <si>
    <t>Khu Dân cư Đồng Điều 7</t>
  </si>
  <si>
    <t>Khu Cửa Bia thôn Ngoài,Tân Lập</t>
  </si>
  <si>
    <t>TT Cao Thượng</t>
  </si>
  <si>
    <t>Khu đô thị Đồng Cửa Đầu (chuyển mục đích từ đất TMDV)</t>
  </si>
  <si>
    <t>Khu Nguộn (cạnh cống Mắm)</t>
  </si>
  <si>
    <t>Khu Thiếm - Đình Giã (cạnh trường MN khu B)</t>
  </si>
  <si>
    <t>TT Nhã Nam</t>
  </si>
  <si>
    <t>Khu Đồng cửa Phố Bùng</t>
  </si>
  <si>
    <t>Khu dân cư Đồng Xuân - OM16</t>
  </si>
  <si>
    <t>Khu dân cư Đồng Túc, phố Bùng</t>
  </si>
  <si>
    <t>Khu dân cư Đồng Đình, phố Bùng</t>
  </si>
  <si>
    <t>Khu dân cư nhỏ lẻ TT Nhã Nam</t>
  </si>
  <si>
    <t>Việt Lập</t>
  </si>
  <si>
    <t>2021 -2023</t>
  </si>
  <si>
    <t>Khu dân cư trước cửa UBND xã và dộc nếp thôn Kim Tràng</t>
  </si>
  <si>
    <t>Khu dân cư tập thể trường trung cấp Biên phòng 1, thôn Kim Tràng</t>
  </si>
  <si>
    <t>Khu dân cư thôn Trong Giữa (Đồng Tơ, Nghè Mẩy)</t>
  </si>
  <si>
    <t>Khu dân cư Đồng Phan, thôn Um Ngò</t>
  </si>
  <si>
    <t>Việt Ngọc</t>
  </si>
  <si>
    <t>Khu dân cư Nành Tón</t>
  </si>
  <si>
    <t>Khu dân cư thôn Cầu Trại</t>
  </si>
  <si>
    <t>Khu dân cư thôn An Lạc</t>
  </si>
  <si>
    <t>Khu dân cư thôn Ngùi</t>
  </si>
  <si>
    <t>Khu dân cư phía sau Trạm Y tế, thôn Chung Chính</t>
  </si>
  <si>
    <t xml:space="preserve"> Dự kiến nguồn vốn</t>
  </si>
  <si>
    <t>Địa điểm
 thực hiện</t>
  </si>
  <si>
    <t>KHV đến 31/12/
2020</t>
  </si>
  <si>
    <t>Ghi chú</t>
  </si>
  <si>
    <t>Tổng nguồn vốn</t>
  </si>
  <si>
    <t>Vốn
 NS TW</t>
  </si>
  <si>
    <t>Vốn NS tỉnh</t>
  </si>
  <si>
    <t>Vốn NS huyện</t>
  </si>
  <si>
    <t>Vốn NS xã</t>
  </si>
  <si>
    <t>Nguồn 
khác</t>
  </si>
  <si>
    <t>Vốn vay GPMB</t>
  </si>
  <si>
    <t>Công trình chuyển tiếp giai đoạn 2016-2020 sang 2021-2025</t>
  </si>
  <si>
    <t>Công trình xây dựng mới</t>
  </si>
  <si>
    <t>CÔNG TRÌNH HẠ TẦNG KHU DÂN CƯ</t>
  </si>
  <si>
    <t>Khu dân cư Đô thị Xanh 1 - Cao Xá ( cạnh CCN Đồng Đình -TTCT)</t>
  </si>
  <si>
    <t>Bs</t>
  </si>
  <si>
    <t>Khu dân cư Đô thị Xanh 2 - Cao Xá (cạnh CCN Đồng Đình TTCT)</t>
  </si>
  <si>
    <t>Khu dân cư Đô thị Tiền Cao Xá ( Cạnh CCN Đồng Đình TTCT)</t>
  </si>
  <si>
    <t>Khu dân cư cạnh CCN Phúc Sơn</t>
  </si>
  <si>
    <t>Khu dân cư Đồng Điều ( BQLDA)</t>
  </si>
  <si>
    <t>Khu dân cư (cạnh CCN Đồng Điều)</t>
  </si>
  <si>
    <t>Khu dân cư Đồng Sen (4ha) Đồng Tròn, Cầu Cần (5ha)</t>
  </si>
  <si>
    <t>Xây dựng cơ bản</t>
  </si>
  <si>
    <t>*</t>
  </si>
  <si>
    <t>GPMB thu hút đầu tư</t>
  </si>
  <si>
    <t>2023-
2024</t>
  </si>
  <si>
    <t>Nhà xưởng, Lò rác  và hệ thống phụ kiện xử lý rác thải  xã Việt Ngọc</t>
  </si>
  <si>
    <t>Nhà xưởng, Lò rác  và hệ thống phụ kiện xử lý rác thải  xã Ngọc Thiện</t>
  </si>
  <si>
    <t>Nhà xưởng, Lò rác  và hệ thống phụ kiện xử lý rác thải  xã Cao Xá</t>
  </si>
  <si>
    <t>Nhà xưởng, Lò rác  và hệ thống phụ kiện xử lý rác thải xã Quế Nham</t>
  </si>
  <si>
    <t>Năm 
2023</t>
  </si>
  <si>
    <t>NS
 tỉnh năm 2021-2025</t>
  </si>
  <si>
    <t>Hệ thống đèn chiếu sáng từ thị trấn Nhã Nam (đoạn Tiến Phan đi Đồng Điều Tân Trung)</t>
  </si>
  <si>
    <t xml:space="preserve">Đường từ KDC Chuôm Nho đi Cầu Trắng TTNN </t>
  </si>
  <si>
    <t>Đường từ InTermax Ngọc Vân đi Việt Ngọc</t>
  </si>
  <si>
    <t>2022-
2025</t>
  </si>
  <si>
    <t>Khu dân cư Phú Thành</t>
  </si>
  <si>
    <t>Khu dân cư Đồng Cây Xừng</t>
  </si>
  <si>
    <t>Khu dân cư Trạm Bơm Ba Làng</t>
  </si>
  <si>
    <t>Khu dân cư Tiền (cạnh nhà chị Minh Tin)</t>
  </si>
  <si>
    <t>Khu dân cư cổng trường THCS Việt Ngọc (Thôn Tân Thể)</t>
  </si>
  <si>
    <t>Dự án khu dân cư Thượng Đồn</t>
  </si>
  <si>
    <t>Khu dân cư Đình Thông</t>
  </si>
  <si>
    <t>Khu dân cư Trung tâm xã Tân Trung</t>
  </si>
  <si>
    <t>Đường QH từ trường tiểu học Liên Chung đi TL 398B (1,5km)</t>
  </si>
  <si>
    <t>Hệ thống đèn chiếu sáng từ thị trấn Cao Thượng đi xã Quế Nham</t>
  </si>
  <si>
    <t>DỰ KIẾN CÁC CÔNG TRÌNH HẠ TẦNG ĐẤU GIÁ QSDĐ GIAI ĐOẠN 2021-2025 SAU ĐIỀU CHỈNH, BỔ SUNG</t>
  </si>
  <si>
    <t>Tổng KHV cả giai đoạn</t>
  </si>
  <si>
    <t>Khu dân cư Tiền Phong (Cầu Yêu), xã Ngọc Thiện(Ban QLDA)</t>
  </si>
  <si>
    <t>Dự kiến giai đoạn 2021-2025</t>
  </si>
  <si>
    <t>QM 10000</t>
  </si>
  <si>
    <t>Khu dân cư Na cau  thôn Hậu</t>
  </si>
  <si>
    <t xml:space="preserve">Khu Tiền  Phong (Bỉ, Cầu Yêu) và Chuyển mục đích đất, giao đất ở xen kẹt, hợp thức cấp GCN đất ở </t>
  </si>
  <si>
    <t>Khu đồng Cầu, Bờ Tân thôn Tiền Đình và các khu nhỏ lẻ xen kẹp</t>
  </si>
  <si>
    <t>2022</t>
  </si>
  <si>
    <t>2021-
2023</t>
  </si>
  <si>
    <t>2021-
2022</t>
  </si>
  <si>
    <t>2022-
2024</t>
  </si>
  <si>
    <t>Khu dân cư Thượng Đồn</t>
  </si>
  <si>
    <t>KDC Tiền Phong (Cầu Yêu), xã Ngọc Thiện</t>
  </si>
  <si>
    <t>KDC Trạm Bơm Ba Làng</t>
  </si>
  <si>
    <t>Khu Nguộn (cạnh cống Mắm, cạnh nhà Ông Thắng)</t>
  </si>
  <si>
    <t>Khu dân cư Tiên (cạnh nhà chị Minh Tin)</t>
  </si>
  <si>
    <t>Khu dân cư coổng trường THCS Việt Ngọc (thôn Tân Thể)</t>
  </si>
  <si>
    <t>Dự kiến Kế hoạch vốn đầu tư đã bố trí tại NQ số 68/NQ-HĐND</t>
  </si>
  <si>
    <t>DỰ KIẾN THU TỪ TIỀN ĐẤT DỰ ÁN THU HÚT ĐẦU TƯ  GIAI ĐOẠN 2021-2025</t>
  </si>
  <si>
    <t>Địa điểm thực hiện</t>
  </si>
  <si>
    <t>Diện tích KT&amp;HT đề xuất (ha)</t>
  </si>
  <si>
    <t>DT(ha)</t>
  </si>
  <si>
    <t>Diện tích đất Ở (ha)</t>
  </si>
  <si>
    <t xml:space="preserve">Quy mô (số lô) </t>
  </si>
  <si>
    <t>Tạm tính Đơn giá/lô</t>
  </si>
  <si>
    <t>DK thu tiền sử dụng đất vào NSNN (20%)</t>
  </si>
  <si>
    <t>Khu dân cư đô thị</t>
  </si>
  <si>
    <t>Khu đô thị Nam TT Cao Thượng (Giáp TL298, hiện trạng đang là đất Cao Xá)</t>
  </si>
  <si>
    <t>xã Cao Xá (thuộc QH TT Cao Thượng mở rộng)</t>
  </si>
  <si>
    <t>Khu dân cư thôn Chiềng, thôn Chung số 1, xã Liên Sơn (Khu đô thị Bắc TT Cao Thượng)</t>
  </si>
  <si>
    <t>xã Liên Sơn (thuộc QH TT Cao Thượng mở rộng)</t>
  </si>
  <si>
    <t>Khu dân cư thôn Chiềng, thôn Chung số 2, xã Liên Sơn (Khu đô thị Bắc TT Cao Thượng)</t>
  </si>
  <si>
    <t>Khu dân cư Châu Lời</t>
  </si>
  <si>
    <t>( Đối diện Khu đô thị Đồng chủ, Đồng Cầu)</t>
  </si>
  <si>
    <t>Khu Đô thị Phía Bắc TTCT</t>
  </si>
  <si>
    <t>Sau Công an huyện</t>
  </si>
  <si>
    <t>Khu Đô thị sau THCS TTCT</t>
  </si>
  <si>
    <t>TTCT</t>
  </si>
  <si>
    <t>Khu Dân cư Làng Lý Việt Lập</t>
  </si>
  <si>
    <t>Khu đô thị Nam TTCT ( Giáp QL17 hiện là đất Việt Lập)</t>
  </si>
  <si>
    <t>Khu Đô thị Đông TTCT (giáp đường tỉnh 295)</t>
  </si>
  <si>
    <t>Khu đô trung tâm Cao xá (Vàng Cao Xá)</t>
  </si>
  <si>
    <t>Khu đô thị OM7, TT Cao Thượng</t>
  </si>
  <si>
    <t>Khu đô thị mới số 1 phía Đông Nam, TT Nhã Nam</t>
  </si>
  <si>
    <t>Khu đô thị Tiến Phan</t>
  </si>
  <si>
    <t>Khu đô thị phía Tây TTNN (khu phố Cầu Thượng, Cầu Trắng)</t>
  </si>
  <si>
    <t>Khu đô thị Nam TTNN</t>
  </si>
  <si>
    <t>Khu đô thị trung tâm TTNN (Cạnh trường THCS)</t>
  </si>
  <si>
    <t>Khu Đô thị An Huy</t>
  </si>
  <si>
    <t>gđ1: 22,52 ha; gđ2:30,1ha</t>
  </si>
  <si>
    <t>Khu dân cư nông thôn</t>
  </si>
  <si>
    <t>Khu dân cư Bình Minh, Quế Nham (cạnh trường Cao Đẳng)</t>
  </si>
  <si>
    <t>Xã Quế Nham</t>
  </si>
  <si>
    <t>Khu dân cư  Trung tâm xã Quế Nham</t>
  </si>
  <si>
    <t>Khu dân cư Thượng Đồn Liên Sơn</t>
  </si>
  <si>
    <t>Xã Liên Sơn</t>
  </si>
  <si>
    <t>Khu dân cư Tân Sơn, xã Liên Sơn</t>
  </si>
  <si>
    <t>xã Liên Sơn</t>
  </si>
  <si>
    <t>Khu dân cư Trung tâm xã Liên Sơn</t>
  </si>
  <si>
    <t>Khu dân cư Đồng Nội, xã Ngọc Vân</t>
  </si>
  <si>
    <t>xã Ngọc Vân</t>
  </si>
  <si>
    <t>Khu dân cư Núi Ính, xã Ngọc Vân</t>
  </si>
  <si>
    <t>Khu dân cư giáp CCN Ngọc Vân Hợp Tiến - Đồng trống</t>
  </si>
  <si>
    <t>Khu dân cư mới Đồng Gai, Làng Thị, xã Ngọc Vân</t>
  </si>
  <si>
    <t>Khu dân cư Trung tâm xã Cao Xá (thôn Hậu, Ngoài, Nguộn Cao Xá)</t>
  </si>
  <si>
    <t>xã Cao Xá</t>
  </si>
  <si>
    <t>Đất ở dân cư cạnh KCN Phúc Sơn</t>
  </si>
  <si>
    <t>Khu dân cư Tiền Phong xã Ngọc Thiện</t>
  </si>
  <si>
    <t>Xã Ngọc Thiện</t>
  </si>
  <si>
    <t xml:space="preserve">Khu Đô thị dịch vụ Ngọc Thiện </t>
  </si>
  <si>
    <t>Khu Đô thị Trung tâm thị trấn Bỉ Ngọc Thiện</t>
  </si>
  <si>
    <t>Khu đô thị Ngọc Thiện (Tân Lập, Thôn Ải)</t>
  </si>
  <si>
    <t>Khu dân cư Đồng Điều (cạnh CCN Đồng Điều)</t>
  </si>
  <si>
    <t>Xã Tân trung</t>
  </si>
  <si>
    <t>Xã Lam Cốt</t>
  </si>
  <si>
    <t xml:space="preserve">Khu Nhà vườn Sinh Thái Việt Lập </t>
  </si>
  <si>
    <t>Xã Việt Lập, Quế Nham, Liên chung</t>
  </si>
  <si>
    <t>Khu Đô thị phía Bắc Việt Lập</t>
  </si>
  <si>
    <t>Xã Việt Lập</t>
  </si>
  <si>
    <t>Khu dân cư Quang Tiến</t>
  </si>
  <si>
    <t>xã Quang Tiến</t>
  </si>
  <si>
    <t>Khu dân cư phía Đông Quang Tiến</t>
  </si>
  <si>
    <t>Khu dân cư Trung tâm xã Ngọc Châu</t>
  </si>
  <si>
    <t>xã Ngọc Châu</t>
  </si>
  <si>
    <t>Khu dân cư thôn Chính Nành, Việt Ngọc</t>
  </si>
  <si>
    <t>xã Việt Ngọc</t>
  </si>
  <si>
    <t xml:space="preserve">Khu dân cư phía Đông Việt Ngọc (Trại Tón và Dĩnh) </t>
  </si>
  <si>
    <t>Khu dân cư mới xã Việt Ngọc (thôn Ngùi, xã Việt Ngọc)</t>
  </si>
  <si>
    <t>Khu dân cư Trung tâm xã Ngọc Lý</t>
  </si>
  <si>
    <t>Xã Ngọc Lý</t>
  </si>
  <si>
    <t>Khu Dân cư Ngọc Lý (Cầu Đồng 10)</t>
  </si>
  <si>
    <t>Khu dân cư Đồng Chàm - Mai Hoàng, Đồng Cửa, thôn Cảm, xã Phúc Sơn (DA Đấu giá)</t>
  </si>
  <si>
    <t>Xã Phúc Sơn</t>
  </si>
  <si>
    <r>
      <t xml:space="preserve">Khu dân cư Đình Tế - Đồng Đình, thôn Ngo </t>
    </r>
    <r>
      <rPr>
        <b/>
        <sz val="10"/>
        <rFont val="Times New Roman"/>
        <family val="1"/>
      </rPr>
      <t>(DA đã có DM đấu giá)</t>
    </r>
  </si>
  <si>
    <t>TỔNG KẾ HOẠCH THU</t>
  </si>
  <si>
    <t>Dự kiến số thu tiền sử dụng đất giai đoạn 2021-2025</t>
  </si>
  <si>
    <t>Dự kiến cân đối số thu vào ngân sách 2021-2025</t>
  </si>
  <si>
    <t xml:space="preserve">Dự kiến số thu </t>
  </si>
  <si>
    <t>DỰ KIẾN SỐ THU TIỀN SỬ DỤNG ĐẤT GIAI ĐOẠN 2021-2025</t>
  </si>
  <si>
    <t xml:space="preserve">DK số thu do Dự án thực hiện DA dân cư theo hình thức đầu tư công </t>
  </si>
  <si>
    <t>DK số thu do Dự án thực hiện DA dân cư , Khu đô thị theo hình thức thu hút đầu tư</t>
  </si>
  <si>
    <t>DK Số thu do thực hiện Dự án giai đoạn 2020 chuyển sang 2021</t>
  </si>
  <si>
    <t>Biểu số 03</t>
  </si>
  <si>
    <t>Biểu số 04</t>
  </si>
  <si>
    <t>Bổ sung</t>
  </si>
  <si>
    <t>Đường từ ĐT 295 đi ĐT 298 (đoạn từ Cống Mọc đi Cống Mắm), TT Cao Thượng; 1,1km</t>
  </si>
  <si>
    <t>Đường từ HQV (đoạn từ ĐT 298) đi đường tỉnh 295 (đoạn UBND xã Cao Xá)</t>
  </si>
  <si>
    <t>Đường Hoàng Quốc Việt (đoạn từ Ban CHQS huyện đi ĐT 295), huyện Tân Yên; 1,9km</t>
  </si>
  <si>
    <t>Đường kết nối từ ĐT294B đi ĐT398B (đoạn Cầu Bùi xã Song Vân đi xã Ngọc Lý); 7,5km</t>
  </si>
  <si>
    <t>Đường kết nối từ ĐT294 đi ĐT398B (đoạn Phúc  Đình xã Phúc Hòa đi xã Liên Chung- Đấu nối ĐT 398B); 10km</t>
  </si>
  <si>
    <t>Đường từ ĐT 295 (đoạn trường MN Ngọc Vân) đi ĐT 297 (đoạn Đầm Lác Việt Ngọc); dài 7km</t>
  </si>
  <si>
    <t>Cải tạo, nâng cấp đường nội thị
(đoạn tuyến từ ĐT295 đi QL17) thị trấn Cao Thượng, huyện Tân Yên</t>
  </si>
  <si>
    <t>Đường từ CCN Đồng Đình, thị trấn Cao Thượng đi TL 298 (Trụ sở Điện lực Tân Yên) huyện Tân Yên</t>
  </si>
  <si>
    <t xml:space="preserve">Đường từ QL17 ( đoạn Khu dân cư Tân Sơn - Liên Sơn) đi Đồng Điều Tân Trung ( đoạn QL17, Khu vực cổng xây) </t>
  </si>
  <si>
    <t>Đường từ KCN Phúc Sơn (KDC Đồng Điểm) đi TL 294 (thôn Mai Hoàng), xã Phúc Sơn, huyện Tân Yên</t>
  </si>
  <si>
    <t>Cải tạo nâng cấp Đường Cao xá, Lam Cốt</t>
  </si>
  <si>
    <t>Đường từ TL398b (đoạn Liên Chung) đi Thành phố Bắc Giang</t>
  </si>
  <si>
    <t>Sửa chữa cải tạo nhà khách huyện</t>
  </si>
  <si>
    <t>Cải tạo nhà truyền thống huyện</t>
  </si>
  <si>
    <t>Hạ tầng và Đường vào Khu xử lý rác xã Cao Xá</t>
  </si>
  <si>
    <t xml:space="preserve"> BỔ SUNG DANH MỤC KẾ HOẠCH ĐẦU TƯ CÔNG TRUNG HẠN GIAI ĐOẠN 2021-2025</t>
  </si>
  <si>
    <t xml:space="preserve">Dự kiến kế hoạch vốn </t>
  </si>
  <si>
    <t>Đơn vị thực hiện</t>
  </si>
  <si>
    <t>Bổ sung KH trung hạn 2021-2025</t>
  </si>
  <si>
    <t>Chuẩn bị đầu tư năm 2022</t>
  </si>
  <si>
    <t>Đầu tư năm 2022</t>
  </si>
  <si>
    <t xml:space="preserve">Khu dân cư thôn Bỉ </t>
  </si>
  <si>
    <t>Khu dân cư trước cửa UBND xã và Dộc Nếp, thôn Kim Tràng</t>
  </si>
  <si>
    <t>Biểu số 05b</t>
  </si>
  <si>
    <t xml:space="preserve"> DỰ KIẾN DANH MỤC, KHV ĐẦU TƯ CÔNG TRUNG HẠN, GIAI ĐOẠN 2021-2025 - CÔNG TRÌNH CẤP HUYỆN SAU BỔ SUNG</t>
  </si>
  <si>
    <t>BIỂU TỔNG HỢP DỰ KIẾN DM KẾ HOẠCH VỐN ĐẦU TƯ CÔNG TRUNG HẠN, GIAI ĐOẠN 2021-2025 SAU BỔ SUNG</t>
  </si>
  <si>
    <t>Năm
 thực hiện</t>
  </si>
  <si>
    <t xml:space="preserve"> DỰ KIẾN NGUỒN THU TIỀN SỬ DỤNG ĐẤT TĂNG THÊM GIAI ĐOẠN 2021-2025</t>
  </si>
  <si>
    <t xml:space="preserve">DT </t>
  </si>
  <si>
    <t>Quy mô số lô</t>
  </si>
  <si>
    <t>Đơn Giá</t>
  </si>
  <si>
    <t>Dự kiến thu vào NS</t>
  </si>
  <si>
    <t>Đã cân đối nguồn thu tại NQ 81/2021</t>
  </si>
  <si>
    <t>Dự kiến cân đối bổ sung thu vào NSNN</t>
  </si>
  <si>
    <t>Dự kiến số thu cân đối cho từng năm</t>
  </si>
  <si>
    <t>Dự kiến thu NSH (70%)</t>
  </si>
  <si>
    <t>Khu Dân cư Đình Thông Ngọc Vân</t>
  </si>
  <si>
    <t>Khu dân cư trung tâm xã Tân trung (Khu Đồng Điều)</t>
  </si>
  <si>
    <t>Khu Dân cư trung tâm xã Liên Chung</t>
  </si>
  <si>
    <t>Khu Dân cư Đô thị Tiền Cao xá (cạnh CCN Đồng Đình)</t>
  </si>
  <si>
    <t>DỰ KIẾNTHU TIỀN SỬ DỤNG ĐẤT GIAI ĐOẠN 2021-2025 (sau bổ sung tăng thêm)</t>
  </si>
  <si>
    <t>Khu dân cư Trung tâm xã Tân Trung (Khu dân cư Đồng Điều) -BQLDA</t>
  </si>
  <si>
    <t xml:space="preserve">Dự kiến số thu  vào NSNN </t>
  </si>
  <si>
    <t>Dự kiến  số thu điều tiết vào NS xã, TT</t>
  </si>
  <si>
    <t>Biểu số 01</t>
  </si>
  <si>
    <t>Biểu số 05</t>
  </si>
  <si>
    <t>Biểu số  06</t>
  </si>
  <si>
    <t>Biểu số 06a</t>
  </si>
  <si>
    <t>Biểu số 06b</t>
  </si>
  <si>
    <t xml:space="preserve">KDC Thôn Bỉ </t>
  </si>
  <si>
    <t>Chỉnh trang hành lang vỉa hè CCN Đồng Đình giai đoạn 2</t>
  </si>
  <si>
    <t>Chỉnh trang hành lang vỉa hè khu dân cư 284 xã Quế Nham</t>
  </si>
  <si>
    <t>Chuẩn bị đầu tư năm 2023</t>
  </si>
  <si>
    <t>Đường từ Cầu Bùi Song Vân đi ĐT294B; 500m</t>
  </si>
  <si>
    <t>Chuẩn bị đầu tư năm 2024</t>
  </si>
  <si>
    <t>Đường từ TL294 (đoạn từ UBND xã Đại Hóa) đi Lan Giới</t>
  </si>
  <si>
    <t>Khu dân cư Chuôm Nho (ngoài dự án; TDP Lao Động, Bài, Tân Quang...)</t>
  </si>
  <si>
    <t>KDC Cây Xừng, xã Quế Nham</t>
  </si>
  <si>
    <t>Khu đồng Cầu, Bờ Tân thôn Tiền Đình và các khu nhỏ lẻ, xen kẹp</t>
  </si>
  <si>
    <t>Khu dân cư thôn Chản; Khu dân cư Đồng Vàng, Đông Thành</t>
  </si>
  <si>
    <t>Khu dân cư Văn Chỉ, cạnh NVH thôn Bùi cũ, TDP Phố Bùi</t>
  </si>
  <si>
    <t>Khu dân cư thôn Chung Chính</t>
  </si>
  <si>
    <t>Khu dân cư  thôn Chung Chính</t>
  </si>
  <si>
    <t>Dự kiến số thu tiền đất cân đối cho đầu tư xây dựng</t>
  </si>
  <si>
    <t>Dự kiến số thu tiền đất cho công tác đo đạc địa chính, cấp GCN,…..</t>
  </si>
  <si>
    <t>(Kèm theo Nghị quyết số………./NQ-HĐND ngày……/7/2022 của HĐND huyện Tân Yên)</t>
  </si>
  <si>
    <t>(Kèm theo Nghị quyết số………/NQ-HĐND ngày……../7/2022 của HĐND huyện Tân Yên)</t>
  </si>
  <si>
    <t>(Kèm theo Nghị quyết số ………/NQ-HĐND ngày ……/7/2022 của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</si>
</sst>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"/>
  </numFmts>
  <fonts count="7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8"/>
      <name val="Times New Roman"/>
      <family val="1"/>
      <charset val="163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  <charset val="163"/>
    </font>
    <font>
      <b/>
      <i/>
      <sz val="10"/>
      <name val="Times New Roman"/>
      <family val="1"/>
    </font>
    <font>
      <b/>
      <i/>
      <sz val="12"/>
      <color rgb="FFFF0000"/>
      <name val="Times New Roman"/>
      <family val="1"/>
    </font>
    <font>
      <sz val="13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9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0"/>
      <name val="Arial"/>
      <family val="2"/>
    </font>
    <font>
      <sz val="14"/>
      <color theme="1"/>
      <name val="Times New Roman"/>
      <family val="2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color indexed="9"/>
      <name val="Times New Roman"/>
      <family val="1"/>
    </font>
    <font>
      <sz val="14"/>
      <name val="Times New Roman"/>
      <family val="1"/>
      <charset val="163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1" fillId="0" borderId="0"/>
    <xf numFmtId="0" fontId="42" fillId="0" borderId="0"/>
    <xf numFmtId="0" fontId="42" fillId="0" borderId="0"/>
    <xf numFmtId="0" fontId="1" fillId="0" borderId="0"/>
    <xf numFmtId="165" fontId="63" fillId="0" borderId="0" applyFont="0" applyFill="0" applyBorder="0" applyAlignment="0" applyProtection="0"/>
    <xf numFmtId="0" fontId="63" fillId="0" borderId="0"/>
  </cellStyleXfs>
  <cellXfs count="604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2" fillId="0" borderId="0" xfId="0" applyNumberFormat="1" applyFont="1" applyFill="1"/>
    <xf numFmtId="0" fontId="4" fillId="0" borderId="0" xfId="0" applyFont="1" applyFill="1"/>
    <xf numFmtId="0" fontId="8" fillId="0" borderId="0" xfId="0" applyFont="1" applyFill="1" applyAlignment="1"/>
    <xf numFmtId="166" fontId="10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 wrapText="1"/>
    </xf>
    <xf numFmtId="166" fontId="12" fillId="0" borderId="0" xfId="1" applyNumberFormat="1" applyFont="1" applyFill="1" applyBorder="1" applyAlignment="1">
      <alignment vertical="center"/>
    </xf>
    <xf numFmtId="166" fontId="16" fillId="0" borderId="0" xfId="1" applyNumberFormat="1" applyFont="1" applyFill="1" applyBorder="1" applyAlignment="1">
      <alignment vertical="center" wrapText="1"/>
    </xf>
    <xf numFmtId="166" fontId="16" fillId="0" borderId="0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166" fontId="17" fillId="0" borderId="7" xfId="1" applyNumberFormat="1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6" fontId="17" fillId="0" borderId="0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left" vertical="center" wrapText="1"/>
    </xf>
    <xf numFmtId="1" fontId="2" fillId="0" borderId="1" xfId="4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8" fillId="0" borderId="1" xfId="4" applyNumberFormat="1" applyFont="1" applyFill="1" applyBorder="1" applyAlignment="1">
      <alignment horizontal="left" vertical="center" wrapText="1"/>
    </xf>
    <xf numFmtId="1" fontId="29" fillId="0" borderId="1" xfId="4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29" fillId="0" borderId="1" xfId="3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vertical="center" wrapText="1"/>
    </xf>
    <xf numFmtId="166" fontId="25" fillId="0" borderId="1" xfId="1" applyNumberFormat="1" applyFont="1" applyFill="1" applyBorder="1" applyAlignment="1">
      <alignment horizontal="center" vertical="center" wrapText="1"/>
    </xf>
    <xf numFmtId="166" fontId="30" fillId="0" borderId="1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vertical="center" wrapText="1"/>
    </xf>
    <xf numFmtId="166" fontId="30" fillId="0" borderId="1" xfId="1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left" vertical="center" wrapText="1"/>
    </xf>
    <xf numFmtId="166" fontId="2" fillId="0" borderId="1" xfId="2" applyNumberFormat="1" applyFont="1" applyFill="1" applyBorder="1" applyAlignment="1">
      <alignment horizontal="left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166" fontId="28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166" fontId="38" fillId="0" borderId="0" xfId="2" applyNumberFormat="1" applyFont="1" applyFill="1" applyBorder="1"/>
    <xf numFmtId="166" fontId="7" fillId="0" borderId="0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6" fontId="2" fillId="0" borderId="1" xfId="2" quotePrefix="1" applyNumberFormat="1" applyFont="1" applyFill="1" applyBorder="1" applyAlignment="1">
      <alignment horizontal="right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28" fillId="0" borderId="1" xfId="2" applyNumberFormat="1" applyFont="1" applyFill="1" applyBorder="1" applyAlignment="1">
      <alignment horizontal="center" vertical="center" wrapText="1"/>
    </xf>
    <xf numFmtId="166" fontId="29" fillId="0" borderId="2" xfId="2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2" fillId="0" borderId="1" xfId="2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6" fontId="38" fillId="0" borderId="1" xfId="2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right" vertical="center"/>
    </xf>
    <xf numFmtId="166" fontId="38" fillId="0" borderId="1" xfId="2" applyNumberFormat="1" applyFont="1" applyFill="1" applyBorder="1" applyAlignment="1">
      <alignment horizontal="right" vertical="center" wrapText="1"/>
    </xf>
    <xf numFmtId="166" fontId="38" fillId="0" borderId="1" xfId="2" applyNumberFormat="1" applyFont="1" applyFill="1" applyBorder="1" applyAlignment="1">
      <alignment horizontal="center" vertical="center"/>
    </xf>
    <xf numFmtId="166" fontId="29" fillId="0" borderId="1" xfId="2" applyNumberFormat="1" applyFont="1" applyFill="1" applyBorder="1" applyAlignment="1">
      <alignment horizontal="center" vertical="center"/>
    </xf>
    <xf numFmtId="3" fontId="2" fillId="0" borderId="1" xfId="12" applyNumberFormat="1" applyFont="1" applyFill="1" applyBorder="1" applyAlignment="1">
      <alignment horizontal="right" vertical="center"/>
    </xf>
    <xf numFmtId="166" fontId="38" fillId="0" borderId="1" xfId="7" quotePrefix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left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wrapText="1"/>
    </xf>
    <xf numFmtId="166" fontId="29" fillId="0" borderId="1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vertical="center"/>
    </xf>
    <xf numFmtId="166" fontId="38" fillId="0" borderId="1" xfId="2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right" vertical="center" wrapText="1"/>
    </xf>
    <xf numFmtId="166" fontId="2" fillId="0" borderId="1" xfId="2" applyNumberFormat="1" applyFont="1" applyFill="1" applyBorder="1" applyAlignment="1">
      <alignment horizontal="right" vertical="center" wrapText="1"/>
    </xf>
    <xf numFmtId="49" fontId="38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/>
    <xf numFmtId="166" fontId="2" fillId="0" borderId="0" xfId="8" applyNumberFormat="1" applyFont="1" applyFill="1" applyBorder="1" applyAlignment="1">
      <alignment vertical="center" wrapText="1"/>
    </xf>
    <xf numFmtId="166" fontId="11" fillId="0" borderId="0" xfId="2" applyNumberFormat="1" applyFont="1" applyFill="1" applyBorder="1" applyAlignment="1">
      <alignment vertical="center"/>
    </xf>
    <xf numFmtId="166" fontId="13" fillId="0" borderId="0" xfId="8" applyNumberFormat="1" applyFont="1" applyFill="1" applyBorder="1" applyAlignment="1">
      <alignment vertical="center" wrapText="1"/>
    </xf>
    <xf numFmtId="166" fontId="5" fillId="0" borderId="0" xfId="8" applyNumberFormat="1" applyFont="1" applyFill="1" applyBorder="1" applyAlignment="1">
      <alignment horizontal="center" vertical="center" wrapText="1"/>
    </xf>
    <xf numFmtId="166" fontId="48" fillId="0" borderId="0" xfId="8" applyNumberFormat="1" applyFont="1" applyFill="1" applyBorder="1" applyAlignment="1">
      <alignment vertical="center" wrapText="1"/>
    </xf>
    <xf numFmtId="166" fontId="6" fillId="0" borderId="1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horizontal="left" vertical="center" wrapText="1"/>
    </xf>
    <xf numFmtId="166" fontId="6" fillId="0" borderId="0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vertical="center" wrapText="1"/>
    </xf>
    <xf numFmtId="166" fontId="15" fillId="0" borderId="1" xfId="8" applyNumberFormat="1" applyFont="1" applyFill="1" applyBorder="1" applyAlignment="1">
      <alignment horizontal="center" vertical="center" wrapText="1"/>
    </xf>
    <xf numFmtId="166" fontId="15" fillId="0" borderId="1" xfId="8" applyNumberFormat="1" applyFont="1" applyFill="1" applyBorder="1" applyAlignment="1">
      <alignment horizontal="left" vertical="center" wrapText="1"/>
    </xf>
    <xf numFmtId="166" fontId="15" fillId="0" borderId="0" xfId="8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/>
    </xf>
    <xf numFmtId="166" fontId="2" fillId="0" borderId="1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>
      <alignment horizont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12" quotePrefix="1" applyNumberFormat="1" applyFont="1" applyFill="1" applyBorder="1" applyAlignment="1">
      <alignment horizontal="center" vertical="center"/>
    </xf>
    <xf numFmtId="0" fontId="2" fillId="0" borderId="1" xfId="12" applyNumberFormat="1" applyFont="1" applyFill="1" applyBorder="1" applyAlignment="1">
      <alignment horizontal="center" vertical="center"/>
    </xf>
    <xf numFmtId="0" fontId="2" fillId="0" borderId="1" xfId="7" quotePrefix="1" applyNumberFormat="1" applyFont="1" applyFill="1" applyBorder="1" applyAlignment="1">
      <alignment horizontal="center" vertical="center" wrapText="1"/>
    </xf>
    <xf numFmtId="166" fontId="38" fillId="0" borderId="1" xfId="2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1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wrapText="1"/>
    </xf>
    <xf numFmtId="166" fontId="10" fillId="0" borderId="0" xfId="2" applyNumberFormat="1" applyFont="1" applyFill="1" applyBorder="1" applyAlignment="1">
      <alignment horizontal="left"/>
    </xf>
    <xf numFmtId="0" fontId="19" fillId="0" borderId="1" xfId="2" quotePrefix="1" applyNumberFormat="1" applyFont="1" applyFill="1" applyBorder="1" applyAlignment="1">
      <alignment horizontal="center" vertical="center" wrapText="1"/>
    </xf>
    <xf numFmtId="0" fontId="19" fillId="0" borderId="1" xfId="2" quotePrefix="1" applyNumberFormat="1" applyFont="1" applyFill="1" applyBorder="1" applyAlignment="1">
      <alignment horizontal="center" wrapText="1"/>
    </xf>
    <xf numFmtId="0" fontId="19" fillId="0" borderId="1" xfId="2" applyNumberFormat="1" applyFont="1" applyFill="1" applyBorder="1" applyAlignment="1">
      <alignment horizontal="center" vertical="center" wrapText="1"/>
    </xf>
    <xf numFmtId="0" fontId="19" fillId="0" borderId="1" xfId="12" quotePrefix="1" applyNumberFormat="1" applyFont="1" applyFill="1" applyBorder="1" applyAlignment="1">
      <alignment horizontal="center" vertical="center" wrapText="1"/>
    </xf>
    <xf numFmtId="0" fontId="19" fillId="0" borderId="1" xfId="12" applyNumberFormat="1" applyFont="1" applyFill="1" applyBorder="1" applyAlignment="1">
      <alignment horizontal="center" vertical="center"/>
    </xf>
    <xf numFmtId="0" fontId="19" fillId="0" borderId="1" xfId="7" quotePrefix="1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/>
    </xf>
    <xf numFmtId="0" fontId="19" fillId="0" borderId="1" xfId="10" applyNumberFormat="1" applyFont="1" applyFill="1" applyBorder="1" applyAlignment="1">
      <alignment horizontal="center" vertical="center" wrapText="1"/>
    </xf>
    <xf numFmtId="0" fontId="19" fillId="0" borderId="1" xfId="19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/>
    </xf>
    <xf numFmtId="0" fontId="4" fillId="0" borderId="1" xfId="12" applyFont="1" applyFill="1" applyBorder="1" applyAlignment="1">
      <alignment wrapText="1"/>
    </xf>
    <xf numFmtId="0" fontId="4" fillId="0" borderId="1" xfId="12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6" fontId="4" fillId="0" borderId="1" xfId="7" applyNumberFormat="1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left" vertical="center" wrapText="1"/>
    </xf>
    <xf numFmtId="166" fontId="4" fillId="0" borderId="2" xfId="7" applyNumberFormat="1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right" vertical="center"/>
    </xf>
    <xf numFmtId="166" fontId="49" fillId="0" borderId="1" xfId="1" applyNumberFormat="1" applyFont="1" applyFill="1" applyBorder="1" applyAlignment="1">
      <alignment horizontal="right" vertical="center"/>
    </xf>
    <xf numFmtId="166" fontId="29" fillId="0" borderId="1" xfId="1" applyNumberFormat="1" applyFont="1" applyFill="1" applyBorder="1" applyAlignment="1">
      <alignment horizontal="right" vertical="center"/>
    </xf>
    <xf numFmtId="166" fontId="49" fillId="0" borderId="7" xfId="2" applyNumberFormat="1" applyFont="1" applyFill="1" applyBorder="1" applyAlignment="1">
      <alignment horizontal="center" vertical="center" wrapText="1"/>
    </xf>
    <xf numFmtId="166" fontId="29" fillId="0" borderId="1" xfId="2" quotePrefix="1" applyNumberFormat="1" applyFont="1" applyFill="1" applyBorder="1" applyAlignment="1">
      <alignment horizontal="right" vertical="center" wrapText="1"/>
    </xf>
    <xf numFmtId="166" fontId="29" fillId="0" borderId="1" xfId="1" applyNumberFormat="1" applyFont="1" applyFill="1" applyBorder="1" applyAlignment="1">
      <alignment horizontal="center" vertical="center"/>
    </xf>
    <xf numFmtId="0" fontId="29" fillId="0" borderId="0" xfId="0" applyFont="1" applyFill="1"/>
    <xf numFmtId="166" fontId="49" fillId="0" borderId="1" xfId="1" applyNumberFormat="1" applyFont="1" applyFill="1" applyBorder="1" applyAlignment="1">
      <alignment horizontal="right" vertical="center" wrapText="1"/>
    </xf>
    <xf numFmtId="0" fontId="49" fillId="0" borderId="0" xfId="0" applyFont="1" applyFill="1"/>
    <xf numFmtId="166" fontId="29" fillId="0" borderId="1" xfId="1" applyNumberFormat="1" applyFont="1" applyFill="1" applyBorder="1" applyAlignment="1">
      <alignment vertical="center"/>
    </xf>
    <xf numFmtId="166" fontId="29" fillId="0" borderId="1" xfId="1" applyNumberFormat="1" applyFont="1" applyFill="1" applyBorder="1" applyAlignment="1">
      <alignment horizontal="right" vertical="center" wrapText="1"/>
    </xf>
    <xf numFmtId="49" fontId="29" fillId="0" borderId="1" xfId="2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7" xfId="8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horizontal="center" vertical="center" wrapText="1"/>
    </xf>
    <xf numFmtId="166" fontId="2" fillId="0" borderId="7" xfId="2" quotePrefix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1" fillId="0" borderId="1" xfId="3" applyFont="1" applyFill="1" applyBorder="1" applyAlignment="1">
      <alignment horizontal="left" wrapText="1"/>
    </xf>
    <xf numFmtId="166" fontId="11" fillId="0" borderId="8" xfId="2" applyNumberFormat="1" applyFont="1" applyFill="1" applyBorder="1" applyAlignment="1"/>
    <xf numFmtId="0" fontId="50" fillId="0" borderId="1" xfId="0" applyFont="1" applyFill="1" applyBorder="1" applyAlignment="1">
      <alignment horizontal="center"/>
    </xf>
    <xf numFmtId="166" fontId="50" fillId="0" borderId="1" xfId="2" applyNumberFormat="1" applyFont="1" applyFill="1" applyBorder="1" applyAlignment="1">
      <alignment horizontal="left" vertical="center" wrapText="1"/>
    </xf>
    <xf numFmtId="0" fontId="51" fillId="0" borderId="1" xfId="2" applyNumberFormat="1" applyFont="1" applyFill="1" applyBorder="1" applyAlignment="1">
      <alignment horizontal="center" vertical="center" wrapText="1"/>
    </xf>
    <xf numFmtId="0" fontId="52" fillId="0" borderId="1" xfId="2" applyNumberFormat="1" applyFont="1" applyFill="1" applyBorder="1" applyAlignment="1">
      <alignment horizontal="center" vertical="center" wrapText="1"/>
    </xf>
    <xf numFmtId="166" fontId="52" fillId="0" borderId="1" xfId="2" applyNumberFormat="1" applyFont="1" applyFill="1" applyBorder="1" applyAlignment="1">
      <alignment vertical="center" wrapText="1"/>
    </xf>
    <xf numFmtId="166" fontId="52" fillId="0" borderId="1" xfId="2" applyNumberFormat="1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right" vertical="center"/>
    </xf>
    <xf numFmtId="166" fontId="52" fillId="0" borderId="1" xfId="2" applyNumberFormat="1" applyFont="1" applyFill="1" applyBorder="1" applyAlignment="1">
      <alignment horizontal="right" vertical="center"/>
    </xf>
    <xf numFmtId="166" fontId="52" fillId="0" borderId="1" xfId="2" quotePrefix="1" applyNumberFormat="1" applyFont="1" applyFill="1" applyBorder="1" applyAlignment="1">
      <alignment horizontal="right" vertical="center" wrapText="1"/>
    </xf>
    <xf numFmtId="166" fontId="11" fillId="0" borderId="1" xfId="2" quotePrefix="1" applyNumberFormat="1" applyFont="1" applyFill="1" applyBorder="1" applyAlignment="1">
      <alignment horizontal="right" vertical="center" wrapText="1"/>
    </xf>
    <xf numFmtId="166" fontId="52" fillId="0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53" fillId="0" borderId="1" xfId="0" applyFont="1" applyFill="1" applyBorder="1" applyAlignment="1">
      <alignment horizontal="center"/>
    </xf>
    <xf numFmtId="166" fontId="53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53" fillId="0" borderId="1" xfId="0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6" fontId="53" fillId="0" borderId="1" xfId="2" applyNumberFormat="1" applyFont="1" applyFill="1" applyBorder="1" applyAlignment="1">
      <alignment vertical="center" wrapText="1"/>
    </xf>
    <xf numFmtId="0" fontId="12" fillId="0" borderId="1" xfId="2" quotePrefix="1" applyNumberFormat="1" applyFont="1" applyFill="1" applyBorder="1" applyAlignment="1">
      <alignment horizontal="center" vertical="center" wrapText="1"/>
    </xf>
    <xf numFmtId="0" fontId="11" fillId="0" borderId="1" xfId="2" quotePrefix="1" applyNumberFormat="1" applyFont="1" applyFill="1" applyBorder="1" applyAlignment="1">
      <alignment horizontal="center" vertical="center" wrapText="1"/>
    </xf>
    <xf numFmtId="0" fontId="50" fillId="0" borderId="1" xfId="16" applyFont="1" applyFill="1" applyBorder="1" applyAlignment="1">
      <alignment horizontal="left" vertical="center" wrapText="1"/>
    </xf>
    <xf numFmtId="0" fontId="51" fillId="0" borderId="1" xfId="10" applyNumberFormat="1" applyFont="1" applyFill="1" applyBorder="1" applyAlignment="1">
      <alignment horizontal="center" vertical="center" wrapText="1"/>
    </xf>
    <xf numFmtId="0" fontId="52" fillId="0" borderId="1" xfId="10" applyNumberFormat="1" applyFont="1" applyFill="1" applyBorder="1" applyAlignment="1">
      <alignment horizontal="center" vertical="center" wrapText="1"/>
    </xf>
    <xf numFmtId="166" fontId="35" fillId="0" borderId="1" xfId="2" applyNumberFormat="1" applyFont="1" applyFill="1" applyBorder="1" applyAlignment="1">
      <alignment horizontal="right" vertical="center" wrapText="1"/>
    </xf>
    <xf numFmtId="166" fontId="35" fillId="0" borderId="1" xfId="2" applyNumberFormat="1" applyFont="1" applyFill="1" applyBorder="1" applyAlignment="1">
      <alignment horizontal="center" vertical="center"/>
    </xf>
    <xf numFmtId="0" fontId="50" fillId="0" borderId="2" xfId="16" applyFont="1" applyFill="1" applyBorder="1" applyAlignment="1">
      <alignment horizontal="left" vertical="center" wrapText="1"/>
    </xf>
    <xf numFmtId="0" fontId="51" fillId="0" borderId="1" xfId="2" applyNumberFormat="1" applyFont="1" applyFill="1" applyBorder="1" applyAlignment="1">
      <alignment horizontal="center" wrapText="1"/>
    </xf>
    <xf numFmtId="0" fontId="52" fillId="0" borderId="1" xfId="2" applyNumberFormat="1" applyFont="1" applyFill="1" applyBorder="1" applyAlignment="1">
      <alignment horizontal="center" wrapText="1"/>
    </xf>
    <xf numFmtId="166" fontId="52" fillId="0" borderId="1" xfId="2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 wrapText="1"/>
    </xf>
    <xf numFmtId="0" fontId="52" fillId="0" borderId="1" xfId="0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 wrapText="1"/>
    </xf>
    <xf numFmtId="0" fontId="52" fillId="0" borderId="0" xfId="0" applyFont="1" applyFill="1"/>
    <xf numFmtId="0" fontId="5" fillId="0" borderId="0" xfId="0" applyFont="1" applyFill="1"/>
    <xf numFmtId="166" fontId="5" fillId="0" borderId="1" xfId="1" applyNumberFormat="1" applyFont="1" applyFill="1" applyBorder="1" applyAlignment="1">
      <alignment vertical="center" wrapText="1"/>
    </xf>
    <xf numFmtId="0" fontId="38" fillId="0" borderId="0" xfId="0" applyNumberFormat="1" applyFont="1" applyFill="1" applyAlignment="1">
      <alignment horizontal="center"/>
    </xf>
    <xf numFmtId="166" fontId="2" fillId="0" borderId="0" xfId="2" applyNumberFormat="1" applyFont="1" applyFill="1"/>
    <xf numFmtId="0" fontId="38" fillId="0" borderId="0" xfId="2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2" quotePrefix="1" applyNumberFormat="1" applyFont="1" applyFill="1" applyBorder="1" applyAlignment="1">
      <alignment horizontal="center" vertical="center" wrapText="1"/>
    </xf>
    <xf numFmtId="166" fontId="3" fillId="0" borderId="1" xfId="2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3" fillId="0" borderId="1" xfId="2" quotePrefix="1" applyNumberFormat="1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6" fontId="15" fillId="0" borderId="1" xfId="2" applyNumberFormat="1" applyFont="1" applyFill="1" applyBorder="1" applyAlignment="1">
      <alignment horizontal="center" vertical="center"/>
    </xf>
    <xf numFmtId="166" fontId="28" fillId="0" borderId="1" xfId="2" applyNumberFormat="1" applyFont="1" applyFill="1" applyBorder="1" applyAlignment="1">
      <alignment horizontal="center" vertical="center" wrapText="1"/>
    </xf>
    <xf numFmtId="166" fontId="28" fillId="0" borderId="1" xfId="2" applyNumberFormat="1" applyFont="1" applyFill="1" applyBorder="1" applyAlignment="1">
      <alignment horizontal="center" vertical="center"/>
    </xf>
    <xf numFmtId="166" fontId="28" fillId="0" borderId="1" xfId="2" quotePrefix="1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54" fillId="0" borderId="0" xfId="0" applyFont="1" applyFill="1"/>
    <xf numFmtId="0" fontId="3" fillId="0" borderId="1" xfId="12" applyFont="1" applyFill="1" applyBorder="1" applyAlignment="1">
      <alignment horizontal="center"/>
    </xf>
    <xf numFmtId="0" fontId="3" fillId="0" borderId="1" xfId="12" applyFont="1" applyFill="1" applyBorder="1" applyAlignment="1">
      <alignment wrapText="1"/>
    </xf>
    <xf numFmtId="0" fontId="3" fillId="0" borderId="1" xfId="12" quotePrefix="1" applyNumberFormat="1" applyFont="1" applyFill="1" applyBorder="1" applyAlignment="1">
      <alignment horizontal="center" vertical="center" wrapText="1"/>
    </xf>
    <xf numFmtId="0" fontId="3" fillId="0" borderId="1" xfId="12" quotePrefix="1" applyNumberFormat="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7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vertical="center"/>
    </xf>
    <xf numFmtId="166" fontId="28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 wrapText="1"/>
    </xf>
    <xf numFmtId="166" fontId="3" fillId="0" borderId="1" xfId="7" applyNumberFormat="1" applyFont="1" applyFill="1" applyBorder="1" applyAlignment="1">
      <alignment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/>
    </xf>
    <xf numFmtId="166" fontId="3" fillId="0" borderId="2" xfId="7" applyNumberFormat="1" applyFont="1" applyFill="1" applyBorder="1" applyAlignment="1">
      <alignment horizontal="left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28" fillId="0" borderId="1" xfId="16" applyFont="1" applyFill="1" applyBorder="1" applyAlignment="1">
      <alignment horizontal="left" wrapText="1"/>
    </xf>
    <xf numFmtId="0" fontId="28" fillId="0" borderId="1" xfId="19" applyNumberFormat="1" applyFont="1" applyFill="1" applyBorder="1" applyAlignment="1">
      <alignment horizontal="center" vertical="center" wrapText="1"/>
    </xf>
    <xf numFmtId="0" fontId="28" fillId="0" borderId="1" xfId="1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66" fontId="56" fillId="0" borderId="1" xfId="2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166" fontId="56" fillId="0" borderId="1" xfId="2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/>
    <xf numFmtId="166" fontId="15" fillId="0" borderId="0" xfId="1" applyNumberFormat="1" applyFont="1" applyFill="1" applyBorder="1"/>
    <xf numFmtId="166" fontId="15" fillId="0" borderId="0" xfId="2" applyNumberFormat="1" applyFont="1" applyFill="1" applyBorder="1"/>
    <xf numFmtId="0" fontId="36" fillId="0" borderId="0" xfId="0" applyFont="1" applyFill="1"/>
    <xf numFmtId="166" fontId="3" fillId="0" borderId="1" xfId="1" applyNumberFormat="1" applyFont="1" applyFill="1" applyBorder="1" applyAlignment="1">
      <alignment horizontal="center"/>
    </xf>
    <xf numFmtId="0" fontId="57" fillId="0" borderId="0" xfId="0" applyFont="1" applyFill="1"/>
    <xf numFmtId="0" fontId="58" fillId="0" borderId="0" xfId="0" applyFont="1" applyFill="1"/>
    <xf numFmtId="0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28" fillId="0" borderId="0" xfId="1" applyNumberFormat="1" applyFont="1" applyFill="1"/>
    <xf numFmtId="168" fontId="3" fillId="0" borderId="0" xfId="1" applyNumberFormat="1" applyFont="1" applyFill="1"/>
    <xf numFmtId="166" fontId="28" fillId="0" borderId="0" xfId="1" applyNumberFormat="1" applyFont="1" applyFill="1"/>
    <xf numFmtId="0" fontId="15" fillId="0" borderId="0" xfId="2" applyNumberFormat="1" applyFont="1" applyFill="1" applyBorder="1" applyAlignment="1">
      <alignment horizontal="left"/>
    </xf>
    <xf numFmtId="167" fontId="15" fillId="0" borderId="0" xfId="2" applyNumberFormat="1" applyFont="1" applyFill="1" applyBorder="1" applyAlignment="1">
      <alignment horizontal="left"/>
    </xf>
    <xf numFmtId="167" fontId="54" fillId="0" borderId="0" xfId="1" applyNumberFormat="1" applyFont="1" applyFill="1" applyBorder="1"/>
    <xf numFmtId="168" fontId="15" fillId="0" borderId="0" xfId="1" applyNumberFormat="1" applyFont="1" applyFill="1" applyBorder="1"/>
    <xf numFmtId="166" fontId="54" fillId="0" borderId="0" xfId="1" applyNumberFormat="1" applyFont="1" applyFill="1" applyBorder="1"/>
    <xf numFmtId="167" fontId="3" fillId="0" borderId="1" xfId="2" applyNumberFormat="1" applyFont="1" applyFill="1" applyBorder="1" applyAlignment="1">
      <alignment horizontal="center" vertical="center" wrapText="1"/>
    </xf>
    <xf numFmtId="168" fontId="28" fillId="0" borderId="1" xfId="2" applyNumberFormat="1" applyFont="1" applyFill="1" applyBorder="1" applyAlignment="1">
      <alignment horizontal="center" vertical="center" wrapText="1"/>
    </xf>
    <xf numFmtId="0" fontId="28" fillId="0" borderId="1" xfId="2" applyNumberFormat="1" applyFont="1" applyFill="1" applyBorder="1" applyAlignment="1">
      <alignment horizontal="center" wrapText="1"/>
    </xf>
    <xf numFmtId="167" fontId="28" fillId="0" borderId="1" xfId="2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vertical="center" wrapText="1"/>
    </xf>
    <xf numFmtId="166" fontId="4" fillId="0" borderId="1" xfId="8" applyNumberFormat="1" applyFont="1" applyFill="1" applyBorder="1" applyAlignment="1">
      <alignment horizontal="center" vertical="center" wrapText="1"/>
    </xf>
    <xf numFmtId="166" fontId="4" fillId="0" borderId="1" xfId="8" applyNumberFormat="1" applyFont="1" applyFill="1" applyBorder="1" applyAlignment="1">
      <alignment vertical="center" wrapText="1"/>
    </xf>
    <xf numFmtId="166" fontId="4" fillId="0" borderId="7" xfId="8" applyNumberFormat="1" applyFont="1" applyFill="1" applyBorder="1" applyAlignment="1">
      <alignment horizontal="center" vertical="center" wrapText="1"/>
    </xf>
    <xf numFmtId="166" fontId="4" fillId="0" borderId="0" xfId="8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3" fillId="0" borderId="0" xfId="0" applyFont="1" applyFill="1"/>
    <xf numFmtId="1" fontId="15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left" vertical="center" wrapText="1"/>
    </xf>
    <xf numFmtId="0" fontId="24" fillId="0" borderId="0" xfId="0" applyFont="1" applyFill="1"/>
    <xf numFmtId="1" fontId="34" fillId="0" borderId="1" xfId="4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4" applyNumberFormat="1" applyFont="1" applyFill="1" applyBorder="1" applyAlignment="1">
      <alignment horizontal="left" vertical="center" wrapText="1"/>
    </xf>
    <xf numFmtId="166" fontId="5" fillId="0" borderId="1" xfId="2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60" fillId="0" borderId="1" xfId="0" applyNumberFormat="1" applyFont="1" applyFill="1" applyBorder="1" applyAlignment="1">
      <alignment vertical="center"/>
    </xf>
    <xf numFmtId="1" fontId="7" fillId="0" borderId="1" xfId="4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62" fillId="0" borderId="0" xfId="0" applyFont="1" applyFill="1" applyAlignment="1"/>
    <xf numFmtId="164" fontId="4" fillId="0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/>
    </xf>
    <xf numFmtId="1" fontId="28" fillId="0" borderId="1" xfId="4" applyNumberFormat="1" applyFont="1" applyFill="1" applyBorder="1" applyAlignment="1">
      <alignment vertical="center" wrapText="1"/>
    </xf>
    <xf numFmtId="166" fontId="58" fillId="0" borderId="0" xfId="20" applyNumberFormat="1" applyFont="1" applyFill="1" applyBorder="1" applyAlignment="1">
      <alignment vertical="center" wrapText="1"/>
    </xf>
    <xf numFmtId="166" fontId="36" fillId="0" borderId="0" xfId="20" applyNumberFormat="1" applyFont="1" applyFill="1" applyBorder="1" applyAlignment="1">
      <alignment vertical="center" wrapText="1"/>
    </xf>
    <xf numFmtId="166" fontId="66" fillId="0" borderId="0" xfId="20" applyNumberFormat="1" applyFont="1" applyFill="1" applyBorder="1" applyAlignment="1">
      <alignment vertical="center" wrapText="1"/>
    </xf>
    <xf numFmtId="166" fontId="67" fillId="0" borderId="1" xfId="20" applyNumberFormat="1" applyFont="1" applyFill="1" applyBorder="1" applyAlignment="1">
      <alignment horizontal="center" vertical="center" wrapText="1"/>
    </xf>
    <xf numFmtId="166" fontId="38" fillId="0" borderId="1" xfId="20" applyNumberFormat="1" applyFont="1" applyFill="1" applyBorder="1" applyAlignment="1">
      <alignment horizontal="center" vertical="center" wrapText="1"/>
    </xf>
    <xf numFmtId="166" fontId="9" fillId="0" borderId="1" xfId="20" applyNumberFormat="1" applyFont="1" applyFill="1" applyBorder="1" applyAlignment="1">
      <alignment horizontal="center" vertical="center" wrapText="1"/>
    </xf>
    <xf numFmtId="166" fontId="15" fillId="0" borderId="4" xfId="20" applyNumberFormat="1" applyFont="1" applyFill="1" applyBorder="1" applyAlignment="1">
      <alignment horizontal="center" vertical="center" wrapText="1"/>
    </xf>
    <xf numFmtId="166" fontId="68" fillId="0" borderId="0" xfId="20" applyNumberFormat="1" applyFont="1" applyFill="1" applyBorder="1" applyAlignment="1">
      <alignment vertical="center" wrapText="1"/>
    </xf>
    <xf numFmtId="166" fontId="15" fillId="0" borderId="0" xfId="20" applyNumberFormat="1" applyFont="1" applyFill="1" applyBorder="1" applyAlignment="1">
      <alignment horizontal="center" vertical="center" wrapText="1"/>
    </xf>
    <xf numFmtId="166" fontId="15" fillId="0" borderId="1" xfId="20" applyNumberFormat="1" applyFont="1" applyFill="1" applyBorder="1" applyAlignment="1">
      <alignment horizontal="center" vertical="center" wrapText="1"/>
    </xf>
    <xf numFmtId="0" fontId="57" fillId="0" borderId="1" xfId="21" applyFont="1" applyFill="1" applyBorder="1" applyAlignment="1">
      <alignment horizontal="center" vertical="center" wrapText="1"/>
    </xf>
    <xf numFmtId="0" fontId="29" fillId="0" borderId="1" xfId="21" applyFont="1" applyFill="1" applyBorder="1" applyAlignment="1">
      <alignment horizontal="left" vertical="center" wrapText="1"/>
    </xf>
    <xf numFmtId="166" fontId="49" fillId="0" borderId="1" xfId="20" applyNumberFormat="1" applyFont="1" applyFill="1" applyBorder="1" applyAlignment="1">
      <alignment horizontal="left" vertical="center" wrapText="1"/>
    </xf>
    <xf numFmtId="166" fontId="49" fillId="0" borderId="1" xfId="20" applyNumberFormat="1" applyFont="1" applyFill="1" applyBorder="1" applyAlignment="1">
      <alignment horizontal="center" vertical="center" wrapText="1"/>
    </xf>
    <xf numFmtId="166" fontId="29" fillId="0" borderId="1" xfId="20" applyNumberFormat="1" applyFont="1" applyFill="1" applyBorder="1" applyAlignment="1">
      <alignment horizontal="center" vertical="center" wrapText="1"/>
    </xf>
    <xf numFmtId="0" fontId="28" fillId="0" borderId="1" xfId="21" applyFont="1" applyFill="1" applyBorder="1" applyAlignment="1">
      <alignment horizontal="left" vertical="center" wrapText="1"/>
    </xf>
    <xf numFmtId="166" fontId="54" fillId="0" borderId="0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left" vertical="center" wrapText="1"/>
    </xf>
    <xf numFmtId="0" fontId="2" fillId="0" borderId="1" xfId="21" applyNumberFormat="1" applyFont="1" applyFill="1" applyBorder="1" applyAlignment="1">
      <alignment horizontal="left" vertical="center" wrapText="1"/>
    </xf>
    <xf numFmtId="166" fontId="38" fillId="0" borderId="1" xfId="20" applyNumberFormat="1" applyFont="1" applyFill="1" applyBorder="1" applyAlignment="1">
      <alignment horizontal="left" vertical="center" wrapText="1"/>
    </xf>
    <xf numFmtId="166" fontId="2" fillId="0" borderId="1" xfId="20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left" vertical="center" wrapText="1"/>
    </xf>
    <xf numFmtId="166" fontId="69" fillId="0" borderId="1" xfId="2" applyNumberFormat="1" applyFont="1" applyFill="1" applyBorder="1" applyAlignment="1">
      <alignment horizontal="right" vertical="center" wrapText="1"/>
    </xf>
    <xf numFmtId="0" fontId="36" fillId="0" borderId="0" xfId="21" applyFont="1" applyFill="1"/>
    <xf numFmtId="0" fontId="63" fillId="0" borderId="0" xfId="21" applyFill="1"/>
    <xf numFmtId="0" fontId="38" fillId="0" borderId="0" xfId="21" applyFont="1" applyFill="1"/>
    <xf numFmtId="0" fontId="70" fillId="0" borderId="0" xfId="21" applyFont="1" applyFill="1"/>
    <xf numFmtId="0" fontId="71" fillId="0" borderId="0" xfId="21" applyFont="1" applyFill="1"/>
    <xf numFmtId="0" fontId="29" fillId="0" borderId="1" xfId="21" quotePrefix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6" fontId="38" fillId="0" borderId="2" xfId="20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horizontal="center" vertical="center" wrapText="1"/>
    </xf>
    <xf numFmtId="166" fontId="47" fillId="0" borderId="0" xfId="8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0" xfId="8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center" vertical="center" wrapText="1"/>
    </xf>
    <xf numFmtId="166" fontId="38" fillId="0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166" fontId="38" fillId="0" borderId="7" xfId="2" applyNumberFormat="1" applyFont="1" applyFill="1" applyBorder="1" applyAlignment="1">
      <alignment horizontal="center" vertical="center" wrapText="1"/>
    </xf>
    <xf numFmtId="166" fontId="38" fillId="0" borderId="0" xfId="2" applyNumberFormat="1" applyFont="1" applyFill="1" applyBorder="1" applyAlignment="1">
      <alignment horizontal="center"/>
    </xf>
    <xf numFmtId="166" fontId="15" fillId="0" borderId="1" xfId="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38" fillId="0" borderId="0" xfId="2" applyNumberFormat="1" applyFont="1" applyFill="1" applyBorder="1" applyAlignment="1">
      <alignment horizontal="left"/>
    </xf>
    <xf numFmtId="166" fontId="15" fillId="0" borderId="7" xfId="2" applyNumberFormat="1" applyFont="1" applyFill="1" applyBorder="1" applyAlignment="1">
      <alignment horizontal="center" vertical="center" wrapText="1"/>
    </xf>
    <xf numFmtId="167" fontId="54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68" fontId="15" fillId="0" borderId="1" xfId="1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 vertical="center" wrapText="1"/>
    </xf>
    <xf numFmtId="0" fontId="38" fillId="0" borderId="1" xfId="20" applyNumberFormat="1" applyFont="1" applyFill="1" applyBorder="1" applyAlignment="1">
      <alignment vertical="center" wrapText="1"/>
    </xf>
    <xf numFmtId="0" fontId="5" fillId="0" borderId="1" xfId="20" applyNumberFormat="1" applyFont="1" applyFill="1" applyBorder="1" applyAlignment="1">
      <alignment vertical="center" wrapText="1"/>
    </xf>
    <xf numFmtId="0" fontId="27" fillId="0" borderId="1" xfId="2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/>
    <xf numFmtId="0" fontId="46" fillId="0" borderId="0" xfId="0" applyFont="1" applyFill="1" applyAlignment="1">
      <alignment horizontal="center"/>
    </xf>
    <xf numFmtId="166" fontId="0" fillId="0" borderId="0" xfId="0" applyNumberFormat="1" applyFill="1"/>
    <xf numFmtId="0" fontId="0" fillId="0" borderId="0" xfId="0" applyFill="1"/>
    <xf numFmtId="0" fontId="4" fillId="0" borderId="1" xfId="0" quotePrefix="1" applyFont="1" applyFill="1" applyBorder="1" applyAlignment="1">
      <alignment horizontal="center" vertical="center" wrapText="1"/>
    </xf>
    <xf numFmtId="166" fontId="29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3" fillId="0" borderId="0" xfId="0" applyFont="1" applyFill="1"/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horizontal="center" wrapText="1"/>
    </xf>
    <xf numFmtId="0" fontId="38" fillId="0" borderId="1" xfId="2" applyNumberFormat="1" applyFont="1" applyFill="1" applyBorder="1" applyAlignment="1">
      <alignment horizontal="center" wrapText="1"/>
    </xf>
    <xf numFmtId="166" fontId="35" fillId="0" borderId="7" xfId="2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11" fillId="0" borderId="7" xfId="2" applyNumberFormat="1" applyFont="1" applyFill="1" applyBorder="1" applyAlignment="1">
      <alignment horizontal="center" vertical="center" wrapText="1"/>
    </xf>
    <xf numFmtId="49" fontId="35" fillId="0" borderId="1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1" xfId="0" applyFont="1" applyFill="1" applyBorder="1"/>
    <xf numFmtId="3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/>
    <xf numFmtId="0" fontId="5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center" wrapText="1"/>
    </xf>
    <xf numFmtId="0" fontId="15" fillId="0" borderId="0" xfId="0" applyFont="1" applyFill="1"/>
    <xf numFmtId="166" fontId="56" fillId="0" borderId="1" xfId="2" applyNumberFormat="1" applyFont="1" applyFill="1" applyBorder="1" applyAlignment="1">
      <alignment horizontal="left" vertical="center" wrapText="1"/>
    </xf>
    <xf numFmtId="0" fontId="56" fillId="0" borderId="1" xfId="2" applyNumberFormat="1" applyFont="1" applyFill="1" applyBorder="1" applyAlignment="1">
      <alignment horizontal="center" vertical="center" wrapText="1"/>
    </xf>
    <xf numFmtId="166" fontId="56" fillId="0" borderId="1" xfId="2" applyNumberFormat="1" applyFont="1" applyFill="1" applyBorder="1" applyAlignment="1">
      <alignment vertical="center" wrapText="1"/>
    </xf>
    <xf numFmtId="166" fontId="56" fillId="0" borderId="1" xfId="2" quotePrefix="1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1" xfId="0" applyFont="1" applyFill="1" applyBorder="1" applyAlignment="1">
      <alignment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/>
    </xf>
    <xf numFmtId="0" fontId="56" fillId="0" borderId="1" xfId="2" quotePrefix="1" applyNumberFormat="1" applyFont="1" applyFill="1" applyBorder="1" applyAlignment="1">
      <alignment horizontal="center" vertical="center" wrapText="1"/>
    </xf>
    <xf numFmtId="3" fontId="56" fillId="0" borderId="1" xfId="2" applyNumberFormat="1" applyFont="1" applyFill="1" applyBorder="1" applyAlignment="1">
      <alignment horizontal="center" vertical="center" wrapText="1"/>
    </xf>
    <xf numFmtId="166" fontId="56" fillId="0" borderId="1" xfId="7" applyNumberFormat="1" applyFont="1" applyFill="1" applyBorder="1" applyAlignment="1">
      <alignment vertical="center" wrapText="1"/>
    </xf>
    <xf numFmtId="0" fontId="56" fillId="0" borderId="2" xfId="16" applyFont="1" applyFill="1" applyBorder="1" applyAlignment="1">
      <alignment horizontal="left" vertical="center" wrapText="1"/>
    </xf>
    <xf numFmtId="0" fontId="56" fillId="0" borderId="1" xfId="10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/>
    </xf>
    <xf numFmtId="0" fontId="56" fillId="0" borderId="1" xfId="2" applyNumberFormat="1" applyFont="1" applyFill="1" applyBorder="1" applyAlignment="1">
      <alignment horizontal="center" wrapText="1"/>
    </xf>
    <xf numFmtId="166" fontId="56" fillId="0" borderId="1" xfId="2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6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NumberFormat="1" applyFont="1" applyFill="1" applyBorder="1"/>
    <xf numFmtId="0" fontId="2" fillId="0" borderId="0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Border="1"/>
    <xf numFmtId="0" fontId="2" fillId="0" borderId="0" xfId="0" applyNumberFormat="1" applyFont="1" applyFill="1" applyBorder="1"/>
    <xf numFmtId="166" fontId="38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/>
    <xf numFmtId="0" fontId="47" fillId="0" borderId="0" xfId="0" applyFont="1" applyFill="1"/>
    <xf numFmtId="166" fontId="59" fillId="0" borderId="1" xfId="2" quotePrefix="1" applyNumberFormat="1" applyFont="1" applyFill="1" applyBorder="1" applyAlignment="1">
      <alignment horizontal="center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3" fontId="5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NumberFormat="1" applyFont="1" applyFill="1" applyBorder="1"/>
    <xf numFmtId="167" fontId="3" fillId="0" borderId="0" xfId="0" applyNumberFormat="1" applyFont="1" applyFill="1" applyBorder="1"/>
    <xf numFmtId="167" fontId="28" fillId="0" borderId="0" xfId="1" applyNumberFormat="1" applyFont="1" applyFill="1" applyBorder="1"/>
    <xf numFmtId="168" fontId="3" fillId="0" borderId="0" xfId="1" applyNumberFormat="1" applyFont="1" applyFill="1" applyBorder="1"/>
    <xf numFmtId="166" fontId="3" fillId="0" borderId="0" xfId="1" applyNumberFormat="1" applyFont="1" applyFill="1" applyBorder="1"/>
    <xf numFmtId="166" fontId="28" fillId="0" borderId="0" xfId="1" applyNumberFormat="1" applyFont="1" applyFill="1" applyBorder="1"/>
    <xf numFmtId="166" fontId="2" fillId="0" borderId="0" xfId="1" applyNumberFormat="1" applyFont="1" applyFill="1"/>
    <xf numFmtId="0" fontId="3" fillId="0" borderId="0" xfId="0" applyNumberFormat="1" applyFont="1" applyFill="1"/>
    <xf numFmtId="167" fontId="3" fillId="0" borderId="0" xfId="0" applyNumberFormat="1" applyFont="1" applyFill="1"/>
    <xf numFmtId="166" fontId="5" fillId="0" borderId="1" xfId="8" applyNumberFormat="1" applyFont="1" applyFill="1" applyBorder="1" applyAlignment="1">
      <alignment horizontal="center" vertical="center" wrapText="1"/>
    </xf>
    <xf numFmtId="166" fontId="38" fillId="0" borderId="9" xfId="20" applyNumberFormat="1" applyFont="1" applyFill="1" applyBorder="1" applyAlignment="1">
      <alignment horizontal="center" vertical="center" wrapText="1"/>
    </xf>
    <xf numFmtId="166" fontId="38" fillId="0" borderId="11" xfId="20" applyNumberFormat="1" applyFont="1" applyFill="1" applyBorder="1" applyAlignment="1">
      <alignment horizontal="center" vertical="center" wrapText="1"/>
    </xf>
    <xf numFmtId="166" fontId="9" fillId="0" borderId="4" xfId="20" applyNumberFormat="1" applyFont="1" applyFill="1" applyBorder="1" applyAlignment="1">
      <alignment horizontal="center" vertical="center" wrapText="1"/>
    </xf>
    <xf numFmtId="166" fontId="9" fillId="0" borderId="5" xfId="20" applyNumberFormat="1" applyFont="1" applyFill="1" applyBorder="1" applyAlignment="1">
      <alignment horizontal="center" vertical="center" wrapText="1"/>
    </xf>
    <xf numFmtId="166" fontId="9" fillId="0" borderId="6" xfId="20" applyNumberFormat="1" applyFont="1" applyFill="1" applyBorder="1" applyAlignment="1">
      <alignment horizontal="center" vertical="center" wrapText="1"/>
    </xf>
    <xf numFmtId="166" fontId="64" fillId="0" borderId="0" xfId="20" applyNumberFormat="1" applyFont="1" applyFill="1" applyBorder="1" applyAlignment="1">
      <alignment horizontal="right" vertical="center" wrapText="1"/>
    </xf>
    <xf numFmtId="166" fontId="47" fillId="0" borderId="0" xfId="20" applyNumberFormat="1" applyFont="1" applyFill="1" applyBorder="1" applyAlignment="1">
      <alignment horizontal="center" vertical="center" wrapText="1"/>
    </xf>
    <xf numFmtId="166" fontId="65" fillId="0" borderId="0" xfId="20" applyNumberFormat="1" applyFont="1" applyFill="1" applyBorder="1" applyAlignment="1">
      <alignment horizontal="center" vertical="center" wrapText="1"/>
    </xf>
    <xf numFmtId="166" fontId="58" fillId="0" borderId="8" xfId="20" applyNumberFormat="1" applyFont="1" applyFill="1" applyBorder="1" applyAlignment="1">
      <alignment horizontal="right" vertical="center"/>
    </xf>
    <xf numFmtId="166" fontId="38" fillId="0" borderId="2" xfId="20" applyNumberFormat="1" applyFont="1" applyFill="1" applyBorder="1" applyAlignment="1">
      <alignment horizontal="center" vertical="center" wrapText="1"/>
    </xf>
    <xf numFmtId="166" fontId="38" fillId="0" borderId="3" xfId="20" applyNumberFormat="1" applyFont="1" applyFill="1" applyBorder="1" applyAlignment="1">
      <alignment horizontal="center" vertical="center" wrapText="1"/>
    </xf>
    <xf numFmtId="166" fontId="38" fillId="0" borderId="7" xfId="20" applyNumberFormat="1" applyFont="1" applyFill="1" applyBorder="1" applyAlignment="1">
      <alignment horizontal="center" vertical="center" wrapText="1"/>
    </xf>
    <xf numFmtId="166" fontId="15" fillId="0" borderId="2" xfId="20" applyNumberFormat="1" applyFont="1" applyFill="1" applyBorder="1" applyAlignment="1">
      <alignment horizontal="center" vertical="center" wrapText="1"/>
    </xf>
    <xf numFmtId="166" fontId="15" fillId="0" borderId="3" xfId="20" applyNumberFormat="1" applyFont="1" applyFill="1" applyBorder="1" applyAlignment="1">
      <alignment horizontal="center" vertical="center" wrapText="1"/>
    </xf>
    <xf numFmtId="166" fontId="15" fillId="0" borderId="7" xfId="20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horizontal="center" vertical="center" wrapText="1"/>
    </xf>
    <xf numFmtId="166" fontId="5" fillId="0" borderId="2" xfId="8" applyNumberFormat="1" applyFont="1" applyFill="1" applyBorder="1" applyAlignment="1">
      <alignment horizontal="center" vertical="center" wrapText="1"/>
    </xf>
    <xf numFmtId="166" fontId="5" fillId="0" borderId="3" xfId="8" applyNumberFormat="1" applyFont="1" applyFill="1" applyBorder="1" applyAlignment="1">
      <alignment horizontal="center" vertical="center" wrapText="1"/>
    </xf>
    <xf numFmtId="166" fontId="5" fillId="0" borderId="7" xfId="8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166" fontId="47" fillId="0" borderId="0" xfId="8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0" xfId="8" applyNumberFormat="1" applyFont="1" applyFill="1" applyBorder="1" applyAlignment="1">
      <alignment horizontal="right" vertical="center"/>
    </xf>
    <xf numFmtId="166" fontId="10" fillId="0" borderId="1" xfId="8" applyNumberFormat="1" applyFont="1" applyFill="1" applyBorder="1" applyAlignment="1">
      <alignment horizontal="center" vertical="center" wrapText="1"/>
    </xf>
    <xf numFmtId="166" fontId="5" fillId="0" borderId="1" xfId="8" quotePrefix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166" fontId="14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9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right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166" fontId="15" fillId="0" borderId="2" xfId="1" applyNumberFormat="1" applyFont="1" applyFill="1" applyBorder="1" applyAlignment="1">
      <alignment horizontal="center" vertical="center" wrapText="1"/>
    </xf>
    <xf numFmtId="166" fontId="15" fillId="0" borderId="3" xfId="1" applyNumberFormat="1" applyFont="1" applyFill="1" applyBorder="1" applyAlignment="1">
      <alignment horizontal="center" vertical="center" wrapText="1"/>
    </xf>
    <xf numFmtId="166" fontId="15" fillId="0" borderId="7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166" fontId="38" fillId="0" borderId="1" xfId="2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/>
    </xf>
    <xf numFmtId="166" fontId="7" fillId="0" borderId="8" xfId="2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vertical="center" wrapText="1"/>
    </xf>
    <xf numFmtId="0" fontId="38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6" fontId="38" fillId="0" borderId="2" xfId="2" applyNumberFormat="1" applyFont="1" applyFill="1" applyBorder="1" applyAlignment="1">
      <alignment horizontal="center" vertical="center" wrapText="1"/>
    </xf>
    <xf numFmtId="166" fontId="38" fillId="0" borderId="3" xfId="2" applyNumberFormat="1" applyFont="1" applyFill="1" applyBorder="1" applyAlignment="1">
      <alignment horizontal="center" vertical="center" wrapText="1"/>
    </xf>
    <xf numFmtId="166" fontId="38" fillId="0" borderId="7" xfId="2" applyNumberFormat="1" applyFont="1" applyFill="1" applyBorder="1" applyAlignment="1">
      <alignment horizontal="center" vertical="center" wrapText="1"/>
    </xf>
    <xf numFmtId="166" fontId="38" fillId="0" borderId="4" xfId="2" applyNumberFormat="1" applyFont="1" applyFill="1" applyBorder="1" applyAlignment="1">
      <alignment horizontal="center" vertical="center" wrapText="1"/>
    </xf>
    <xf numFmtId="166" fontId="38" fillId="0" borderId="5" xfId="2" applyNumberFormat="1" applyFont="1" applyFill="1" applyBorder="1" applyAlignment="1">
      <alignment horizontal="center" vertical="center" wrapText="1"/>
    </xf>
    <xf numFmtId="166" fontId="38" fillId="0" borderId="6" xfId="2" applyNumberFormat="1" applyFont="1" applyFill="1" applyBorder="1" applyAlignment="1">
      <alignment horizontal="center" vertical="center" wrapText="1"/>
    </xf>
    <xf numFmtId="166" fontId="38" fillId="0" borderId="0" xfId="2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0" fontId="5" fillId="0" borderId="2" xfId="8" applyNumberFormat="1" applyFont="1" applyFill="1" applyBorder="1" applyAlignment="1">
      <alignment horizontal="center" vertical="center" wrapText="1"/>
    </xf>
    <xf numFmtId="0" fontId="5" fillId="0" borderId="3" xfId="8" applyNumberFormat="1" applyFont="1" applyFill="1" applyBorder="1" applyAlignment="1">
      <alignment horizontal="center" vertical="center" wrapText="1"/>
    </xf>
    <xf numFmtId="0" fontId="5" fillId="0" borderId="7" xfId="8" applyNumberFormat="1" applyFont="1" applyFill="1" applyBorder="1" applyAlignment="1">
      <alignment horizontal="center" vertical="center" wrapText="1"/>
    </xf>
    <xf numFmtId="0" fontId="5" fillId="0" borderId="9" xfId="8" applyNumberFormat="1" applyFont="1" applyFill="1" applyBorder="1" applyAlignment="1">
      <alignment horizontal="center" vertical="center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1" xfId="8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6" fontId="5" fillId="0" borderId="4" xfId="8" applyNumberFormat="1" applyFont="1" applyFill="1" applyBorder="1" applyAlignment="1">
      <alignment horizontal="center" vertical="center" wrapText="1"/>
    </xf>
    <xf numFmtId="166" fontId="5" fillId="0" borderId="5" xfId="8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38" fillId="0" borderId="0" xfId="2" applyNumberFormat="1" applyFont="1" applyFill="1" applyBorder="1" applyAlignment="1">
      <alignment horizontal="left"/>
    </xf>
    <xf numFmtId="166" fontId="15" fillId="0" borderId="2" xfId="2" applyNumberFormat="1" applyFont="1" applyFill="1" applyBorder="1" applyAlignment="1">
      <alignment horizontal="center" vertical="center" wrapText="1"/>
    </xf>
    <xf numFmtId="166" fontId="15" fillId="0" borderId="3" xfId="2" applyNumberFormat="1" applyFont="1" applyFill="1" applyBorder="1" applyAlignment="1">
      <alignment horizontal="center" vertical="center" wrapText="1"/>
    </xf>
    <xf numFmtId="166" fontId="15" fillId="0" borderId="7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7" xfId="2" applyNumberFormat="1" applyFont="1" applyFill="1" applyBorder="1" applyAlignment="1">
      <alignment horizontal="center" vertical="center" wrapText="1"/>
    </xf>
    <xf numFmtId="166" fontId="15" fillId="0" borderId="4" xfId="2" applyNumberFormat="1" applyFont="1" applyFill="1" applyBorder="1" applyAlignment="1">
      <alignment horizontal="center" vertical="center" wrapText="1"/>
    </xf>
    <xf numFmtId="166" fontId="15" fillId="0" borderId="5" xfId="2" applyNumberFormat="1" applyFont="1" applyFill="1" applyBorder="1" applyAlignment="1">
      <alignment horizontal="center" vertical="center" wrapText="1"/>
    </xf>
    <xf numFmtId="166" fontId="15" fillId="0" borderId="6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7" fontId="54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68" fontId="15" fillId="0" borderId="1" xfId="1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166" fontId="15" fillId="0" borderId="0" xfId="2" applyNumberFormat="1" applyFont="1" applyFill="1" applyBorder="1" applyAlignment="1">
      <alignment horizontal="center"/>
    </xf>
    <xf numFmtId="166" fontId="55" fillId="0" borderId="0" xfId="2" applyNumberFormat="1" applyFont="1" applyFill="1" applyBorder="1" applyAlignment="1">
      <alignment horizontal="center"/>
    </xf>
    <xf numFmtId="166" fontId="15" fillId="0" borderId="0" xfId="2" applyNumberFormat="1" applyFont="1" applyFill="1" applyBorder="1" applyAlignment="1">
      <alignment horizontal="left"/>
    </xf>
    <xf numFmtId="166" fontId="34" fillId="0" borderId="8" xfId="2" applyNumberFormat="1" applyFont="1" applyFill="1" applyBorder="1" applyAlignment="1">
      <alignment horizontal="center"/>
    </xf>
    <xf numFmtId="166" fontId="54" fillId="0" borderId="2" xfId="1" applyNumberFormat="1" applyFont="1" applyFill="1" applyBorder="1" applyAlignment="1">
      <alignment horizontal="center" vertical="center" wrapText="1"/>
    </xf>
    <xf numFmtId="166" fontId="54" fillId="0" borderId="3" xfId="1" applyNumberFormat="1" applyFont="1" applyFill="1" applyBorder="1" applyAlignment="1">
      <alignment horizontal="center" vertical="center" wrapText="1"/>
    </xf>
    <xf numFmtId="166" fontId="54" fillId="0" borderId="7" xfId="1" applyNumberFormat="1" applyFont="1" applyFill="1" applyBorder="1" applyAlignment="1">
      <alignment horizontal="center" vertical="center" wrapText="1"/>
    </xf>
  </cellXfs>
  <cellStyles count="22">
    <cellStyle name="Comma" xfId="1" builtinId="3"/>
    <cellStyle name="Comma 2" xfId="6"/>
    <cellStyle name="Comma 3" xfId="2"/>
    <cellStyle name="Comma 4" xfId="7"/>
    <cellStyle name="Comma 5" xfId="8"/>
    <cellStyle name="Comma 6" xfId="20"/>
    <cellStyle name="Comma 8" xfId="9"/>
    <cellStyle name="Comma 8 2" xfId="10"/>
    <cellStyle name="Normal" xfId="0" builtinId="0"/>
    <cellStyle name="Normal 11" xfId="11"/>
    <cellStyle name="Normal 11 2" xfId="12"/>
    <cellStyle name="Normal 14" xfId="13"/>
    <cellStyle name="Normal 14 2" xfId="5"/>
    <cellStyle name="Normal 2" xfId="14"/>
    <cellStyle name="Normal 2 2" xfId="15"/>
    <cellStyle name="Normal 3" xfId="16"/>
    <cellStyle name="Normal 4" xfId="17"/>
    <cellStyle name="Normal 4 3" xfId="18"/>
    <cellStyle name="Normal 5" xfId="21"/>
    <cellStyle name="Normal 8" xfId="19"/>
    <cellStyle name="Normal_Bieu mau (CV )" xfId="4"/>
    <cellStyle name="Normal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U%20TU%20CONG\KH%20&#272;&#194;U%20T&#431;%20C&#212;NG%20GIAI%20&#272;O&#7840;N%202021-2025\K&#7870;%20HO&#7840;CH%20TRUNG%20H&#7840;N%202021%20-%202025\K&#7870;%20HO&#7840;CH%20GIAI%20&#272;O&#7840;N%202021-2025\KH%20&#273;&#7847;u%20t&#432;%20c&#244;ng%202021%20&#273;&#7871;n%202025%20-%20TR&#204;NH%20BTV%20-T5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C- ĐTC vốn T-TW"/>
      <sheetName val="THC- ĐTC trung hạn 2021-2025"/>
      <sheetName val="THKHV-2021-2025"/>
      <sheetName val="CT huyện 2021-2025"/>
      <sheetName val="CT XDCB xa-TT 2021-2025"/>
      <sheetName val="CT-NTM 2021-2025"/>
      <sheetName val="HỖ TRỢ KHU XỬ LÝ RÁC THẢI"/>
      <sheetName val="Dự kiến KHV đầu tư Hạ tầng đất"/>
      <sheetName val="Thu SDĐ 2021-2025 DA thu hút"/>
      <sheetName val="Thu SDĐ 2021-2025-ĐT công"/>
      <sheetName val="TH THU SDĐ"/>
      <sheetName val="Sheet1"/>
    </sheetNames>
    <sheetDataSet>
      <sheetData sheetId="0"/>
      <sheetData sheetId="1">
        <row r="3">
          <cell r="A3" t="str">
            <v>( Kèm theo  Kế hoạch số ……./KH-UBND ngày …../…../202…. của UBND huyện Tân Yên)</v>
          </cell>
        </row>
      </sheetData>
      <sheetData sheetId="2"/>
      <sheetData sheetId="3">
        <row r="14">
          <cell r="F14">
            <v>2</v>
          </cell>
        </row>
        <row r="17">
          <cell r="J17">
            <v>0</v>
          </cell>
        </row>
      </sheetData>
      <sheetData sheetId="4"/>
      <sheetData sheetId="5"/>
      <sheetData sheetId="6"/>
      <sheetData sheetId="7">
        <row r="10">
          <cell r="D10">
            <v>114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workbookViewId="0">
      <selection activeCell="T12" sqref="T12"/>
    </sheetView>
  </sheetViews>
  <sheetFormatPr defaultRowHeight="18.75" x14ac:dyDescent="0.3"/>
  <cols>
    <col min="1" max="1" width="5.5703125" style="388" customWidth="1"/>
    <col min="2" max="2" width="32" style="388" customWidth="1"/>
    <col min="3" max="3" width="15.7109375" style="388" customWidth="1"/>
    <col min="4" max="4" width="4.7109375" style="388" customWidth="1"/>
    <col min="5" max="5" width="9.42578125" style="388" customWidth="1"/>
    <col min="6" max="6" width="14" style="389" customWidth="1"/>
    <col min="7" max="7" width="9.7109375" style="389" customWidth="1"/>
    <col min="8" max="8" width="10.140625" style="389" customWidth="1"/>
    <col min="9" max="9" width="11.85546875" style="389" customWidth="1"/>
    <col min="10" max="10" width="11.28515625" style="389" customWidth="1"/>
    <col min="11" max="11" width="12.5703125" style="390" customWidth="1"/>
    <col min="12" max="12" width="15.7109375" style="391" customWidth="1"/>
    <col min="13" max="261" width="9.140625" style="388"/>
    <col min="262" max="262" width="5.5703125" style="388" customWidth="1"/>
    <col min="263" max="263" width="60.28515625" style="388" customWidth="1"/>
    <col min="264" max="264" width="15.7109375" style="388" customWidth="1"/>
    <col min="265" max="266" width="13.42578125" style="388" customWidth="1"/>
    <col min="267" max="267" width="16.85546875" style="388" customWidth="1"/>
    <col min="268" max="268" width="13.5703125" style="388" customWidth="1"/>
    <col min="269" max="517" width="9.140625" style="388"/>
    <col min="518" max="518" width="5.5703125" style="388" customWidth="1"/>
    <col min="519" max="519" width="60.28515625" style="388" customWidth="1"/>
    <col min="520" max="520" width="15.7109375" style="388" customWidth="1"/>
    <col min="521" max="522" width="13.42578125" style="388" customWidth="1"/>
    <col min="523" max="523" width="16.85546875" style="388" customWidth="1"/>
    <col min="524" max="524" width="13.5703125" style="388" customWidth="1"/>
    <col min="525" max="773" width="9.140625" style="388"/>
    <col min="774" max="774" width="5.5703125" style="388" customWidth="1"/>
    <col min="775" max="775" width="60.28515625" style="388" customWidth="1"/>
    <col min="776" max="776" width="15.7109375" style="388" customWidth="1"/>
    <col min="777" max="778" width="13.42578125" style="388" customWidth="1"/>
    <col min="779" max="779" width="16.85546875" style="388" customWidth="1"/>
    <col min="780" max="780" width="13.5703125" style="388" customWidth="1"/>
    <col min="781" max="1029" width="9.140625" style="388"/>
    <col min="1030" max="1030" width="5.5703125" style="388" customWidth="1"/>
    <col min="1031" max="1031" width="60.28515625" style="388" customWidth="1"/>
    <col min="1032" max="1032" width="15.7109375" style="388" customWidth="1"/>
    <col min="1033" max="1034" width="13.42578125" style="388" customWidth="1"/>
    <col min="1035" max="1035" width="16.85546875" style="388" customWidth="1"/>
    <col min="1036" max="1036" width="13.5703125" style="388" customWidth="1"/>
    <col min="1037" max="1285" width="9.140625" style="388"/>
    <col min="1286" max="1286" width="5.5703125" style="388" customWidth="1"/>
    <col min="1287" max="1287" width="60.28515625" style="388" customWidth="1"/>
    <col min="1288" max="1288" width="15.7109375" style="388" customWidth="1"/>
    <col min="1289" max="1290" width="13.42578125" style="388" customWidth="1"/>
    <col min="1291" max="1291" width="16.85546875" style="388" customWidth="1"/>
    <col min="1292" max="1292" width="13.5703125" style="388" customWidth="1"/>
    <col min="1293" max="1541" width="9.140625" style="388"/>
    <col min="1542" max="1542" width="5.5703125" style="388" customWidth="1"/>
    <col min="1543" max="1543" width="60.28515625" style="388" customWidth="1"/>
    <col min="1544" max="1544" width="15.7109375" style="388" customWidth="1"/>
    <col min="1545" max="1546" width="13.42578125" style="388" customWidth="1"/>
    <col min="1547" max="1547" width="16.85546875" style="388" customWidth="1"/>
    <col min="1548" max="1548" width="13.5703125" style="388" customWidth="1"/>
    <col min="1549" max="1797" width="9.140625" style="388"/>
    <col min="1798" max="1798" width="5.5703125" style="388" customWidth="1"/>
    <col min="1799" max="1799" width="60.28515625" style="388" customWidth="1"/>
    <col min="1800" max="1800" width="15.7109375" style="388" customWidth="1"/>
    <col min="1801" max="1802" width="13.42578125" style="388" customWidth="1"/>
    <col min="1803" max="1803" width="16.85546875" style="388" customWidth="1"/>
    <col min="1804" max="1804" width="13.5703125" style="388" customWidth="1"/>
    <col min="1805" max="2053" width="9.140625" style="388"/>
    <col min="2054" max="2054" width="5.5703125" style="388" customWidth="1"/>
    <col min="2055" max="2055" width="60.28515625" style="388" customWidth="1"/>
    <col min="2056" max="2056" width="15.7109375" style="388" customWidth="1"/>
    <col min="2057" max="2058" width="13.42578125" style="388" customWidth="1"/>
    <col min="2059" max="2059" width="16.85546875" style="388" customWidth="1"/>
    <col min="2060" max="2060" width="13.5703125" style="388" customWidth="1"/>
    <col min="2061" max="2309" width="9.140625" style="388"/>
    <col min="2310" max="2310" width="5.5703125" style="388" customWidth="1"/>
    <col min="2311" max="2311" width="60.28515625" style="388" customWidth="1"/>
    <col min="2312" max="2312" width="15.7109375" style="388" customWidth="1"/>
    <col min="2313" max="2314" width="13.42578125" style="388" customWidth="1"/>
    <col min="2315" max="2315" width="16.85546875" style="388" customWidth="1"/>
    <col min="2316" max="2316" width="13.5703125" style="388" customWidth="1"/>
    <col min="2317" max="2565" width="9.140625" style="388"/>
    <col min="2566" max="2566" width="5.5703125" style="388" customWidth="1"/>
    <col min="2567" max="2567" width="60.28515625" style="388" customWidth="1"/>
    <col min="2568" max="2568" width="15.7109375" style="388" customWidth="1"/>
    <col min="2569" max="2570" width="13.42578125" style="388" customWidth="1"/>
    <col min="2571" max="2571" width="16.85546875" style="388" customWidth="1"/>
    <col min="2572" max="2572" width="13.5703125" style="388" customWidth="1"/>
    <col min="2573" max="2821" width="9.140625" style="388"/>
    <col min="2822" max="2822" width="5.5703125" style="388" customWidth="1"/>
    <col min="2823" max="2823" width="60.28515625" style="388" customWidth="1"/>
    <col min="2824" max="2824" width="15.7109375" style="388" customWidth="1"/>
    <col min="2825" max="2826" width="13.42578125" style="388" customWidth="1"/>
    <col min="2827" max="2827" width="16.85546875" style="388" customWidth="1"/>
    <col min="2828" max="2828" width="13.5703125" style="388" customWidth="1"/>
    <col min="2829" max="3077" width="9.140625" style="388"/>
    <col min="3078" max="3078" width="5.5703125" style="388" customWidth="1"/>
    <col min="3079" max="3079" width="60.28515625" style="388" customWidth="1"/>
    <col min="3080" max="3080" width="15.7109375" style="388" customWidth="1"/>
    <col min="3081" max="3082" width="13.42578125" style="388" customWidth="1"/>
    <col min="3083" max="3083" width="16.85546875" style="388" customWidth="1"/>
    <col min="3084" max="3084" width="13.5703125" style="388" customWidth="1"/>
    <col min="3085" max="3333" width="9.140625" style="388"/>
    <col min="3334" max="3334" width="5.5703125" style="388" customWidth="1"/>
    <col min="3335" max="3335" width="60.28515625" style="388" customWidth="1"/>
    <col min="3336" max="3336" width="15.7109375" style="388" customWidth="1"/>
    <col min="3337" max="3338" width="13.42578125" style="388" customWidth="1"/>
    <col min="3339" max="3339" width="16.85546875" style="388" customWidth="1"/>
    <col min="3340" max="3340" width="13.5703125" style="388" customWidth="1"/>
    <col min="3341" max="3589" width="9.140625" style="388"/>
    <col min="3590" max="3590" width="5.5703125" style="388" customWidth="1"/>
    <col min="3591" max="3591" width="60.28515625" style="388" customWidth="1"/>
    <col min="3592" max="3592" width="15.7109375" style="388" customWidth="1"/>
    <col min="3593" max="3594" width="13.42578125" style="388" customWidth="1"/>
    <col min="3595" max="3595" width="16.85546875" style="388" customWidth="1"/>
    <col min="3596" max="3596" width="13.5703125" style="388" customWidth="1"/>
    <col min="3597" max="3845" width="9.140625" style="388"/>
    <col min="3846" max="3846" width="5.5703125" style="388" customWidth="1"/>
    <col min="3847" max="3847" width="60.28515625" style="388" customWidth="1"/>
    <col min="3848" max="3848" width="15.7109375" style="388" customWidth="1"/>
    <col min="3849" max="3850" width="13.42578125" style="388" customWidth="1"/>
    <col min="3851" max="3851" width="16.85546875" style="388" customWidth="1"/>
    <col min="3852" max="3852" width="13.5703125" style="388" customWidth="1"/>
    <col min="3853" max="4101" width="9.140625" style="388"/>
    <col min="4102" max="4102" width="5.5703125" style="388" customWidth="1"/>
    <col min="4103" max="4103" width="60.28515625" style="388" customWidth="1"/>
    <col min="4104" max="4104" width="15.7109375" style="388" customWidth="1"/>
    <col min="4105" max="4106" width="13.42578125" style="388" customWidth="1"/>
    <col min="4107" max="4107" width="16.85546875" style="388" customWidth="1"/>
    <col min="4108" max="4108" width="13.5703125" style="388" customWidth="1"/>
    <col min="4109" max="4357" width="9.140625" style="388"/>
    <col min="4358" max="4358" width="5.5703125" style="388" customWidth="1"/>
    <col min="4359" max="4359" width="60.28515625" style="388" customWidth="1"/>
    <col min="4360" max="4360" width="15.7109375" style="388" customWidth="1"/>
    <col min="4361" max="4362" width="13.42578125" style="388" customWidth="1"/>
    <col min="4363" max="4363" width="16.85546875" style="388" customWidth="1"/>
    <col min="4364" max="4364" width="13.5703125" style="388" customWidth="1"/>
    <col min="4365" max="4613" width="9.140625" style="388"/>
    <col min="4614" max="4614" width="5.5703125" style="388" customWidth="1"/>
    <col min="4615" max="4615" width="60.28515625" style="388" customWidth="1"/>
    <col min="4616" max="4616" width="15.7109375" style="388" customWidth="1"/>
    <col min="4617" max="4618" width="13.42578125" style="388" customWidth="1"/>
    <col min="4619" max="4619" width="16.85546875" style="388" customWidth="1"/>
    <col min="4620" max="4620" width="13.5703125" style="388" customWidth="1"/>
    <col min="4621" max="4869" width="9.140625" style="388"/>
    <col min="4870" max="4870" width="5.5703125" style="388" customWidth="1"/>
    <col min="4871" max="4871" width="60.28515625" style="388" customWidth="1"/>
    <col min="4872" max="4872" width="15.7109375" style="388" customWidth="1"/>
    <col min="4873" max="4874" width="13.42578125" style="388" customWidth="1"/>
    <col min="4875" max="4875" width="16.85546875" style="388" customWidth="1"/>
    <col min="4876" max="4876" width="13.5703125" style="388" customWidth="1"/>
    <col min="4877" max="5125" width="9.140625" style="388"/>
    <col min="5126" max="5126" width="5.5703125" style="388" customWidth="1"/>
    <col min="5127" max="5127" width="60.28515625" style="388" customWidth="1"/>
    <col min="5128" max="5128" width="15.7109375" style="388" customWidth="1"/>
    <col min="5129" max="5130" width="13.42578125" style="388" customWidth="1"/>
    <col min="5131" max="5131" width="16.85546875" style="388" customWidth="1"/>
    <col min="5132" max="5132" width="13.5703125" style="388" customWidth="1"/>
    <col min="5133" max="5381" width="9.140625" style="388"/>
    <col min="5382" max="5382" width="5.5703125" style="388" customWidth="1"/>
    <col min="5383" max="5383" width="60.28515625" style="388" customWidth="1"/>
    <col min="5384" max="5384" width="15.7109375" style="388" customWidth="1"/>
    <col min="5385" max="5386" width="13.42578125" style="388" customWidth="1"/>
    <col min="5387" max="5387" width="16.85546875" style="388" customWidth="1"/>
    <col min="5388" max="5388" width="13.5703125" style="388" customWidth="1"/>
    <col min="5389" max="5637" width="9.140625" style="388"/>
    <col min="5638" max="5638" width="5.5703125" style="388" customWidth="1"/>
    <col min="5639" max="5639" width="60.28515625" style="388" customWidth="1"/>
    <col min="5640" max="5640" width="15.7109375" style="388" customWidth="1"/>
    <col min="5641" max="5642" width="13.42578125" style="388" customWidth="1"/>
    <col min="5643" max="5643" width="16.85546875" style="388" customWidth="1"/>
    <col min="5644" max="5644" width="13.5703125" style="388" customWidth="1"/>
    <col min="5645" max="5893" width="9.140625" style="388"/>
    <col min="5894" max="5894" width="5.5703125" style="388" customWidth="1"/>
    <col min="5895" max="5895" width="60.28515625" style="388" customWidth="1"/>
    <col min="5896" max="5896" width="15.7109375" style="388" customWidth="1"/>
    <col min="5897" max="5898" width="13.42578125" style="388" customWidth="1"/>
    <col min="5899" max="5899" width="16.85546875" style="388" customWidth="1"/>
    <col min="5900" max="5900" width="13.5703125" style="388" customWidth="1"/>
    <col min="5901" max="6149" width="9.140625" style="388"/>
    <col min="6150" max="6150" width="5.5703125" style="388" customWidth="1"/>
    <col min="6151" max="6151" width="60.28515625" style="388" customWidth="1"/>
    <col min="6152" max="6152" width="15.7109375" style="388" customWidth="1"/>
    <col min="6153" max="6154" width="13.42578125" style="388" customWidth="1"/>
    <col min="6155" max="6155" width="16.85546875" style="388" customWidth="1"/>
    <col min="6156" max="6156" width="13.5703125" style="388" customWidth="1"/>
    <col min="6157" max="6405" width="9.140625" style="388"/>
    <col min="6406" max="6406" width="5.5703125" style="388" customWidth="1"/>
    <col min="6407" max="6407" width="60.28515625" style="388" customWidth="1"/>
    <col min="6408" max="6408" width="15.7109375" style="388" customWidth="1"/>
    <col min="6409" max="6410" width="13.42578125" style="388" customWidth="1"/>
    <col min="6411" max="6411" width="16.85546875" style="388" customWidth="1"/>
    <col min="6412" max="6412" width="13.5703125" style="388" customWidth="1"/>
    <col min="6413" max="6661" width="9.140625" style="388"/>
    <col min="6662" max="6662" width="5.5703125" style="388" customWidth="1"/>
    <col min="6663" max="6663" width="60.28515625" style="388" customWidth="1"/>
    <col min="6664" max="6664" width="15.7109375" style="388" customWidth="1"/>
    <col min="6665" max="6666" width="13.42578125" style="388" customWidth="1"/>
    <col min="6667" max="6667" width="16.85546875" style="388" customWidth="1"/>
    <col min="6668" max="6668" width="13.5703125" style="388" customWidth="1"/>
    <col min="6669" max="6917" width="9.140625" style="388"/>
    <col min="6918" max="6918" width="5.5703125" style="388" customWidth="1"/>
    <col min="6919" max="6919" width="60.28515625" style="388" customWidth="1"/>
    <col min="6920" max="6920" width="15.7109375" style="388" customWidth="1"/>
    <col min="6921" max="6922" width="13.42578125" style="388" customWidth="1"/>
    <col min="6923" max="6923" width="16.85546875" style="388" customWidth="1"/>
    <col min="6924" max="6924" width="13.5703125" style="388" customWidth="1"/>
    <col min="6925" max="7173" width="9.140625" style="388"/>
    <col min="7174" max="7174" width="5.5703125" style="388" customWidth="1"/>
    <col min="7175" max="7175" width="60.28515625" style="388" customWidth="1"/>
    <col min="7176" max="7176" width="15.7109375" style="388" customWidth="1"/>
    <col min="7177" max="7178" width="13.42578125" style="388" customWidth="1"/>
    <col min="7179" max="7179" width="16.85546875" style="388" customWidth="1"/>
    <col min="7180" max="7180" width="13.5703125" style="388" customWidth="1"/>
    <col min="7181" max="7429" width="9.140625" style="388"/>
    <col min="7430" max="7430" width="5.5703125" style="388" customWidth="1"/>
    <col min="7431" max="7431" width="60.28515625" style="388" customWidth="1"/>
    <col min="7432" max="7432" width="15.7109375" style="388" customWidth="1"/>
    <col min="7433" max="7434" width="13.42578125" style="388" customWidth="1"/>
    <col min="7435" max="7435" width="16.85546875" style="388" customWidth="1"/>
    <col min="7436" max="7436" width="13.5703125" style="388" customWidth="1"/>
    <col min="7437" max="7685" width="9.140625" style="388"/>
    <col min="7686" max="7686" width="5.5703125" style="388" customWidth="1"/>
    <col min="7687" max="7687" width="60.28515625" style="388" customWidth="1"/>
    <col min="7688" max="7688" width="15.7109375" style="388" customWidth="1"/>
    <col min="7689" max="7690" width="13.42578125" style="388" customWidth="1"/>
    <col min="7691" max="7691" width="16.85546875" style="388" customWidth="1"/>
    <col min="7692" max="7692" width="13.5703125" style="388" customWidth="1"/>
    <col min="7693" max="7941" width="9.140625" style="388"/>
    <col min="7942" max="7942" width="5.5703125" style="388" customWidth="1"/>
    <col min="7943" max="7943" width="60.28515625" style="388" customWidth="1"/>
    <col min="7944" max="7944" width="15.7109375" style="388" customWidth="1"/>
    <col min="7945" max="7946" width="13.42578125" style="388" customWidth="1"/>
    <col min="7947" max="7947" width="16.85546875" style="388" customWidth="1"/>
    <col min="7948" max="7948" width="13.5703125" style="388" customWidth="1"/>
    <col min="7949" max="8197" width="9.140625" style="388"/>
    <col min="8198" max="8198" width="5.5703125" style="388" customWidth="1"/>
    <col min="8199" max="8199" width="60.28515625" style="388" customWidth="1"/>
    <col min="8200" max="8200" width="15.7109375" style="388" customWidth="1"/>
    <col min="8201" max="8202" width="13.42578125" style="388" customWidth="1"/>
    <col min="8203" max="8203" width="16.85546875" style="388" customWidth="1"/>
    <col min="8204" max="8204" width="13.5703125" style="388" customWidth="1"/>
    <col min="8205" max="8453" width="9.140625" style="388"/>
    <col min="8454" max="8454" width="5.5703125" style="388" customWidth="1"/>
    <col min="8455" max="8455" width="60.28515625" style="388" customWidth="1"/>
    <col min="8456" max="8456" width="15.7109375" style="388" customWidth="1"/>
    <col min="8457" max="8458" width="13.42578125" style="388" customWidth="1"/>
    <col min="8459" max="8459" width="16.85546875" style="388" customWidth="1"/>
    <col min="8460" max="8460" width="13.5703125" style="388" customWidth="1"/>
    <col min="8461" max="8709" width="9.140625" style="388"/>
    <col min="8710" max="8710" width="5.5703125" style="388" customWidth="1"/>
    <col min="8711" max="8711" width="60.28515625" style="388" customWidth="1"/>
    <col min="8712" max="8712" width="15.7109375" style="388" customWidth="1"/>
    <col min="8713" max="8714" width="13.42578125" style="388" customWidth="1"/>
    <col min="8715" max="8715" width="16.85546875" style="388" customWidth="1"/>
    <col min="8716" max="8716" width="13.5703125" style="388" customWidth="1"/>
    <col min="8717" max="8965" width="9.140625" style="388"/>
    <col min="8966" max="8966" width="5.5703125" style="388" customWidth="1"/>
    <col min="8967" max="8967" width="60.28515625" style="388" customWidth="1"/>
    <col min="8968" max="8968" width="15.7109375" style="388" customWidth="1"/>
    <col min="8969" max="8970" width="13.42578125" style="388" customWidth="1"/>
    <col min="8971" max="8971" width="16.85546875" style="388" customWidth="1"/>
    <col min="8972" max="8972" width="13.5703125" style="388" customWidth="1"/>
    <col min="8973" max="9221" width="9.140625" style="388"/>
    <col min="9222" max="9222" width="5.5703125" style="388" customWidth="1"/>
    <col min="9223" max="9223" width="60.28515625" style="388" customWidth="1"/>
    <col min="9224" max="9224" width="15.7109375" style="388" customWidth="1"/>
    <col min="9225" max="9226" width="13.42578125" style="388" customWidth="1"/>
    <col min="9227" max="9227" width="16.85546875" style="388" customWidth="1"/>
    <col min="9228" max="9228" width="13.5703125" style="388" customWidth="1"/>
    <col min="9229" max="9477" width="9.140625" style="388"/>
    <col min="9478" max="9478" width="5.5703125" style="388" customWidth="1"/>
    <col min="9479" max="9479" width="60.28515625" style="388" customWidth="1"/>
    <col min="9480" max="9480" width="15.7109375" style="388" customWidth="1"/>
    <col min="9481" max="9482" width="13.42578125" style="388" customWidth="1"/>
    <col min="9483" max="9483" width="16.85546875" style="388" customWidth="1"/>
    <col min="9484" max="9484" width="13.5703125" style="388" customWidth="1"/>
    <col min="9485" max="9733" width="9.140625" style="388"/>
    <col min="9734" max="9734" width="5.5703125" style="388" customWidth="1"/>
    <col min="9735" max="9735" width="60.28515625" style="388" customWidth="1"/>
    <col min="9736" max="9736" width="15.7109375" style="388" customWidth="1"/>
    <col min="9737" max="9738" width="13.42578125" style="388" customWidth="1"/>
    <col min="9739" max="9739" width="16.85546875" style="388" customWidth="1"/>
    <col min="9740" max="9740" width="13.5703125" style="388" customWidth="1"/>
    <col min="9741" max="9989" width="9.140625" style="388"/>
    <col min="9990" max="9990" width="5.5703125" style="388" customWidth="1"/>
    <col min="9991" max="9991" width="60.28515625" style="388" customWidth="1"/>
    <col min="9992" max="9992" width="15.7109375" style="388" customWidth="1"/>
    <col min="9993" max="9994" width="13.42578125" style="388" customWidth="1"/>
    <col min="9995" max="9995" width="16.85546875" style="388" customWidth="1"/>
    <col min="9996" max="9996" width="13.5703125" style="388" customWidth="1"/>
    <col min="9997" max="10245" width="9.140625" style="388"/>
    <col min="10246" max="10246" width="5.5703125" style="388" customWidth="1"/>
    <col min="10247" max="10247" width="60.28515625" style="388" customWidth="1"/>
    <col min="10248" max="10248" width="15.7109375" style="388" customWidth="1"/>
    <col min="10249" max="10250" width="13.42578125" style="388" customWidth="1"/>
    <col min="10251" max="10251" width="16.85546875" style="388" customWidth="1"/>
    <col min="10252" max="10252" width="13.5703125" style="388" customWidth="1"/>
    <col min="10253" max="10501" width="9.140625" style="388"/>
    <col min="10502" max="10502" width="5.5703125" style="388" customWidth="1"/>
    <col min="10503" max="10503" width="60.28515625" style="388" customWidth="1"/>
    <col min="10504" max="10504" width="15.7109375" style="388" customWidth="1"/>
    <col min="10505" max="10506" width="13.42578125" style="388" customWidth="1"/>
    <col min="10507" max="10507" width="16.85546875" style="388" customWidth="1"/>
    <col min="10508" max="10508" width="13.5703125" style="388" customWidth="1"/>
    <col min="10509" max="10757" width="9.140625" style="388"/>
    <col min="10758" max="10758" width="5.5703125" style="388" customWidth="1"/>
    <col min="10759" max="10759" width="60.28515625" style="388" customWidth="1"/>
    <col min="10760" max="10760" width="15.7109375" style="388" customWidth="1"/>
    <col min="10761" max="10762" width="13.42578125" style="388" customWidth="1"/>
    <col min="10763" max="10763" width="16.85546875" style="388" customWidth="1"/>
    <col min="10764" max="10764" width="13.5703125" style="388" customWidth="1"/>
    <col min="10765" max="11013" width="9.140625" style="388"/>
    <col min="11014" max="11014" width="5.5703125" style="388" customWidth="1"/>
    <col min="11015" max="11015" width="60.28515625" style="388" customWidth="1"/>
    <col min="11016" max="11016" width="15.7109375" style="388" customWidth="1"/>
    <col min="11017" max="11018" width="13.42578125" style="388" customWidth="1"/>
    <col min="11019" max="11019" width="16.85546875" style="388" customWidth="1"/>
    <col min="11020" max="11020" width="13.5703125" style="388" customWidth="1"/>
    <col min="11021" max="11269" width="9.140625" style="388"/>
    <col min="11270" max="11270" width="5.5703125" style="388" customWidth="1"/>
    <col min="11271" max="11271" width="60.28515625" style="388" customWidth="1"/>
    <col min="11272" max="11272" width="15.7109375" style="388" customWidth="1"/>
    <col min="11273" max="11274" width="13.42578125" style="388" customWidth="1"/>
    <col min="11275" max="11275" width="16.85546875" style="388" customWidth="1"/>
    <col min="11276" max="11276" width="13.5703125" style="388" customWidth="1"/>
    <col min="11277" max="11525" width="9.140625" style="388"/>
    <col min="11526" max="11526" width="5.5703125" style="388" customWidth="1"/>
    <col min="11527" max="11527" width="60.28515625" style="388" customWidth="1"/>
    <col min="11528" max="11528" width="15.7109375" style="388" customWidth="1"/>
    <col min="11529" max="11530" width="13.42578125" style="388" customWidth="1"/>
    <col min="11531" max="11531" width="16.85546875" style="388" customWidth="1"/>
    <col min="11532" max="11532" width="13.5703125" style="388" customWidth="1"/>
    <col min="11533" max="11781" width="9.140625" style="388"/>
    <col min="11782" max="11782" width="5.5703125" style="388" customWidth="1"/>
    <col min="11783" max="11783" width="60.28515625" style="388" customWidth="1"/>
    <col min="11784" max="11784" width="15.7109375" style="388" customWidth="1"/>
    <col min="11785" max="11786" width="13.42578125" style="388" customWidth="1"/>
    <col min="11787" max="11787" width="16.85546875" style="388" customWidth="1"/>
    <col min="11788" max="11788" width="13.5703125" style="388" customWidth="1"/>
    <col min="11789" max="12037" width="9.140625" style="388"/>
    <col min="12038" max="12038" width="5.5703125" style="388" customWidth="1"/>
    <col min="12039" max="12039" width="60.28515625" style="388" customWidth="1"/>
    <col min="12040" max="12040" width="15.7109375" style="388" customWidth="1"/>
    <col min="12041" max="12042" width="13.42578125" style="388" customWidth="1"/>
    <col min="12043" max="12043" width="16.85546875" style="388" customWidth="1"/>
    <col min="12044" max="12044" width="13.5703125" style="388" customWidth="1"/>
    <col min="12045" max="12293" width="9.140625" style="388"/>
    <col min="12294" max="12294" width="5.5703125" style="388" customWidth="1"/>
    <col min="12295" max="12295" width="60.28515625" style="388" customWidth="1"/>
    <col min="12296" max="12296" width="15.7109375" style="388" customWidth="1"/>
    <col min="12297" max="12298" width="13.42578125" style="388" customWidth="1"/>
    <col min="12299" max="12299" width="16.85546875" style="388" customWidth="1"/>
    <col min="12300" max="12300" width="13.5703125" style="388" customWidth="1"/>
    <col min="12301" max="12549" width="9.140625" style="388"/>
    <col min="12550" max="12550" width="5.5703125" style="388" customWidth="1"/>
    <col min="12551" max="12551" width="60.28515625" style="388" customWidth="1"/>
    <col min="12552" max="12552" width="15.7109375" style="388" customWidth="1"/>
    <col min="12553" max="12554" width="13.42578125" style="388" customWidth="1"/>
    <col min="12555" max="12555" width="16.85546875" style="388" customWidth="1"/>
    <col min="12556" max="12556" width="13.5703125" style="388" customWidth="1"/>
    <col min="12557" max="12805" width="9.140625" style="388"/>
    <col min="12806" max="12806" width="5.5703125" style="388" customWidth="1"/>
    <col min="12807" max="12807" width="60.28515625" style="388" customWidth="1"/>
    <col min="12808" max="12808" width="15.7109375" style="388" customWidth="1"/>
    <col min="12809" max="12810" width="13.42578125" style="388" customWidth="1"/>
    <col min="12811" max="12811" width="16.85546875" style="388" customWidth="1"/>
    <col min="12812" max="12812" width="13.5703125" style="388" customWidth="1"/>
    <col min="12813" max="13061" width="9.140625" style="388"/>
    <col min="13062" max="13062" width="5.5703125" style="388" customWidth="1"/>
    <col min="13063" max="13063" width="60.28515625" style="388" customWidth="1"/>
    <col min="13064" max="13064" width="15.7109375" style="388" customWidth="1"/>
    <col min="13065" max="13066" width="13.42578125" style="388" customWidth="1"/>
    <col min="13067" max="13067" width="16.85546875" style="388" customWidth="1"/>
    <col min="13068" max="13068" width="13.5703125" style="388" customWidth="1"/>
    <col min="13069" max="13317" width="9.140625" style="388"/>
    <col min="13318" max="13318" width="5.5703125" style="388" customWidth="1"/>
    <col min="13319" max="13319" width="60.28515625" style="388" customWidth="1"/>
    <col min="13320" max="13320" width="15.7109375" style="388" customWidth="1"/>
    <col min="13321" max="13322" width="13.42578125" style="388" customWidth="1"/>
    <col min="13323" max="13323" width="16.85546875" style="388" customWidth="1"/>
    <col min="13324" max="13324" width="13.5703125" style="388" customWidth="1"/>
    <col min="13325" max="13573" width="9.140625" style="388"/>
    <col min="13574" max="13574" width="5.5703125" style="388" customWidth="1"/>
    <col min="13575" max="13575" width="60.28515625" style="388" customWidth="1"/>
    <col min="13576" max="13576" width="15.7109375" style="388" customWidth="1"/>
    <col min="13577" max="13578" width="13.42578125" style="388" customWidth="1"/>
    <col min="13579" max="13579" width="16.85546875" style="388" customWidth="1"/>
    <col min="13580" max="13580" width="13.5703125" style="388" customWidth="1"/>
    <col min="13581" max="13829" width="9.140625" style="388"/>
    <col min="13830" max="13830" width="5.5703125" style="388" customWidth="1"/>
    <col min="13831" max="13831" width="60.28515625" style="388" customWidth="1"/>
    <col min="13832" max="13832" width="15.7109375" style="388" customWidth="1"/>
    <col min="13833" max="13834" width="13.42578125" style="388" customWidth="1"/>
    <col min="13835" max="13835" width="16.85546875" style="388" customWidth="1"/>
    <col min="13836" max="13836" width="13.5703125" style="388" customWidth="1"/>
    <col min="13837" max="14085" width="9.140625" style="388"/>
    <col min="14086" max="14086" width="5.5703125" style="388" customWidth="1"/>
    <col min="14087" max="14087" width="60.28515625" style="388" customWidth="1"/>
    <col min="14088" max="14088" width="15.7109375" style="388" customWidth="1"/>
    <col min="14089" max="14090" width="13.42578125" style="388" customWidth="1"/>
    <col min="14091" max="14091" width="16.85546875" style="388" customWidth="1"/>
    <col min="14092" max="14092" width="13.5703125" style="388" customWidth="1"/>
    <col min="14093" max="14341" width="9.140625" style="388"/>
    <col min="14342" max="14342" width="5.5703125" style="388" customWidth="1"/>
    <col min="14343" max="14343" width="60.28515625" style="388" customWidth="1"/>
    <col min="14344" max="14344" width="15.7109375" style="388" customWidth="1"/>
    <col min="14345" max="14346" width="13.42578125" style="388" customWidth="1"/>
    <col min="14347" max="14347" width="16.85546875" style="388" customWidth="1"/>
    <col min="14348" max="14348" width="13.5703125" style="388" customWidth="1"/>
    <col min="14349" max="14597" width="9.140625" style="388"/>
    <col min="14598" max="14598" width="5.5703125" style="388" customWidth="1"/>
    <col min="14599" max="14599" width="60.28515625" style="388" customWidth="1"/>
    <col min="14600" max="14600" width="15.7109375" style="388" customWidth="1"/>
    <col min="14601" max="14602" width="13.42578125" style="388" customWidth="1"/>
    <col min="14603" max="14603" width="16.85546875" style="388" customWidth="1"/>
    <col min="14604" max="14604" width="13.5703125" style="388" customWidth="1"/>
    <col min="14605" max="14853" width="9.140625" style="388"/>
    <col min="14854" max="14854" width="5.5703125" style="388" customWidth="1"/>
    <col min="14855" max="14855" width="60.28515625" style="388" customWidth="1"/>
    <col min="14856" max="14856" width="15.7109375" style="388" customWidth="1"/>
    <col min="14857" max="14858" width="13.42578125" style="388" customWidth="1"/>
    <col min="14859" max="14859" width="16.85546875" style="388" customWidth="1"/>
    <col min="14860" max="14860" width="13.5703125" style="388" customWidth="1"/>
    <col min="14861" max="15109" width="9.140625" style="388"/>
    <col min="15110" max="15110" width="5.5703125" style="388" customWidth="1"/>
    <col min="15111" max="15111" width="60.28515625" style="388" customWidth="1"/>
    <col min="15112" max="15112" width="15.7109375" style="388" customWidth="1"/>
    <col min="15113" max="15114" width="13.42578125" style="388" customWidth="1"/>
    <col min="15115" max="15115" width="16.85546875" style="388" customWidth="1"/>
    <col min="15116" max="15116" width="13.5703125" style="388" customWidth="1"/>
    <col min="15117" max="15365" width="9.140625" style="388"/>
    <col min="15366" max="15366" width="5.5703125" style="388" customWidth="1"/>
    <col min="15367" max="15367" width="60.28515625" style="388" customWidth="1"/>
    <col min="15368" max="15368" width="15.7109375" style="388" customWidth="1"/>
    <col min="15369" max="15370" width="13.42578125" style="388" customWidth="1"/>
    <col min="15371" max="15371" width="16.85546875" style="388" customWidth="1"/>
    <col min="15372" max="15372" width="13.5703125" style="388" customWidth="1"/>
    <col min="15373" max="15621" width="9.140625" style="388"/>
    <col min="15622" max="15622" width="5.5703125" style="388" customWidth="1"/>
    <col min="15623" max="15623" width="60.28515625" style="388" customWidth="1"/>
    <col min="15624" max="15624" width="15.7109375" style="388" customWidth="1"/>
    <col min="15625" max="15626" width="13.42578125" style="388" customWidth="1"/>
    <col min="15627" max="15627" width="16.85546875" style="388" customWidth="1"/>
    <col min="15628" max="15628" width="13.5703125" style="388" customWidth="1"/>
    <col min="15629" max="15877" width="9.140625" style="388"/>
    <col min="15878" max="15878" width="5.5703125" style="388" customWidth="1"/>
    <col min="15879" max="15879" width="60.28515625" style="388" customWidth="1"/>
    <col min="15880" max="15880" width="15.7109375" style="388" customWidth="1"/>
    <col min="15881" max="15882" width="13.42578125" style="388" customWidth="1"/>
    <col min="15883" max="15883" width="16.85546875" style="388" customWidth="1"/>
    <col min="15884" max="15884" width="13.5703125" style="388" customWidth="1"/>
    <col min="15885" max="16133" width="9.140625" style="388"/>
    <col min="16134" max="16134" width="5.5703125" style="388" customWidth="1"/>
    <col min="16135" max="16135" width="60.28515625" style="388" customWidth="1"/>
    <col min="16136" max="16136" width="15.7109375" style="388" customWidth="1"/>
    <col min="16137" max="16138" width="13.42578125" style="388" customWidth="1"/>
    <col min="16139" max="16139" width="16.85546875" style="388" customWidth="1"/>
    <col min="16140" max="16140" width="13.5703125" style="388" customWidth="1"/>
    <col min="16141" max="16384" width="9.140625" style="388"/>
  </cols>
  <sheetData>
    <row r="1" spans="1:12" s="364" customFormat="1" ht="16.5" customHeight="1" x14ac:dyDescent="0.2">
      <c r="A1" s="506" t="s">
        <v>472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s="365" customFormat="1" ht="21.75" customHeight="1" x14ac:dyDescent="0.2">
      <c r="A2" s="507" t="s">
        <v>443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1:12" s="365" customFormat="1" ht="21" customHeight="1" x14ac:dyDescent="0.2">
      <c r="A3" s="508" t="s">
        <v>494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2" s="366" customFormat="1" ht="18.75" customHeight="1" x14ac:dyDescent="0.2">
      <c r="A4" s="509" t="s">
        <v>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</row>
    <row r="5" spans="1:12" s="371" customFormat="1" ht="0.75" customHeight="1" x14ac:dyDescent="0.2">
      <c r="A5" s="510" t="s">
        <v>2</v>
      </c>
      <c r="B5" s="510" t="s">
        <v>125</v>
      </c>
      <c r="C5" s="394"/>
      <c r="D5" s="367"/>
      <c r="E5" s="367"/>
      <c r="F5" s="368"/>
      <c r="G5" s="368"/>
      <c r="H5" s="368"/>
      <c r="I5" s="368"/>
      <c r="J5" s="368"/>
      <c r="K5" s="369"/>
      <c r="L5" s="370"/>
    </row>
    <row r="6" spans="1:12" s="372" customFormat="1" ht="31.5" customHeight="1" x14ac:dyDescent="0.2">
      <c r="A6" s="511"/>
      <c r="B6" s="511"/>
      <c r="C6" s="511" t="s">
        <v>454</v>
      </c>
      <c r="D6" s="510" t="s">
        <v>127</v>
      </c>
      <c r="E6" s="510" t="s">
        <v>8</v>
      </c>
      <c r="F6" s="503" t="s">
        <v>444</v>
      </c>
      <c r="G6" s="504"/>
      <c r="H6" s="504"/>
      <c r="I6" s="504"/>
      <c r="J6" s="504"/>
      <c r="K6" s="505"/>
      <c r="L6" s="513" t="s">
        <v>445</v>
      </c>
    </row>
    <row r="7" spans="1:12" s="372" customFormat="1" ht="25.5" customHeight="1" x14ac:dyDescent="0.2">
      <c r="A7" s="511"/>
      <c r="B7" s="511"/>
      <c r="C7" s="511"/>
      <c r="D7" s="511"/>
      <c r="E7" s="511"/>
      <c r="F7" s="501" t="s">
        <v>137</v>
      </c>
      <c r="G7" s="503" t="s">
        <v>136</v>
      </c>
      <c r="H7" s="504"/>
      <c r="I7" s="504"/>
      <c r="J7" s="504"/>
      <c r="K7" s="505"/>
      <c r="L7" s="514"/>
    </row>
    <row r="8" spans="1:12" s="372" customFormat="1" ht="27.75" customHeight="1" x14ac:dyDescent="0.2">
      <c r="A8" s="512"/>
      <c r="B8" s="512"/>
      <c r="C8" s="512"/>
      <c r="D8" s="512"/>
      <c r="E8" s="512"/>
      <c r="F8" s="502"/>
      <c r="G8" s="419">
        <v>2022</v>
      </c>
      <c r="H8" s="419">
        <v>2023</v>
      </c>
      <c r="I8" s="419">
        <v>2024</v>
      </c>
      <c r="J8" s="419">
        <v>2025</v>
      </c>
      <c r="K8" s="373" t="s">
        <v>140</v>
      </c>
      <c r="L8" s="515"/>
    </row>
    <row r="9" spans="1:12" s="372" customFormat="1" ht="22.5" customHeight="1" x14ac:dyDescent="0.2">
      <c r="A9" s="368"/>
      <c r="B9" s="368" t="s">
        <v>146</v>
      </c>
      <c r="C9" s="368"/>
      <c r="D9" s="368"/>
      <c r="E9" s="368"/>
      <c r="F9" s="368"/>
      <c r="G9" s="368"/>
      <c r="H9" s="368"/>
      <c r="I9" s="368"/>
      <c r="J9" s="368"/>
      <c r="K9" s="368"/>
      <c r="L9" s="373"/>
    </row>
    <row r="10" spans="1:12" s="372" customFormat="1" ht="33.75" customHeight="1" x14ac:dyDescent="0.2">
      <c r="A10" s="368" t="s">
        <v>29</v>
      </c>
      <c r="B10" s="383" t="s">
        <v>446</v>
      </c>
      <c r="C10" s="383"/>
      <c r="D10" s="368">
        <f t="shared" ref="D10:L10" si="0">SUM(D11:D18)</f>
        <v>8</v>
      </c>
      <c r="E10" s="368">
        <f t="shared" si="0"/>
        <v>592300</v>
      </c>
      <c r="F10" s="368">
        <f t="shared" si="0"/>
        <v>592300</v>
      </c>
      <c r="G10" s="368">
        <f t="shared" si="0"/>
        <v>7800</v>
      </c>
      <c r="H10" s="368">
        <f t="shared" si="0"/>
        <v>196500</v>
      </c>
      <c r="I10" s="368">
        <f t="shared" si="0"/>
        <v>230000</v>
      </c>
      <c r="J10" s="368">
        <f t="shared" si="0"/>
        <v>158000</v>
      </c>
      <c r="K10" s="368">
        <f t="shared" si="0"/>
        <v>0</v>
      </c>
      <c r="L10" s="373">
        <f t="shared" si="0"/>
        <v>0</v>
      </c>
    </row>
    <row r="11" spans="1:12" s="380" customFormat="1" ht="41.25" customHeight="1" x14ac:dyDescent="0.2">
      <c r="A11" s="374">
        <v>1</v>
      </c>
      <c r="B11" s="375" t="s">
        <v>478</v>
      </c>
      <c r="C11" s="392" t="s">
        <v>68</v>
      </c>
      <c r="D11" s="376">
        <v>1</v>
      </c>
      <c r="E11" s="377">
        <v>60000</v>
      </c>
      <c r="F11" s="377">
        <f>+G11+H11+I11+J11+K11</f>
        <v>60000</v>
      </c>
      <c r="G11" s="378">
        <v>1000</v>
      </c>
      <c r="H11" s="378">
        <v>59000</v>
      </c>
      <c r="I11" s="378"/>
      <c r="J11" s="378"/>
      <c r="K11" s="378"/>
      <c r="L11" s="379" t="s">
        <v>447</v>
      </c>
    </row>
    <row r="12" spans="1:12" s="380" customFormat="1" ht="41.25" customHeight="1" x14ac:dyDescent="0.2">
      <c r="A12" s="374">
        <v>2</v>
      </c>
      <c r="B12" s="375" t="s">
        <v>479</v>
      </c>
      <c r="C12" s="392" t="s">
        <v>108</v>
      </c>
      <c r="D12" s="376">
        <v>1</v>
      </c>
      <c r="E12" s="377">
        <v>60000</v>
      </c>
      <c r="F12" s="377">
        <f t="shared" ref="F12:F13" si="1">+G12+H12+I12+J12+K12</f>
        <v>60000</v>
      </c>
      <c r="G12" s="378"/>
      <c r="H12" s="378">
        <v>30000</v>
      </c>
      <c r="I12" s="378">
        <v>30000</v>
      </c>
      <c r="J12" s="378"/>
      <c r="K12" s="378"/>
      <c r="L12" s="379" t="s">
        <v>480</v>
      </c>
    </row>
    <row r="13" spans="1:12" s="380" customFormat="1" ht="41.25" customHeight="1" x14ac:dyDescent="0.2">
      <c r="A13" s="374">
        <v>3</v>
      </c>
      <c r="B13" s="375" t="s">
        <v>481</v>
      </c>
      <c r="C13" s="392" t="s">
        <v>108</v>
      </c>
      <c r="D13" s="376">
        <v>1</v>
      </c>
      <c r="E13" s="377">
        <v>15000</v>
      </c>
      <c r="F13" s="377">
        <f t="shared" si="1"/>
        <v>15000</v>
      </c>
      <c r="G13" s="378"/>
      <c r="H13" s="378">
        <v>5000</v>
      </c>
      <c r="I13" s="378">
        <v>10000</v>
      </c>
      <c r="J13" s="378"/>
      <c r="K13" s="378"/>
      <c r="L13" s="379" t="s">
        <v>482</v>
      </c>
    </row>
    <row r="14" spans="1:12" s="380" customFormat="1" ht="41.25" customHeight="1" x14ac:dyDescent="0.2">
      <c r="A14" s="374">
        <v>4</v>
      </c>
      <c r="B14" s="381" t="s">
        <v>438</v>
      </c>
      <c r="C14" s="392" t="s">
        <v>70</v>
      </c>
      <c r="D14" s="376">
        <v>1</v>
      </c>
      <c r="E14" s="377">
        <v>190000</v>
      </c>
      <c r="F14" s="377">
        <f t="shared" ref="F14:F18" si="2">+G14+H14+I14+J14+K14</f>
        <v>190000</v>
      </c>
      <c r="G14" s="378">
        <v>1000</v>
      </c>
      <c r="H14" s="378">
        <v>30000</v>
      </c>
      <c r="I14" s="378">
        <v>90000</v>
      </c>
      <c r="J14" s="378">
        <v>69000</v>
      </c>
      <c r="K14" s="378"/>
      <c r="L14" s="379" t="s">
        <v>447</v>
      </c>
    </row>
    <row r="15" spans="1:12" s="380" customFormat="1" ht="41.25" customHeight="1" x14ac:dyDescent="0.2">
      <c r="A15" s="374">
        <v>5</v>
      </c>
      <c r="B15" s="382" t="s">
        <v>439</v>
      </c>
      <c r="C15" s="392" t="s">
        <v>70</v>
      </c>
      <c r="D15" s="376">
        <v>1</v>
      </c>
      <c r="E15" s="377">
        <v>250000</v>
      </c>
      <c r="F15" s="377">
        <f t="shared" si="2"/>
        <v>250000</v>
      </c>
      <c r="G15" s="378">
        <v>1000</v>
      </c>
      <c r="H15" s="378">
        <v>60000</v>
      </c>
      <c r="I15" s="378">
        <v>100000</v>
      </c>
      <c r="J15" s="378">
        <v>89000</v>
      </c>
      <c r="K15" s="378"/>
      <c r="L15" s="379" t="s">
        <v>447</v>
      </c>
    </row>
    <row r="16" spans="1:12" s="372" customFormat="1" ht="30.75" customHeight="1" x14ac:dyDescent="0.2">
      <c r="A16" s="374">
        <v>6</v>
      </c>
      <c r="B16" s="381" t="s">
        <v>440</v>
      </c>
      <c r="C16" s="392" t="s">
        <v>68</v>
      </c>
      <c r="D16" s="383">
        <v>1</v>
      </c>
      <c r="E16" s="368">
        <v>2300</v>
      </c>
      <c r="F16" s="368">
        <f t="shared" si="2"/>
        <v>2300</v>
      </c>
      <c r="G16" s="384">
        <v>2000</v>
      </c>
      <c r="H16" s="384">
        <v>300</v>
      </c>
      <c r="I16" s="384"/>
      <c r="J16" s="384"/>
      <c r="K16" s="384"/>
      <c r="L16" s="385" t="s">
        <v>448</v>
      </c>
    </row>
    <row r="17" spans="1:12" s="387" customFormat="1" ht="30.75" customHeight="1" x14ac:dyDescent="0.25">
      <c r="A17" s="374">
        <v>7</v>
      </c>
      <c r="B17" s="381" t="s">
        <v>441</v>
      </c>
      <c r="C17" s="392" t="s">
        <v>68</v>
      </c>
      <c r="D17" s="383">
        <v>1</v>
      </c>
      <c r="E17" s="386">
        <v>2000</v>
      </c>
      <c r="F17" s="368">
        <f t="shared" si="2"/>
        <v>2000</v>
      </c>
      <c r="G17" s="384">
        <v>1800</v>
      </c>
      <c r="H17" s="384">
        <v>200</v>
      </c>
      <c r="I17" s="384"/>
      <c r="J17" s="384"/>
      <c r="K17" s="384"/>
      <c r="L17" s="385" t="s">
        <v>448</v>
      </c>
    </row>
    <row r="18" spans="1:12" s="372" customFormat="1" ht="30.75" customHeight="1" x14ac:dyDescent="0.2">
      <c r="A18" s="374">
        <v>8</v>
      </c>
      <c r="B18" s="382" t="s">
        <v>442</v>
      </c>
      <c r="C18" s="392" t="s">
        <v>68</v>
      </c>
      <c r="D18" s="383">
        <v>1</v>
      </c>
      <c r="E18" s="368">
        <v>13000</v>
      </c>
      <c r="F18" s="368">
        <f t="shared" si="2"/>
        <v>13000</v>
      </c>
      <c r="G18" s="384">
        <v>1000</v>
      </c>
      <c r="H18" s="384">
        <v>12000</v>
      </c>
      <c r="I18" s="384"/>
      <c r="J18" s="384"/>
      <c r="K18" s="384"/>
      <c r="L18" s="385"/>
    </row>
  </sheetData>
  <mergeCells count="13">
    <mergeCell ref="F7:F8"/>
    <mergeCell ref="G7:K7"/>
    <mergeCell ref="A1:L1"/>
    <mergeCell ref="A2:L2"/>
    <mergeCell ref="A3:L3"/>
    <mergeCell ref="A4:L4"/>
    <mergeCell ref="A5:A8"/>
    <mergeCell ref="B5:B8"/>
    <mergeCell ref="D6:D8"/>
    <mergeCell ref="E6:E8"/>
    <mergeCell ref="F6:K6"/>
    <mergeCell ref="L6:L8"/>
    <mergeCell ref="C6:C8"/>
  </mergeCells>
  <pageMargins left="0.41" right="0.2" top="0.62" bottom="0.59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workbookViewId="0">
      <selection activeCell="Q10" sqref="Q10"/>
    </sheetView>
  </sheetViews>
  <sheetFormatPr defaultRowHeight="18.75" x14ac:dyDescent="0.3"/>
  <cols>
    <col min="1" max="1" width="3.5703125" style="388" customWidth="1"/>
    <col min="2" max="2" width="27.42578125" style="388" customWidth="1"/>
    <col min="3" max="3" width="4.7109375" style="388" customWidth="1"/>
    <col min="4" max="4" width="9.42578125" style="388" customWidth="1"/>
    <col min="5" max="5" width="7.42578125" style="388" customWidth="1"/>
    <col min="6" max="6" width="7.28515625" style="388" customWidth="1"/>
    <col min="7" max="7" width="11.5703125" style="388" customWidth="1"/>
    <col min="8" max="8" width="9.42578125" style="390" customWidth="1"/>
    <col min="9" max="9" width="9.42578125" style="388" customWidth="1"/>
    <col min="10" max="10" width="10.140625" style="389" customWidth="1"/>
    <col min="11" max="11" width="7.7109375" style="389" customWidth="1"/>
    <col min="12" max="12" width="9.85546875" style="389" customWidth="1"/>
    <col min="13" max="13" width="9.7109375" style="389" customWidth="1"/>
    <col min="14" max="14" width="9.28515625" style="389" customWidth="1"/>
    <col min="15" max="15" width="6.28515625" style="391" customWidth="1"/>
    <col min="16" max="264" width="9.140625" style="388"/>
    <col min="265" max="265" width="5.5703125" style="388" customWidth="1"/>
    <col min="266" max="266" width="60.28515625" style="388" customWidth="1"/>
    <col min="267" max="267" width="15.7109375" style="388" customWidth="1"/>
    <col min="268" max="269" width="13.42578125" style="388" customWidth="1"/>
    <col min="270" max="270" width="16.85546875" style="388" customWidth="1"/>
    <col min="271" max="271" width="13.5703125" style="388" customWidth="1"/>
    <col min="272" max="520" width="9.140625" style="388"/>
    <col min="521" max="521" width="5.5703125" style="388" customWidth="1"/>
    <col min="522" max="522" width="60.28515625" style="388" customWidth="1"/>
    <col min="523" max="523" width="15.7109375" style="388" customWidth="1"/>
    <col min="524" max="525" width="13.42578125" style="388" customWidth="1"/>
    <col min="526" max="526" width="16.85546875" style="388" customWidth="1"/>
    <col min="527" max="527" width="13.5703125" style="388" customWidth="1"/>
    <col min="528" max="776" width="9.140625" style="388"/>
    <col min="777" max="777" width="5.5703125" style="388" customWidth="1"/>
    <col min="778" max="778" width="60.28515625" style="388" customWidth="1"/>
    <col min="779" max="779" width="15.7109375" style="388" customWidth="1"/>
    <col min="780" max="781" width="13.42578125" style="388" customWidth="1"/>
    <col min="782" max="782" width="16.85546875" style="388" customWidth="1"/>
    <col min="783" max="783" width="13.5703125" style="388" customWidth="1"/>
    <col min="784" max="1032" width="9.140625" style="388"/>
    <col min="1033" max="1033" width="5.5703125" style="388" customWidth="1"/>
    <col min="1034" max="1034" width="60.28515625" style="388" customWidth="1"/>
    <col min="1035" max="1035" width="15.7109375" style="388" customWidth="1"/>
    <col min="1036" max="1037" width="13.42578125" style="388" customWidth="1"/>
    <col min="1038" max="1038" width="16.85546875" style="388" customWidth="1"/>
    <col min="1039" max="1039" width="13.5703125" style="388" customWidth="1"/>
    <col min="1040" max="1288" width="9.140625" style="388"/>
    <col min="1289" max="1289" width="5.5703125" style="388" customWidth="1"/>
    <col min="1290" max="1290" width="60.28515625" style="388" customWidth="1"/>
    <col min="1291" max="1291" width="15.7109375" style="388" customWidth="1"/>
    <col min="1292" max="1293" width="13.42578125" style="388" customWidth="1"/>
    <col min="1294" max="1294" width="16.85546875" style="388" customWidth="1"/>
    <col min="1295" max="1295" width="13.5703125" style="388" customWidth="1"/>
    <col min="1296" max="1544" width="9.140625" style="388"/>
    <col min="1545" max="1545" width="5.5703125" style="388" customWidth="1"/>
    <col min="1546" max="1546" width="60.28515625" style="388" customWidth="1"/>
    <col min="1547" max="1547" width="15.7109375" style="388" customWidth="1"/>
    <col min="1548" max="1549" width="13.42578125" style="388" customWidth="1"/>
    <col min="1550" max="1550" width="16.85546875" style="388" customWidth="1"/>
    <col min="1551" max="1551" width="13.5703125" style="388" customWidth="1"/>
    <col min="1552" max="1800" width="9.140625" style="388"/>
    <col min="1801" max="1801" width="5.5703125" style="388" customWidth="1"/>
    <col min="1802" max="1802" width="60.28515625" style="388" customWidth="1"/>
    <col min="1803" max="1803" width="15.7109375" style="388" customWidth="1"/>
    <col min="1804" max="1805" width="13.42578125" style="388" customWidth="1"/>
    <col min="1806" max="1806" width="16.85546875" style="388" customWidth="1"/>
    <col min="1807" max="1807" width="13.5703125" style="388" customWidth="1"/>
    <col min="1808" max="2056" width="9.140625" style="388"/>
    <col min="2057" max="2057" width="5.5703125" style="388" customWidth="1"/>
    <col min="2058" max="2058" width="60.28515625" style="388" customWidth="1"/>
    <col min="2059" max="2059" width="15.7109375" style="388" customWidth="1"/>
    <col min="2060" max="2061" width="13.42578125" style="388" customWidth="1"/>
    <col min="2062" max="2062" width="16.85546875" style="388" customWidth="1"/>
    <col min="2063" max="2063" width="13.5703125" style="388" customWidth="1"/>
    <col min="2064" max="2312" width="9.140625" style="388"/>
    <col min="2313" max="2313" width="5.5703125" style="388" customWidth="1"/>
    <col min="2314" max="2314" width="60.28515625" style="388" customWidth="1"/>
    <col min="2315" max="2315" width="15.7109375" style="388" customWidth="1"/>
    <col min="2316" max="2317" width="13.42578125" style="388" customWidth="1"/>
    <col min="2318" max="2318" width="16.85546875" style="388" customWidth="1"/>
    <col min="2319" max="2319" width="13.5703125" style="388" customWidth="1"/>
    <col min="2320" max="2568" width="9.140625" style="388"/>
    <col min="2569" max="2569" width="5.5703125" style="388" customWidth="1"/>
    <col min="2570" max="2570" width="60.28515625" style="388" customWidth="1"/>
    <col min="2571" max="2571" width="15.7109375" style="388" customWidth="1"/>
    <col min="2572" max="2573" width="13.42578125" style="388" customWidth="1"/>
    <col min="2574" max="2574" width="16.85546875" style="388" customWidth="1"/>
    <col min="2575" max="2575" width="13.5703125" style="388" customWidth="1"/>
    <col min="2576" max="2824" width="9.140625" style="388"/>
    <col min="2825" max="2825" width="5.5703125" style="388" customWidth="1"/>
    <col min="2826" max="2826" width="60.28515625" style="388" customWidth="1"/>
    <col min="2827" max="2827" width="15.7109375" style="388" customWidth="1"/>
    <col min="2828" max="2829" width="13.42578125" style="388" customWidth="1"/>
    <col min="2830" max="2830" width="16.85546875" style="388" customWidth="1"/>
    <col min="2831" max="2831" width="13.5703125" style="388" customWidth="1"/>
    <col min="2832" max="3080" width="9.140625" style="388"/>
    <col min="3081" max="3081" width="5.5703125" style="388" customWidth="1"/>
    <col min="3082" max="3082" width="60.28515625" style="388" customWidth="1"/>
    <col min="3083" max="3083" width="15.7109375" style="388" customWidth="1"/>
    <col min="3084" max="3085" width="13.42578125" style="388" customWidth="1"/>
    <col min="3086" max="3086" width="16.85546875" style="388" customWidth="1"/>
    <col min="3087" max="3087" width="13.5703125" style="388" customWidth="1"/>
    <col min="3088" max="3336" width="9.140625" style="388"/>
    <col min="3337" max="3337" width="5.5703125" style="388" customWidth="1"/>
    <col min="3338" max="3338" width="60.28515625" style="388" customWidth="1"/>
    <col min="3339" max="3339" width="15.7109375" style="388" customWidth="1"/>
    <col min="3340" max="3341" width="13.42578125" style="388" customWidth="1"/>
    <col min="3342" max="3342" width="16.85546875" style="388" customWidth="1"/>
    <col min="3343" max="3343" width="13.5703125" style="388" customWidth="1"/>
    <col min="3344" max="3592" width="9.140625" style="388"/>
    <col min="3593" max="3593" width="5.5703125" style="388" customWidth="1"/>
    <col min="3594" max="3594" width="60.28515625" style="388" customWidth="1"/>
    <col min="3595" max="3595" width="15.7109375" style="388" customWidth="1"/>
    <col min="3596" max="3597" width="13.42578125" style="388" customWidth="1"/>
    <col min="3598" max="3598" width="16.85546875" style="388" customWidth="1"/>
    <col min="3599" max="3599" width="13.5703125" style="388" customWidth="1"/>
    <col min="3600" max="3848" width="9.140625" style="388"/>
    <col min="3849" max="3849" width="5.5703125" style="388" customWidth="1"/>
    <col min="3850" max="3850" width="60.28515625" style="388" customWidth="1"/>
    <col min="3851" max="3851" width="15.7109375" style="388" customWidth="1"/>
    <col min="3852" max="3853" width="13.42578125" style="388" customWidth="1"/>
    <col min="3854" max="3854" width="16.85546875" style="388" customWidth="1"/>
    <col min="3855" max="3855" width="13.5703125" style="388" customWidth="1"/>
    <col min="3856" max="4104" width="9.140625" style="388"/>
    <col min="4105" max="4105" width="5.5703125" style="388" customWidth="1"/>
    <col min="4106" max="4106" width="60.28515625" style="388" customWidth="1"/>
    <col min="4107" max="4107" width="15.7109375" style="388" customWidth="1"/>
    <col min="4108" max="4109" width="13.42578125" style="388" customWidth="1"/>
    <col min="4110" max="4110" width="16.85546875" style="388" customWidth="1"/>
    <col min="4111" max="4111" width="13.5703125" style="388" customWidth="1"/>
    <col min="4112" max="4360" width="9.140625" style="388"/>
    <col min="4361" max="4361" width="5.5703125" style="388" customWidth="1"/>
    <col min="4362" max="4362" width="60.28515625" style="388" customWidth="1"/>
    <col min="4363" max="4363" width="15.7109375" style="388" customWidth="1"/>
    <col min="4364" max="4365" width="13.42578125" style="388" customWidth="1"/>
    <col min="4366" max="4366" width="16.85546875" style="388" customWidth="1"/>
    <col min="4367" max="4367" width="13.5703125" style="388" customWidth="1"/>
    <col min="4368" max="4616" width="9.140625" style="388"/>
    <col min="4617" max="4617" width="5.5703125" style="388" customWidth="1"/>
    <col min="4618" max="4618" width="60.28515625" style="388" customWidth="1"/>
    <col min="4619" max="4619" width="15.7109375" style="388" customWidth="1"/>
    <col min="4620" max="4621" width="13.42578125" style="388" customWidth="1"/>
    <col min="4622" max="4622" width="16.85546875" style="388" customWidth="1"/>
    <col min="4623" max="4623" width="13.5703125" style="388" customWidth="1"/>
    <col min="4624" max="4872" width="9.140625" style="388"/>
    <col min="4873" max="4873" width="5.5703125" style="388" customWidth="1"/>
    <col min="4874" max="4874" width="60.28515625" style="388" customWidth="1"/>
    <col min="4875" max="4875" width="15.7109375" style="388" customWidth="1"/>
    <col min="4876" max="4877" width="13.42578125" style="388" customWidth="1"/>
    <col min="4878" max="4878" width="16.85546875" style="388" customWidth="1"/>
    <col min="4879" max="4879" width="13.5703125" style="388" customWidth="1"/>
    <col min="4880" max="5128" width="9.140625" style="388"/>
    <col min="5129" max="5129" width="5.5703125" style="388" customWidth="1"/>
    <col min="5130" max="5130" width="60.28515625" style="388" customWidth="1"/>
    <col min="5131" max="5131" width="15.7109375" style="388" customWidth="1"/>
    <col min="5132" max="5133" width="13.42578125" style="388" customWidth="1"/>
    <col min="5134" max="5134" width="16.85546875" style="388" customWidth="1"/>
    <col min="5135" max="5135" width="13.5703125" style="388" customWidth="1"/>
    <col min="5136" max="5384" width="9.140625" style="388"/>
    <col min="5385" max="5385" width="5.5703125" style="388" customWidth="1"/>
    <col min="5386" max="5386" width="60.28515625" style="388" customWidth="1"/>
    <col min="5387" max="5387" width="15.7109375" style="388" customWidth="1"/>
    <col min="5388" max="5389" width="13.42578125" style="388" customWidth="1"/>
    <col min="5390" max="5390" width="16.85546875" style="388" customWidth="1"/>
    <col min="5391" max="5391" width="13.5703125" style="388" customWidth="1"/>
    <col min="5392" max="5640" width="9.140625" style="388"/>
    <col min="5641" max="5641" width="5.5703125" style="388" customWidth="1"/>
    <col min="5642" max="5642" width="60.28515625" style="388" customWidth="1"/>
    <col min="5643" max="5643" width="15.7109375" style="388" customWidth="1"/>
    <col min="5644" max="5645" width="13.42578125" style="388" customWidth="1"/>
    <col min="5646" max="5646" width="16.85546875" style="388" customWidth="1"/>
    <col min="5647" max="5647" width="13.5703125" style="388" customWidth="1"/>
    <col min="5648" max="5896" width="9.140625" style="388"/>
    <col min="5897" max="5897" width="5.5703125" style="388" customWidth="1"/>
    <col min="5898" max="5898" width="60.28515625" style="388" customWidth="1"/>
    <col min="5899" max="5899" width="15.7109375" style="388" customWidth="1"/>
    <col min="5900" max="5901" width="13.42578125" style="388" customWidth="1"/>
    <col min="5902" max="5902" width="16.85546875" style="388" customWidth="1"/>
    <col min="5903" max="5903" width="13.5703125" style="388" customWidth="1"/>
    <col min="5904" max="6152" width="9.140625" style="388"/>
    <col min="6153" max="6153" width="5.5703125" style="388" customWidth="1"/>
    <col min="6154" max="6154" width="60.28515625" style="388" customWidth="1"/>
    <col min="6155" max="6155" width="15.7109375" style="388" customWidth="1"/>
    <col min="6156" max="6157" width="13.42578125" style="388" customWidth="1"/>
    <col min="6158" max="6158" width="16.85546875" style="388" customWidth="1"/>
    <col min="6159" max="6159" width="13.5703125" style="388" customWidth="1"/>
    <col min="6160" max="6408" width="9.140625" style="388"/>
    <col min="6409" max="6409" width="5.5703125" style="388" customWidth="1"/>
    <col min="6410" max="6410" width="60.28515625" style="388" customWidth="1"/>
    <col min="6411" max="6411" width="15.7109375" style="388" customWidth="1"/>
    <col min="6412" max="6413" width="13.42578125" style="388" customWidth="1"/>
    <col min="6414" max="6414" width="16.85546875" style="388" customWidth="1"/>
    <col min="6415" max="6415" width="13.5703125" style="388" customWidth="1"/>
    <col min="6416" max="6664" width="9.140625" style="388"/>
    <col min="6665" max="6665" width="5.5703125" style="388" customWidth="1"/>
    <col min="6666" max="6666" width="60.28515625" style="388" customWidth="1"/>
    <col min="6667" max="6667" width="15.7109375" style="388" customWidth="1"/>
    <col min="6668" max="6669" width="13.42578125" style="388" customWidth="1"/>
    <col min="6670" max="6670" width="16.85546875" style="388" customWidth="1"/>
    <col min="6671" max="6671" width="13.5703125" style="388" customWidth="1"/>
    <col min="6672" max="6920" width="9.140625" style="388"/>
    <col min="6921" max="6921" width="5.5703125" style="388" customWidth="1"/>
    <col min="6922" max="6922" width="60.28515625" style="388" customWidth="1"/>
    <col min="6923" max="6923" width="15.7109375" style="388" customWidth="1"/>
    <col min="6924" max="6925" width="13.42578125" style="388" customWidth="1"/>
    <col min="6926" max="6926" width="16.85546875" style="388" customWidth="1"/>
    <col min="6927" max="6927" width="13.5703125" style="388" customWidth="1"/>
    <col min="6928" max="7176" width="9.140625" style="388"/>
    <col min="7177" max="7177" width="5.5703125" style="388" customWidth="1"/>
    <col min="7178" max="7178" width="60.28515625" style="388" customWidth="1"/>
    <col min="7179" max="7179" width="15.7109375" style="388" customWidth="1"/>
    <col min="7180" max="7181" width="13.42578125" style="388" customWidth="1"/>
    <col min="7182" max="7182" width="16.85546875" style="388" customWidth="1"/>
    <col min="7183" max="7183" width="13.5703125" style="388" customWidth="1"/>
    <col min="7184" max="7432" width="9.140625" style="388"/>
    <col min="7433" max="7433" width="5.5703125" style="388" customWidth="1"/>
    <col min="7434" max="7434" width="60.28515625" style="388" customWidth="1"/>
    <col min="7435" max="7435" width="15.7109375" style="388" customWidth="1"/>
    <col min="7436" max="7437" width="13.42578125" style="388" customWidth="1"/>
    <col min="7438" max="7438" width="16.85546875" style="388" customWidth="1"/>
    <col min="7439" max="7439" width="13.5703125" style="388" customWidth="1"/>
    <col min="7440" max="7688" width="9.140625" style="388"/>
    <col min="7689" max="7689" width="5.5703125" style="388" customWidth="1"/>
    <col min="7690" max="7690" width="60.28515625" style="388" customWidth="1"/>
    <col min="7691" max="7691" width="15.7109375" style="388" customWidth="1"/>
    <col min="7692" max="7693" width="13.42578125" style="388" customWidth="1"/>
    <col min="7694" max="7694" width="16.85546875" style="388" customWidth="1"/>
    <col min="7695" max="7695" width="13.5703125" style="388" customWidth="1"/>
    <col min="7696" max="7944" width="9.140625" style="388"/>
    <col min="7945" max="7945" width="5.5703125" style="388" customWidth="1"/>
    <col min="7946" max="7946" width="60.28515625" style="388" customWidth="1"/>
    <col min="7947" max="7947" width="15.7109375" style="388" customWidth="1"/>
    <col min="7948" max="7949" width="13.42578125" style="388" customWidth="1"/>
    <col min="7950" max="7950" width="16.85546875" style="388" customWidth="1"/>
    <col min="7951" max="7951" width="13.5703125" style="388" customWidth="1"/>
    <col min="7952" max="8200" width="9.140625" style="388"/>
    <col min="8201" max="8201" width="5.5703125" style="388" customWidth="1"/>
    <col min="8202" max="8202" width="60.28515625" style="388" customWidth="1"/>
    <col min="8203" max="8203" width="15.7109375" style="388" customWidth="1"/>
    <col min="8204" max="8205" width="13.42578125" style="388" customWidth="1"/>
    <col min="8206" max="8206" width="16.85546875" style="388" customWidth="1"/>
    <col min="8207" max="8207" width="13.5703125" style="388" customWidth="1"/>
    <col min="8208" max="8456" width="9.140625" style="388"/>
    <col min="8457" max="8457" width="5.5703125" style="388" customWidth="1"/>
    <col min="8458" max="8458" width="60.28515625" style="388" customWidth="1"/>
    <col min="8459" max="8459" width="15.7109375" style="388" customWidth="1"/>
    <col min="8460" max="8461" width="13.42578125" style="388" customWidth="1"/>
    <col min="8462" max="8462" width="16.85546875" style="388" customWidth="1"/>
    <col min="8463" max="8463" width="13.5703125" style="388" customWidth="1"/>
    <col min="8464" max="8712" width="9.140625" style="388"/>
    <col min="8713" max="8713" width="5.5703125" style="388" customWidth="1"/>
    <col min="8714" max="8714" width="60.28515625" style="388" customWidth="1"/>
    <col min="8715" max="8715" width="15.7109375" style="388" customWidth="1"/>
    <col min="8716" max="8717" width="13.42578125" style="388" customWidth="1"/>
    <col min="8718" max="8718" width="16.85546875" style="388" customWidth="1"/>
    <col min="8719" max="8719" width="13.5703125" style="388" customWidth="1"/>
    <col min="8720" max="8968" width="9.140625" style="388"/>
    <col min="8969" max="8969" width="5.5703125" style="388" customWidth="1"/>
    <col min="8970" max="8970" width="60.28515625" style="388" customWidth="1"/>
    <col min="8971" max="8971" width="15.7109375" style="388" customWidth="1"/>
    <col min="8972" max="8973" width="13.42578125" style="388" customWidth="1"/>
    <col min="8974" max="8974" width="16.85546875" style="388" customWidth="1"/>
    <col min="8975" max="8975" width="13.5703125" style="388" customWidth="1"/>
    <col min="8976" max="9224" width="9.140625" style="388"/>
    <col min="9225" max="9225" width="5.5703125" style="388" customWidth="1"/>
    <col min="9226" max="9226" width="60.28515625" style="388" customWidth="1"/>
    <col min="9227" max="9227" width="15.7109375" style="388" customWidth="1"/>
    <col min="9228" max="9229" width="13.42578125" style="388" customWidth="1"/>
    <col min="9230" max="9230" width="16.85546875" style="388" customWidth="1"/>
    <col min="9231" max="9231" width="13.5703125" style="388" customWidth="1"/>
    <col min="9232" max="9480" width="9.140625" style="388"/>
    <col min="9481" max="9481" width="5.5703125" style="388" customWidth="1"/>
    <col min="9482" max="9482" width="60.28515625" style="388" customWidth="1"/>
    <col min="9483" max="9483" width="15.7109375" style="388" customWidth="1"/>
    <col min="9484" max="9485" width="13.42578125" style="388" customWidth="1"/>
    <col min="9486" max="9486" width="16.85546875" style="388" customWidth="1"/>
    <col min="9487" max="9487" width="13.5703125" style="388" customWidth="1"/>
    <col min="9488" max="9736" width="9.140625" style="388"/>
    <col min="9737" max="9737" width="5.5703125" style="388" customWidth="1"/>
    <col min="9738" max="9738" width="60.28515625" style="388" customWidth="1"/>
    <col min="9739" max="9739" width="15.7109375" style="388" customWidth="1"/>
    <col min="9740" max="9741" width="13.42578125" style="388" customWidth="1"/>
    <col min="9742" max="9742" width="16.85546875" style="388" customWidth="1"/>
    <col min="9743" max="9743" width="13.5703125" style="388" customWidth="1"/>
    <col min="9744" max="9992" width="9.140625" style="388"/>
    <col min="9993" max="9993" width="5.5703125" style="388" customWidth="1"/>
    <col min="9994" max="9994" width="60.28515625" style="388" customWidth="1"/>
    <col min="9995" max="9995" width="15.7109375" style="388" customWidth="1"/>
    <col min="9996" max="9997" width="13.42578125" style="388" customWidth="1"/>
    <col min="9998" max="9998" width="16.85546875" style="388" customWidth="1"/>
    <col min="9999" max="9999" width="13.5703125" style="388" customWidth="1"/>
    <col min="10000" max="10248" width="9.140625" style="388"/>
    <col min="10249" max="10249" width="5.5703125" style="388" customWidth="1"/>
    <col min="10250" max="10250" width="60.28515625" style="388" customWidth="1"/>
    <col min="10251" max="10251" width="15.7109375" style="388" customWidth="1"/>
    <col min="10252" max="10253" width="13.42578125" style="388" customWidth="1"/>
    <col min="10254" max="10254" width="16.85546875" style="388" customWidth="1"/>
    <col min="10255" max="10255" width="13.5703125" style="388" customWidth="1"/>
    <col min="10256" max="10504" width="9.140625" style="388"/>
    <col min="10505" max="10505" width="5.5703125" style="388" customWidth="1"/>
    <col min="10506" max="10506" width="60.28515625" style="388" customWidth="1"/>
    <col min="10507" max="10507" width="15.7109375" style="388" customWidth="1"/>
    <col min="10508" max="10509" width="13.42578125" style="388" customWidth="1"/>
    <col min="10510" max="10510" width="16.85546875" style="388" customWidth="1"/>
    <col min="10511" max="10511" width="13.5703125" style="388" customWidth="1"/>
    <col min="10512" max="10760" width="9.140625" style="388"/>
    <col min="10761" max="10761" width="5.5703125" style="388" customWidth="1"/>
    <col min="10762" max="10762" width="60.28515625" style="388" customWidth="1"/>
    <col min="10763" max="10763" width="15.7109375" style="388" customWidth="1"/>
    <col min="10764" max="10765" width="13.42578125" style="388" customWidth="1"/>
    <col min="10766" max="10766" width="16.85546875" style="388" customWidth="1"/>
    <col min="10767" max="10767" width="13.5703125" style="388" customWidth="1"/>
    <col min="10768" max="11016" width="9.140625" style="388"/>
    <col min="11017" max="11017" width="5.5703125" style="388" customWidth="1"/>
    <col min="11018" max="11018" width="60.28515625" style="388" customWidth="1"/>
    <col min="11019" max="11019" width="15.7109375" style="388" customWidth="1"/>
    <col min="11020" max="11021" width="13.42578125" style="388" customWidth="1"/>
    <col min="11022" max="11022" width="16.85546875" style="388" customWidth="1"/>
    <col min="11023" max="11023" width="13.5703125" style="388" customWidth="1"/>
    <col min="11024" max="11272" width="9.140625" style="388"/>
    <col min="11273" max="11273" width="5.5703125" style="388" customWidth="1"/>
    <col min="11274" max="11274" width="60.28515625" style="388" customWidth="1"/>
    <col min="11275" max="11275" width="15.7109375" style="388" customWidth="1"/>
    <col min="11276" max="11277" width="13.42578125" style="388" customWidth="1"/>
    <col min="11278" max="11278" width="16.85546875" style="388" customWidth="1"/>
    <col min="11279" max="11279" width="13.5703125" style="388" customWidth="1"/>
    <col min="11280" max="11528" width="9.140625" style="388"/>
    <col min="11529" max="11529" width="5.5703125" style="388" customWidth="1"/>
    <col min="11530" max="11530" width="60.28515625" style="388" customWidth="1"/>
    <col min="11531" max="11531" width="15.7109375" style="388" customWidth="1"/>
    <col min="11532" max="11533" width="13.42578125" style="388" customWidth="1"/>
    <col min="11534" max="11534" width="16.85546875" style="388" customWidth="1"/>
    <col min="11535" max="11535" width="13.5703125" style="388" customWidth="1"/>
    <col min="11536" max="11784" width="9.140625" style="388"/>
    <col min="11785" max="11785" width="5.5703125" style="388" customWidth="1"/>
    <col min="11786" max="11786" width="60.28515625" style="388" customWidth="1"/>
    <col min="11787" max="11787" width="15.7109375" style="388" customWidth="1"/>
    <col min="11788" max="11789" width="13.42578125" style="388" customWidth="1"/>
    <col min="11790" max="11790" width="16.85546875" style="388" customWidth="1"/>
    <col min="11791" max="11791" width="13.5703125" style="388" customWidth="1"/>
    <col min="11792" max="12040" width="9.140625" style="388"/>
    <col min="12041" max="12041" width="5.5703125" style="388" customWidth="1"/>
    <col min="12042" max="12042" width="60.28515625" style="388" customWidth="1"/>
    <col min="12043" max="12043" width="15.7109375" style="388" customWidth="1"/>
    <col min="12044" max="12045" width="13.42578125" style="388" customWidth="1"/>
    <col min="12046" max="12046" width="16.85546875" style="388" customWidth="1"/>
    <col min="12047" max="12047" width="13.5703125" style="388" customWidth="1"/>
    <col min="12048" max="12296" width="9.140625" style="388"/>
    <col min="12297" max="12297" width="5.5703125" style="388" customWidth="1"/>
    <col min="12298" max="12298" width="60.28515625" style="388" customWidth="1"/>
    <col min="12299" max="12299" width="15.7109375" style="388" customWidth="1"/>
    <col min="12300" max="12301" width="13.42578125" style="388" customWidth="1"/>
    <col min="12302" max="12302" width="16.85546875" style="388" customWidth="1"/>
    <col min="12303" max="12303" width="13.5703125" style="388" customWidth="1"/>
    <col min="12304" max="12552" width="9.140625" style="388"/>
    <col min="12553" max="12553" width="5.5703125" style="388" customWidth="1"/>
    <col min="12554" max="12554" width="60.28515625" style="388" customWidth="1"/>
    <col min="12555" max="12555" width="15.7109375" style="388" customWidth="1"/>
    <col min="12556" max="12557" width="13.42578125" style="388" customWidth="1"/>
    <col min="12558" max="12558" width="16.85546875" style="388" customWidth="1"/>
    <col min="12559" max="12559" width="13.5703125" style="388" customWidth="1"/>
    <col min="12560" max="12808" width="9.140625" style="388"/>
    <col min="12809" max="12809" width="5.5703125" style="388" customWidth="1"/>
    <col min="12810" max="12810" width="60.28515625" style="388" customWidth="1"/>
    <col min="12811" max="12811" width="15.7109375" style="388" customWidth="1"/>
    <col min="12812" max="12813" width="13.42578125" style="388" customWidth="1"/>
    <col min="12814" max="12814" width="16.85546875" style="388" customWidth="1"/>
    <col min="12815" max="12815" width="13.5703125" style="388" customWidth="1"/>
    <col min="12816" max="13064" width="9.140625" style="388"/>
    <col min="13065" max="13065" width="5.5703125" style="388" customWidth="1"/>
    <col min="13066" max="13066" width="60.28515625" style="388" customWidth="1"/>
    <col min="13067" max="13067" width="15.7109375" style="388" customWidth="1"/>
    <col min="13068" max="13069" width="13.42578125" style="388" customWidth="1"/>
    <col min="13070" max="13070" width="16.85546875" style="388" customWidth="1"/>
    <col min="13071" max="13071" width="13.5703125" style="388" customWidth="1"/>
    <col min="13072" max="13320" width="9.140625" style="388"/>
    <col min="13321" max="13321" width="5.5703125" style="388" customWidth="1"/>
    <col min="13322" max="13322" width="60.28515625" style="388" customWidth="1"/>
    <col min="13323" max="13323" width="15.7109375" style="388" customWidth="1"/>
    <col min="13324" max="13325" width="13.42578125" style="388" customWidth="1"/>
    <col min="13326" max="13326" width="16.85546875" style="388" customWidth="1"/>
    <col min="13327" max="13327" width="13.5703125" style="388" customWidth="1"/>
    <col min="13328" max="13576" width="9.140625" style="388"/>
    <col min="13577" max="13577" width="5.5703125" style="388" customWidth="1"/>
    <col min="13578" max="13578" width="60.28515625" style="388" customWidth="1"/>
    <col min="13579" max="13579" width="15.7109375" style="388" customWidth="1"/>
    <col min="13580" max="13581" width="13.42578125" style="388" customWidth="1"/>
    <col min="13582" max="13582" width="16.85546875" style="388" customWidth="1"/>
    <col min="13583" max="13583" width="13.5703125" style="388" customWidth="1"/>
    <col min="13584" max="13832" width="9.140625" style="388"/>
    <col min="13833" max="13833" width="5.5703125" style="388" customWidth="1"/>
    <col min="13834" max="13834" width="60.28515625" style="388" customWidth="1"/>
    <col min="13835" max="13835" width="15.7109375" style="388" customWidth="1"/>
    <col min="13836" max="13837" width="13.42578125" style="388" customWidth="1"/>
    <col min="13838" max="13838" width="16.85546875" style="388" customWidth="1"/>
    <col min="13839" max="13839" width="13.5703125" style="388" customWidth="1"/>
    <col min="13840" max="14088" width="9.140625" style="388"/>
    <col min="14089" max="14089" width="5.5703125" style="388" customWidth="1"/>
    <col min="14090" max="14090" width="60.28515625" style="388" customWidth="1"/>
    <col min="14091" max="14091" width="15.7109375" style="388" customWidth="1"/>
    <col min="14092" max="14093" width="13.42578125" style="388" customWidth="1"/>
    <col min="14094" max="14094" width="16.85546875" style="388" customWidth="1"/>
    <col min="14095" max="14095" width="13.5703125" style="388" customWidth="1"/>
    <col min="14096" max="14344" width="9.140625" style="388"/>
    <col min="14345" max="14345" width="5.5703125" style="388" customWidth="1"/>
    <col min="14346" max="14346" width="60.28515625" style="388" customWidth="1"/>
    <col min="14347" max="14347" width="15.7109375" style="388" customWidth="1"/>
    <col min="14348" max="14349" width="13.42578125" style="388" customWidth="1"/>
    <col min="14350" max="14350" width="16.85546875" style="388" customWidth="1"/>
    <col min="14351" max="14351" width="13.5703125" style="388" customWidth="1"/>
    <col min="14352" max="14600" width="9.140625" style="388"/>
    <col min="14601" max="14601" width="5.5703125" style="388" customWidth="1"/>
    <col min="14602" max="14602" width="60.28515625" style="388" customWidth="1"/>
    <col min="14603" max="14603" width="15.7109375" style="388" customWidth="1"/>
    <col min="14604" max="14605" width="13.42578125" style="388" customWidth="1"/>
    <col min="14606" max="14606" width="16.85546875" style="388" customWidth="1"/>
    <col min="14607" max="14607" width="13.5703125" style="388" customWidth="1"/>
    <col min="14608" max="14856" width="9.140625" style="388"/>
    <col min="14857" max="14857" width="5.5703125" style="388" customWidth="1"/>
    <col min="14858" max="14858" width="60.28515625" style="388" customWidth="1"/>
    <col min="14859" max="14859" width="15.7109375" style="388" customWidth="1"/>
    <col min="14860" max="14861" width="13.42578125" style="388" customWidth="1"/>
    <col min="14862" max="14862" width="16.85546875" style="388" customWidth="1"/>
    <col min="14863" max="14863" width="13.5703125" style="388" customWidth="1"/>
    <col min="14864" max="15112" width="9.140625" style="388"/>
    <col min="15113" max="15113" width="5.5703125" style="388" customWidth="1"/>
    <col min="15114" max="15114" width="60.28515625" style="388" customWidth="1"/>
    <col min="15115" max="15115" width="15.7109375" style="388" customWidth="1"/>
    <col min="15116" max="15117" width="13.42578125" style="388" customWidth="1"/>
    <col min="15118" max="15118" width="16.85546875" style="388" customWidth="1"/>
    <col min="15119" max="15119" width="13.5703125" style="388" customWidth="1"/>
    <col min="15120" max="15368" width="9.140625" style="388"/>
    <col min="15369" max="15369" width="5.5703125" style="388" customWidth="1"/>
    <col min="15370" max="15370" width="60.28515625" style="388" customWidth="1"/>
    <col min="15371" max="15371" width="15.7109375" style="388" customWidth="1"/>
    <col min="15372" max="15373" width="13.42578125" style="388" customWidth="1"/>
    <col min="15374" max="15374" width="16.85546875" style="388" customWidth="1"/>
    <col min="15375" max="15375" width="13.5703125" style="388" customWidth="1"/>
    <col min="15376" max="15624" width="9.140625" style="388"/>
    <col min="15625" max="15625" width="5.5703125" style="388" customWidth="1"/>
    <col min="15626" max="15626" width="60.28515625" style="388" customWidth="1"/>
    <col min="15627" max="15627" width="15.7109375" style="388" customWidth="1"/>
    <col min="15628" max="15629" width="13.42578125" style="388" customWidth="1"/>
    <col min="15630" max="15630" width="16.85546875" style="388" customWidth="1"/>
    <col min="15631" max="15631" width="13.5703125" style="388" customWidth="1"/>
    <col min="15632" max="15880" width="9.140625" style="388"/>
    <col min="15881" max="15881" width="5.5703125" style="388" customWidth="1"/>
    <col min="15882" max="15882" width="60.28515625" style="388" customWidth="1"/>
    <col min="15883" max="15883" width="15.7109375" style="388" customWidth="1"/>
    <col min="15884" max="15885" width="13.42578125" style="388" customWidth="1"/>
    <col min="15886" max="15886" width="16.85546875" style="388" customWidth="1"/>
    <col min="15887" max="15887" width="13.5703125" style="388" customWidth="1"/>
    <col min="15888" max="16136" width="9.140625" style="388"/>
    <col min="16137" max="16137" width="5.5703125" style="388" customWidth="1"/>
    <col min="16138" max="16138" width="60.28515625" style="388" customWidth="1"/>
    <col min="16139" max="16139" width="15.7109375" style="388" customWidth="1"/>
    <col min="16140" max="16141" width="13.42578125" style="388" customWidth="1"/>
    <col min="16142" max="16142" width="16.85546875" style="388" customWidth="1"/>
    <col min="16143" max="16143" width="13.5703125" style="388" customWidth="1"/>
    <col min="16144" max="16384" width="9.140625" style="388"/>
  </cols>
  <sheetData>
    <row r="1" spans="1:15" s="364" customFormat="1" ht="16.5" customHeight="1" x14ac:dyDescent="0.2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s="365" customFormat="1" ht="21.75" customHeight="1" x14ac:dyDescent="0.2">
      <c r="A2" s="507" t="s">
        <v>455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15" s="365" customFormat="1" ht="21" customHeight="1" x14ac:dyDescent="0.2">
      <c r="A3" s="508" t="s">
        <v>493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</row>
    <row r="4" spans="1:15" s="366" customFormat="1" ht="18.75" customHeight="1" x14ac:dyDescent="0.2">
      <c r="A4" s="509" t="s">
        <v>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15" s="371" customFormat="1" ht="0.75" customHeight="1" x14ac:dyDescent="0.2">
      <c r="A5" s="510" t="s">
        <v>2</v>
      </c>
      <c r="B5" s="510" t="s">
        <v>125</v>
      </c>
      <c r="C5" s="367"/>
      <c r="D5" s="367"/>
      <c r="E5" s="367"/>
      <c r="F5" s="367"/>
      <c r="G5" s="367"/>
      <c r="H5" s="369"/>
      <c r="I5" s="367"/>
      <c r="J5" s="368"/>
      <c r="K5" s="368"/>
      <c r="L5" s="368"/>
      <c r="M5" s="368"/>
      <c r="N5" s="368"/>
      <c r="O5" s="370"/>
    </row>
    <row r="6" spans="1:15" s="372" customFormat="1" ht="34.5" customHeight="1" x14ac:dyDescent="0.2">
      <c r="A6" s="511"/>
      <c r="B6" s="511"/>
      <c r="C6" s="510" t="s">
        <v>127</v>
      </c>
      <c r="D6" s="510" t="s">
        <v>456</v>
      </c>
      <c r="E6" s="510" t="s">
        <v>457</v>
      </c>
      <c r="F6" s="510" t="s">
        <v>458</v>
      </c>
      <c r="G6" s="510" t="s">
        <v>459</v>
      </c>
      <c r="H6" s="510" t="s">
        <v>460</v>
      </c>
      <c r="I6" s="510" t="s">
        <v>461</v>
      </c>
      <c r="J6" s="503" t="s">
        <v>462</v>
      </c>
      <c r="K6" s="504"/>
      <c r="L6" s="504"/>
      <c r="M6" s="504"/>
      <c r="N6" s="504"/>
      <c r="O6" s="513" t="s">
        <v>279</v>
      </c>
    </row>
    <row r="7" spans="1:15" s="372" customFormat="1" ht="25.5" customHeight="1" x14ac:dyDescent="0.2">
      <c r="A7" s="511"/>
      <c r="B7" s="511"/>
      <c r="C7" s="511"/>
      <c r="D7" s="511"/>
      <c r="E7" s="511"/>
      <c r="F7" s="511"/>
      <c r="G7" s="511"/>
      <c r="H7" s="511"/>
      <c r="I7" s="511"/>
      <c r="J7" s="501" t="s">
        <v>463</v>
      </c>
      <c r="K7" s="503" t="s">
        <v>136</v>
      </c>
      <c r="L7" s="504"/>
      <c r="M7" s="504"/>
      <c r="N7" s="504"/>
      <c r="O7" s="514"/>
    </row>
    <row r="8" spans="1:15" s="372" customFormat="1" ht="50.25" customHeight="1" x14ac:dyDescent="0.2">
      <c r="A8" s="512"/>
      <c r="B8" s="512"/>
      <c r="C8" s="512"/>
      <c r="D8" s="512"/>
      <c r="E8" s="512"/>
      <c r="F8" s="512"/>
      <c r="G8" s="512"/>
      <c r="H8" s="512"/>
      <c r="I8" s="512"/>
      <c r="J8" s="502"/>
      <c r="K8" s="420">
        <v>2022</v>
      </c>
      <c r="L8" s="420">
        <v>2023</v>
      </c>
      <c r="M8" s="420">
        <v>2024</v>
      </c>
      <c r="N8" s="420">
        <v>2025</v>
      </c>
      <c r="O8" s="515"/>
    </row>
    <row r="9" spans="1:15" s="372" customFormat="1" ht="33.75" customHeight="1" x14ac:dyDescent="0.2">
      <c r="A9" s="368"/>
      <c r="B9" s="368" t="s">
        <v>146</v>
      </c>
      <c r="C9" s="368">
        <f t="shared" ref="C9:O9" si="0">SUM(C10:C14)</f>
        <v>5</v>
      </c>
      <c r="D9" s="368">
        <f t="shared" si="0"/>
        <v>484000</v>
      </c>
      <c r="E9" s="368">
        <f t="shared" si="0"/>
        <v>1905</v>
      </c>
      <c r="F9" s="368">
        <f t="shared" si="0"/>
        <v>4100</v>
      </c>
      <c r="G9" s="368">
        <f t="shared" si="0"/>
        <v>1576000</v>
      </c>
      <c r="H9" s="368">
        <f t="shared" si="0"/>
        <v>612800</v>
      </c>
      <c r="I9" s="368">
        <f t="shared" si="0"/>
        <v>963200</v>
      </c>
      <c r="J9" s="368">
        <f>SUM(J10:J14)</f>
        <v>674240</v>
      </c>
      <c r="K9" s="368">
        <f t="shared" si="0"/>
        <v>0</v>
      </c>
      <c r="L9" s="368">
        <f t="shared" si="0"/>
        <v>325200</v>
      </c>
      <c r="M9" s="368">
        <f t="shared" si="0"/>
        <v>269200</v>
      </c>
      <c r="N9" s="368">
        <f t="shared" si="0"/>
        <v>100000</v>
      </c>
      <c r="O9" s="373">
        <f t="shared" si="0"/>
        <v>0</v>
      </c>
    </row>
    <row r="10" spans="1:15" s="372" customFormat="1" ht="41.25" customHeight="1" x14ac:dyDescent="0.2">
      <c r="A10" s="374">
        <v>1</v>
      </c>
      <c r="B10" s="375" t="s">
        <v>464</v>
      </c>
      <c r="C10" s="383">
        <v>1</v>
      </c>
      <c r="D10" s="368">
        <v>86000</v>
      </c>
      <c r="E10" s="384">
        <v>345</v>
      </c>
      <c r="F10" s="384">
        <v>800</v>
      </c>
      <c r="G10" s="384">
        <f>+E10*F10</f>
        <v>276000</v>
      </c>
      <c r="H10" s="368">
        <v>0</v>
      </c>
      <c r="I10" s="384">
        <f>+G10-H10</f>
        <v>276000</v>
      </c>
      <c r="J10" s="368">
        <f>+I10*70%</f>
        <v>193200</v>
      </c>
      <c r="K10" s="384"/>
      <c r="L10" s="384"/>
      <c r="M10" s="384">
        <v>93200</v>
      </c>
      <c r="N10" s="384">
        <v>100000</v>
      </c>
      <c r="O10" s="385"/>
    </row>
    <row r="11" spans="1:15" s="372" customFormat="1" ht="41.25" customHeight="1" x14ac:dyDescent="0.2">
      <c r="A11" s="374">
        <v>2</v>
      </c>
      <c r="B11" s="375" t="s">
        <v>465</v>
      </c>
      <c r="C11" s="383">
        <v>1</v>
      </c>
      <c r="D11" s="368">
        <v>98000</v>
      </c>
      <c r="E11" s="384">
        <v>360</v>
      </c>
      <c r="F11" s="384">
        <v>500</v>
      </c>
      <c r="G11" s="384">
        <f t="shared" ref="G11:G12" si="1">+E11*F11</f>
        <v>180000</v>
      </c>
      <c r="H11" s="368">
        <v>144000</v>
      </c>
      <c r="I11" s="384">
        <f t="shared" ref="I11:I12" si="2">+G11-H11</f>
        <v>36000</v>
      </c>
      <c r="J11" s="368">
        <f t="shared" ref="J11:J12" si="3">+I11*70%</f>
        <v>25200</v>
      </c>
      <c r="K11" s="384"/>
      <c r="L11" s="384">
        <v>25200</v>
      </c>
      <c r="M11" s="384"/>
      <c r="N11" s="384"/>
      <c r="O11" s="385"/>
    </row>
    <row r="12" spans="1:15" s="372" customFormat="1" ht="41.25" customHeight="1" x14ac:dyDescent="0.2">
      <c r="A12" s="421">
        <v>3</v>
      </c>
      <c r="B12" s="382" t="s">
        <v>466</v>
      </c>
      <c r="C12" s="383">
        <v>1</v>
      </c>
      <c r="D12" s="368">
        <v>100000</v>
      </c>
      <c r="E12" s="384">
        <v>400</v>
      </c>
      <c r="F12" s="384">
        <v>700</v>
      </c>
      <c r="G12" s="384">
        <f t="shared" si="1"/>
        <v>280000</v>
      </c>
      <c r="H12" s="368">
        <v>160000</v>
      </c>
      <c r="I12" s="384">
        <f t="shared" si="2"/>
        <v>120000</v>
      </c>
      <c r="J12" s="368">
        <f t="shared" si="3"/>
        <v>84000</v>
      </c>
      <c r="K12" s="384"/>
      <c r="L12" s="384"/>
      <c r="M12" s="384">
        <v>84000</v>
      </c>
      <c r="N12" s="384"/>
      <c r="O12" s="385"/>
    </row>
    <row r="13" spans="1:15" s="372" customFormat="1" ht="49.5" customHeight="1" x14ac:dyDescent="0.2">
      <c r="A13" s="421">
        <v>4</v>
      </c>
      <c r="B13" s="381" t="s">
        <v>467</v>
      </c>
      <c r="C13" s="383">
        <v>1</v>
      </c>
      <c r="D13" s="368">
        <v>100000</v>
      </c>
      <c r="E13" s="384">
        <v>400</v>
      </c>
      <c r="F13" s="384">
        <v>1300</v>
      </c>
      <c r="G13" s="384">
        <f t="shared" ref="G13:G14" si="4">+E13*F13</f>
        <v>520000</v>
      </c>
      <c r="H13" s="368">
        <v>200000</v>
      </c>
      <c r="I13" s="384">
        <f>+G13-H13</f>
        <v>320000</v>
      </c>
      <c r="J13" s="368">
        <f t="shared" ref="J13:J14" si="5">+I13*70%</f>
        <v>224000</v>
      </c>
      <c r="K13" s="384"/>
      <c r="L13" s="384">
        <v>150000</v>
      </c>
      <c r="M13" s="384">
        <v>46000</v>
      </c>
      <c r="N13" s="384"/>
      <c r="O13" s="385"/>
    </row>
    <row r="14" spans="1:15" s="372" customFormat="1" ht="49.5" customHeight="1" x14ac:dyDescent="0.2">
      <c r="A14" s="374">
        <v>5</v>
      </c>
      <c r="B14" s="381" t="s">
        <v>215</v>
      </c>
      <c r="C14" s="383">
        <v>1</v>
      </c>
      <c r="D14" s="368">
        <v>100000</v>
      </c>
      <c r="E14" s="384">
        <v>400</v>
      </c>
      <c r="F14" s="384">
        <v>800</v>
      </c>
      <c r="G14" s="384">
        <f t="shared" si="4"/>
        <v>320000</v>
      </c>
      <c r="H14" s="368">
        <v>108800</v>
      </c>
      <c r="I14" s="384">
        <f>+G14-H14</f>
        <v>211200</v>
      </c>
      <c r="J14" s="368">
        <f t="shared" si="5"/>
        <v>147840</v>
      </c>
      <c r="K14" s="384"/>
      <c r="L14" s="384">
        <v>150000</v>
      </c>
      <c r="M14" s="384">
        <v>46000</v>
      </c>
      <c r="N14" s="384"/>
      <c r="O14" s="385"/>
    </row>
  </sheetData>
  <mergeCells count="17">
    <mergeCell ref="J7:J8"/>
    <mergeCell ref="K7:N7"/>
    <mergeCell ref="A1:O1"/>
    <mergeCell ref="A2:O2"/>
    <mergeCell ref="A3:O3"/>
    <mergeCell ref="A4:O4"/>
    <mergeCell ref="A5:A8"/>
    <mergeCell ref="B5:B8"/>
    <mergeCell ref="C6:C8"/>
    <mergeCell ref="D6:D8"/>
    <mergeCell ref="E6:E8"/>
    <mergeCell ref="F6:F8"/>
    <mergeCell ref="G6:G8"/>
    <mergeCell ref="H6:H8"/>
    <mergeCell ref="I6:I8"/>
    <mergeCell ref="J6:N6"/>
    <mergeCell ref="O6:O8"/>
  </mergeCells>
  <pageMargins left="0.37" right="0.2" top="0.62" bottom="0.5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J16" sqref="J16"/>
    </sheetView>
  </sheetViews>
  <sheetFormatPr defaultRowHeight="12.75" x14ac:dyDescent="0.2"/>
  <cols>
    <col min="1" max="1" width="4.5703125" style="426" customWidth="1"/>
    <col min="2" max="2" width="40" style="426" customWidth="1"/>
    <col min="3" max="4" width="0" style="426" hidden="1" customWidth="1"/>
    <col min="5" max="5" width="7" style="426" customWidth="1"/>
    <col min="6" max="6" width="11.5703125" style="426" customWidth="1"/>
    <col min="7" max="7" width="9.28515625" style="426" customWidth="1"/>
    <col min="8" max="8" width="11.7109375" style="426" customWidth="1"/>
    <col min="9" max="9" width="6" style="426" customWidth="1"/>
    <col min="10" max="10" width="12.7109375" style="426" customWidth="1"/>
    <col min="11" max="11" width="12.28515625" style="426" customWidth="1"/>
    <col min="12" max="12" width="11.5703125" style="426" customWidth="1"/>
    <col min="13" max="13" width="11.7109375" style="426" customWidth="1"/>
    <col min="14" max="14" width="12.28515625" style="426" customWidth="1"/>
    <col min="15" max="15" width="10.42578125" style="426" customWidth="1"/>
    <col min="16" max="16" width="14.85546875" style="426" customWidth="1"/>
    <col min="17" max="17" width="9.7109375" style="426" customWidth="1"/>
    <col min="18" max="18" width="20.7109375" style="426" customWidth="1"/>
    <col min="19" max="19" width="9.140625" style="426"/>
    <col min="20" max="20" width="11.28515625" style="426" bestFit="1" customWidth="1"/>
    <col min="21" max="256" width="9.140625" style="426"/>
    <col min="257" max="257" width="4.5703125" style="426" customWidth="1"/>
    <col min="258" max="258" width="21.7109375" style="426" customWidth="1"/>
    <col min="259" max="260" width="0" style="426" hidden="1" customWidth="1"/>
    <col min="261" max="261" width="7" style="426" customWidth="1"/>
    <col min="262" max="262" width="11.5703125" style="426" customWidth="1"/>
    <col min="263" max="263" width="9.28515625" style="426" customWidth="1"/>
    <col min="264" max="264" width="11.7109375" style="426" customWidth="1"/>
    <col min="265" max="265" width="6" style="426" customWidth="1"/>
    <col min="266" max="266" width="9.85546875" style="426" customWidth="1"/>
    <col min="267" max="267" width="10" style="426" customWidth="1"/>
    <col min="268" max="268" width="11.5703125" style="426" customWidth="1"/>
    <col min="269" max="269" width="11.7109375" style="426" customWidth="1"/>
    <col min="270" max="270" width="12.28515625" style="426" customWidth="1"/>
    <col min="271" max="271" width="10.42578125" style="426" customWidth="1"/>
    <col min="272" max="272" width="9.140625" style="426" customWidth="1"/>
    <col min="273" max="273" width="9.7109375" style="426" customWidth="1"/>
    <col min="274" max="274" width="20.7109375" style="426" customWidth="1"/>
    <col min="275" max="275" width="9.140625" style="426"/>
    <col min="276" max="276" width="11.28515625" style="426" bestFit="1" customWidth="1"/>
    <col min="277" max="512" width="9.140625" style="426"/>
    <col min="513" max="513" width="4.5703125" style="426" customWidth="1"/>
    <col min="514" max="514" width="21.7109375" style="426" customWidth="1"/>
    <col min="515" max="516" width="0" style="426" hidden="1" customWidth="1"/>
    <col min="517" max="517" width="7" style="426" customWidth="1"/>
    <col min="518" max="518" width="11.5703125" style="426" customWidth="1"/>
    <col min="519" max="519" width="9.28515625" style="426" customWidth="1"/>
    <col min="520" max="520" width="11.7109375" style="426" customWidth="1"/>
    <col min="521" max="521" width="6" style="426" customWidth="1"/>
    <col min="522" max="522" width="9.85546875" style="426" customWidth="1"/>
    <col min="523" max="523" width="10" style="426" customWidth="1"/>
    <col min="524" max="524" width="11.5703125" style="426" customWidth="1"/>
    <col min="525" max="525" width="11.7109375" style="426" customWidth="1"/>
    <col min="526" max="526" width="12.28515625" style="426" customWidth="1"/>
    <col min="527" max="527" width="10.42578125" style="426" customWidth="1"/>
    <col min="528" max="528" width="9.140625" style="426" customWidth="1"/>
    <col min="529" max="529" width="9.7109375" style="426" customWidth="1"/>
    <col min="530" max="530" width="20.7109375" style="426" customWidth="1"/>
    <col min="531" max="531" width="9.140625" style="426"/>
    <col min="532" max="532" width="11.28515625" style="426" bestFit="1" customWidth="1"/>
    <col min="533" max="768" width="9.140625" style="426"/>
    <col min="769" max="769" width="4.5703125" style="426" customWidth="1"/>
    <col min="770" max="770" width="21.7109375" style="426" customWidth="1"/>
    <col min="771" max="772" width="0" style="426" hidden="1" customWidth="1"/>
    <col min="773" max="773" width="7" style="426" customWidth="1"/>
    <col min="774" max="774" width="11.5703125" style="426" customWidth="1"/>
    <col min="775" max="775" width="9.28515625" style="426" customWidth="1"/>
    <col min="776" max="776" width="11.7109375" style="426" customWidth="1"/>
    <col min="777" max="777" width="6" style="426" customWidth="1"/>
    <col min="778" max="778" width="9.85546875" style="426" customWidth="1"/>
    <col min="779" max="779" width="10" style="426" customWidth="1"/>
    <col min="780" max="780" width="11.5703125" style="426" customWidth="1"/>
    <col min="781" max="781" width="11.7109375" style="426" customWidth="1"/>
    <col min="782" max="782" width="12.28515625" style="426" customWidth="1"/>
    <col min="783" max="783" width="10.42578125" style="426" customWidth="1"/>
    <col min="784" max="784" width="9.140625" style="426" customWidth="1"/>
    <col min="785" max="785" width="9.7109375" style="426" customWidth="1"/>
    <col min="786" max="786" width="20.7109375" style="426" customWidth="1"/>
    <col min="787" max="787" width="9.140625" style="426"/>
    <col min="788" max="788" width="11.28515625" style="426" bestFit="1" customWidth="1"/>
    <col min="789" max="1024" width="9.140625" style="426"/>
    <col min="1025" max="1025" width="4.5703125" style="426" customWidth="1"/>
    <col min="1026" max="1026" width="21.7109375" style="426" customWidth="1"/>
    <col min="1027" max="1028" width="0" style="426" hidden="1" customWidth="1"/>
    <col min="1029" max="1029" width="7" style="426" customWidth="1"/>
    <col min="1030" max="1030" width="11.5703125" style="426" customWidth="1"/>
    <col min="1031" max="1031" width="9.28515625" style="426" customWidth="1"/>
    <col min="1032" max="1032" width="11.7109375" style="426" customWidth="1"/>
    <col min="1033" max="1033" width="6" style="426" customWidth="1"/>
    <col min="1034" max="1034" width="9.85546875" style="426" customWidth="1"/>
    <col min="1035" max="1035" width="10" style="426" customWidth="1"/>
    <col min="1036" max="1036" width="11.5703125" style="426" customWidth="1"/>
    <col min="1037" max="1037" width="11.7109375" style="426" customWidth="1"/>
    <col min="1038" max="1038" width="12.28515625" style="426" customWidth="1"/>
    <col min="1039" max="1039" width="10.42578125" style="426" customWidth="1"/>
    <col min="1040" max="1040" width="9.140625" style="426" customWidth="1"/>
    <col min="1041" max="1041" width="9.7109375" style="426" customWidth="1"/>
    <col min="1042" max="1042" width="20.7109375" style="426" customWidth="1"/>
    <col min="1043" max="1043" width="9.140625" style="426"/>
    <col min="1044" max="1044" width="11.28515625" style="426" bestFit="1" customWidth="1"/>
    <col min="1045" max="1280" width="9.140625" style="426"/>
    <col min="1281" max="1281" width="4.5703125" style="426" customWidth="1"/>
    <col min="1282" max="1282" width="21.7109375" style="426" customWidth="1"/>
    <col min="1283" max="1284" width="0" style="426" hidden="1" customWidth="1"/>
    <col min="1285" max="1285" width="7" style="426" customWidth="1"/>
    <col min="1286" max="1286" width="11.5703125" style="426" customWidth="1"/>
    <col min="1287" max="1287" width="9.28515625" style="426" customWidth="1"/>
    <col min="1288" max="1288" width="11.7109375" style="426" customWidth="1"/>
    <col min="1289" max="1289" width="6" style="426" customWidth="1"/>
    <col min="1290" max="1290" width="9.85546875" style="426" customWidth="1"/>
    <col min="1291" max="1291" width="10" style="426" customWidth="1"/>
    <col min="1292" max="1292" width="11.5703125" style="426" customWidth="1"/>
    <col min="1293" max="1293" width="11.7109375" style="426" customWidth="1"/>
    <col min="1294" max="1294" width="12.28515625" style="426" customWidth="1"/>
    <col min="1295" max="1295" width="10.42578125" style="426" customWidth="1"/>
    <col min="1296" max="1296" width="9.140625" style="426" customWidth="1"/>
    <col min="1297" max="1297" width="9.7109375" style="426" customWidth="1"/>
    <col min="1298" max="1298" width="20.7109375" style="426" customWidth="1"/>
    <col min="1299" max="1299" width="9.140625" style="426"/>
    <col min="1300" max="1300" width="11.28515625" style="426" bestFit="1" customWidth="1"/>
    <col min="1301" max="1536" width="9.140625" style="426"/>
    <col min="1537" max="1537" width="4.5703125" style="426" customWidth="1"/>
    <col min="1538" max="1538" width="21.7109375" style="426" customWidth="1"/>
    <col min="1539" max="1540" width="0" style="426" hidden="1" customWidth="1"/>
    <col min="1541" max="1541" width="7" style="426" customWidth="1"/>
    <col min="1542" max="1542" width="11.5703125" style="426" customWidth="1"/>
    <col min="1543" max="1543" width="9.28515625" style="426" customWidth="1"/>
    <col min="1544" max="1544" width="11.7109375" style="426" customWidth="1"/>
    <col min="1545" max="1545" width="6" style="426" customWidth="1"/>
    <col min="1546" max="1546" width="9.85546875" style="426" customWidth="1"/>
    <col min="1547" max="1547" width="10" style="426" customWidth="1"/>
    <col min="1548" max="1548" width="11.5703125" style="426" customWidth="1"/>
    <col min="1549" max="1549" width="11.7109375" style="426" customWidth="1"/>
    <col min="1550" max="1550" width="12.28515625" style="426" customWidth="1"/>
    <col min="1551" max="1551" width="10.42578125" style="426" customWidth="1"/>
    <col min="1552" max="1552" width="9.140625" style="426" customWidth="1"/>
    <col min="1553" max="1553" width="9.7109375" style="426" customWidth="1"/>
    <col min="1554" max="1554" width="20.7109375" style="426" customWidth="1"/>
    <col min="1555" max="1555" width="9.140625" style="426"/>
    <col min="1556" max="1556" width="11.28515625" style="426" bestFit="1" customWidth="1"/>
    <col min="1557" max="1792" width="9.140625" style="426"/>
    <col min="1793" max="1793" width="4.5703125" style="426" customWidth="1"/>
    <col min="1794" max="1794" width="21.7109375" style="426" customWidth="1"/>
    <col min="1795" max="1796" width="0" style="426" hidden="1" customWidth="1"/>
    <col min="1797" max="1797" width="7" style="426" customWidth="1"/>
    <col min="1798" max="1798" width="11.5703125" style="426" customWidth="1"/>
    <col min="1799" max="1799" width="9.28515625" style="426" customWidth="1"/>
    <col min="1800" max="1800" width="11.7109375" style="426" customWidth="1"/>
    <col min="1801" max="1801" width="6" style="426" customWidth="1"/>
    <col min="1802" max="1802" width="9.85546875" style="426" customWidth="1"/>
    <col min="1803" max="1803" width="10" style="426" customWidth="1"/>
    <col min="1804" max="1804" width="11.5703125" style="426" customWidth="1"/>
    <col min="1805" max="1805" width="11.7109375" style="426" customWidth="1"/>
    <col min="1806" max="1806" width="12.28515625" style="426" customWidth="1"/>
    <col min="1807" max="1807" width="10.42578125" style="426" customWidth="1"/>
    <col min="1808" max="1808" width="9.140625" style="426" customWidth="1"/>
    <col min="1809" max="1809" width="9.7109375" style="426" customWidth="1"/>
    <col min="1810" max="1810" width="20.7109375" style="426" customWidth="1"/>
    <col min="1811" max="1811" width="9.140625" style="426"/>
    <col min="1812" max="1812" width="11.28515625" style="426" bestFit="1" customWidth="1"/>
    <col min="1813" max="2048" width="9.140625" style="426"/>
    <col min="2049" max="2049" width="4.5703125" style="426" customWidth="1"/>
    <col min="2050" max="2050" width="21.7109375" style="426" customWidth="1"/>
    <col min="2051" max="2052" width="0" style="426" hidden="1" customWidth="1"/>
    <col min="2053" max="2053" width="7" style="426" customWidth="1"/>
    <col min="2054" max="2054" width="11.5703125" style="426" customWidth="1"/>
    <col min="2055" max="2055" width="9.28515625" style="426" customWidth="1"/>
    <col min="2056" max="2056" width="11.7109375" style="426" customWidth="1"/>
    <col min="2057" max="2057" width="6" style="426" customWidth="1"/>
    <col min="2058" max="2058" width="9.85546875" style="426" customWidth="1"/>
    <col min="2059" max="2059" width="10" style="426" customWidth="1"/>
    <col min="2060" max="2060" width="11.5703125" style="426" customWidth="1"/>
    <col min="2061" max="2061" width="11.7109375" style="426" customWidth="1"/>
    <col min="2062" max="2062" width="12.28515625" style="426" customWidth="1"/>
    <col min="2063" max="2063" width="10.42578125" style="426" customWidth="1"/>
    <col min="2064" max="2064" width="9.140625" style="426" customWidth="1"/>
    <col min="2065" max="2065" width="9.7109375" style="426" customWidth="1"/>
    <col min="2066" max="2066" width="20.7109375" style="426" customWidth="1"/>
    <col min="2067" max="2067" width="9.140625" style="426"/>
    <col min="2068" max="2068" width="11.28515625" style="426" bestFit="1" customWidth="1"/>
    <col min="2069" max="2304" width="9.140625" style="426"/>
    <col min="2305" max="2305" width="4.5703125" style="426" customWidth="1"/>
    <col min="2306" max="2306" width="21.7109375" style="426" customWidth="1"/>
    <col min="2307" max="2308" width="0" style="426" hidden="1" customWidth="1"/>
    <col min="2309" max="2309" width="7" style="426" customWidth="1"/>
    <col min="2310" max="2310" width="11.5703125" style="426" customWidth="1"/>
    <col min="2311" max="2311" width="9.28515625" style="426" customWidth="1"/>
    <col min="2312" max="2312" width="11.7109375" style="426" customWidth="1"/>
    <col min="2313" max="2313" width="6" style="426" customWidth="1"/>
    <col min="2314" max="2314" width="9.85546875" style="426" customWidth="1"/>
    <col min="2315" max="2315" width="10" style="426" customWidth="1"/>
    <col min="2316" max="2316" width="11.5703125" style="426" customWidth="1"/>
    <col min="2317" max="2317" width="11.7109375" style="426" customWidth="1"/>
    <col min="2318" max="2318" width="12.28515625" style="426" customWidth="1"/>
    <col min="2319" max="2319" width="10.42578125" style="426" customWidth="1"/>
    <col min="2320" max="2320" width="9.140625" style="426" customWidth="1"/>
    <col min="2321" max="2321" width="9.7109375" style="426" customWidth="1"/>
    <col min="2322" max="2322" width="20.7109375" style="426" customWidth="1"/>
    <col min="2323" max="2323" width="9.140625" style="426"/>
    <col min="2324" max="2324" width="11.28515625" style="426" bestFit="1" customWidth="1"/>
    <col min="2325" max="2560" width="9.140625" style="426"/>
    <col min="2561" max="2561" width="4.5703125" style="426" customWidth="1"/>
    <col min="2562" max="2562" width="21.7109375" style="426" customWidth="1"/>
    <col min="2563" max="2564" width="0" style="426" hidden="1" customWidth="1"/>
    <col min="2565" max="2565" width="7" style="426" customWidth="1"/>
    <col min="2566" max="2566" width="11.5703125" style="426" customWidth="1"/>
    <col min="2567" max="2567" width="9.28515625" style="426" customWidth="1"/>
    <col min="2568" max="2568" width="11.7109375" style="426" customWidth="1"/>
    <col min="2569" max="2569" width="6" style="426" customWidth="1"/>
    <col min="2570" max="2570" width="9.85546875" style="426" customWidth="1"/>
    <col min="2571" max="2571" width="10" style="426" customWidth="1"/>
    <col min="2572" max="2572" width="11.5703125" style="426" customWidth="1"/>
    <col min="2573" max="2573" width="11.7109375" style="426" customWidth="1"/>
    <col min="2574" max="2574" width="12.28515625" style="426" customWidth="1"/>
    <col min="2575" max="2575" width="10.42578125" style="426" customWidth="1"/>
    <col min="2576" max="2576" width="9.140625" style="426" customWidth="1"/>
    <col min="2577" max="2577" width="9.7109375" style="426" customWidth="1"/>
    <col min="2578" max="2578" width="20.7109375" style="426" customWidth="1"/>
    <col min="2579" max="2579" width="9.140625" style="426"/>
    <col min="2580" max="2580" width="11.28515625" style="426" bestFit="1" customWidth="1"/>
    <col min="2581" max="2816" width="9.140625" style="426"/>
    <col min="2817" max="2817" width="4.5703125" style="426" customWidth="1"/>
    <col min="2818" max="2818" width="21.7109375" style="426" customWidth="1"/>
    <col min="2819" max="2820" width="0" style="426" hidden="1" customWidth="1"/>
    <col min="2821" max="2821" width="7" style="426" customWidth="1"/>
    <col min="2822" max="2822" width="11.5703125" style="426" customWidth="1"/>
    <col min="2823" max="2823" width="9.28515625" style="426" customWidth="1"/>
    <col min="2824" max="2824" width="11.7109375" style="426" customWidth="1"/>
    <col min="2825" max="2825" width="6" style="426" customWidth="1"/>
    <col min="2826" max="2826" width="9.85546875" style="426" customWidth="1"/>
    <col min="2827" max="2827" width="10" style="426" customWidth="1"/>
    <col min="2828" max="2828" width="11.5703125" style="426" customWidth="1"/>
    <col min="2829" max="2829" width="11.7109375" style="426" customWidth="1"/>
    <col min="2830" max="2830" width="12.28515625" style="426" customWidth="1"/>
    <col min="2831" max="2831" width="10.42578125" style="426" customWidth="1"/>
    <col min="2832" max="2832" width="9.140625" style="426" customWidth="1"/>
    <col min="2833" max="2833" width="9.7109375" style="426" customWidth="1"/>
    <col min="2834" max="2834" width="20.7109375" style="426" customWidth="1"/>
    <col min="2835" max="2835" width="9.140625" style="426"/>
    <col min="2836" max="2836" width="11.28515625" style="426" bestFit="1" customWidth="1"/>
    <col min="2837" max="3072" width="9.140625" style="426"/>
    <col min="3073" max="3073" width="4.5703125" style="426" customWidth="1"/>
    <col min="3074" max="3074" width="21.7109375" style="426" customWidth="1"/>
    <col min="3075" max="3076" width="0" style="426" hidden="1" customWidth="1"/>
    <col min="3077" max="3077" width="7" style="426" customWidth="1"/>
    <col min="3078" max="3078" width="11.5703125" style="426" customWidth="1"/>
    <col min="3079" max="3079" width="9.28515625" style="426" customWidth="1"/>
    <col min="3080" max="3080" width="11.7109375" style="426" customWidth="1"/>
    <col min="3081" max="3081" width="6" style="426" customWidth="1"/>
    <col min="3082" max="3082" width="9.85546875" style="426" customWidth="1"/>
    <col min="3083" max="3083" width="10" style="426" customWidth="1"/>
    <col min="3084" max="3084" width="11.5703125" style="426" customWidth="1"/>
    <col min="3085" max="3085" width="11.7109375" style="426" customWidth="1"/>
    <col min="3086" max="3086" width="12.28515625" style="426" customWidth="1"/>
    <col min="3087" max="3087" width="10.42578125" style="426" customWidth="1"/>
    <col min="3088" max="3088" width="9.140625" style="426" customWidth="1"/>
    <col min="3089" max="3089" width="9.7109375" style="426" customWidth="1"/>
    <col min="3090" max="3090" width="20.7109375" style="426" customWidth="1"/>
    <col min="3091" max="3091" width="9.140625" style="426"/>
    <col min="3092" max="3092" width="11.28515625" style="426" bestFit="1" customWidth="1"/>
    <col min="3093" max="3328" width="9.140625" style="426"/>
    <col min="3329" max="3329" width="4.5703125" style="426" customWidth="1"/>
    <col min="3330" max="3330" width="21.7109375" style="426" customWidth="1"/>
    <col min="3331" max="3332" width="0" style="426" hidden="1" customWidth="1"/>
    <col min="3333" max="3333" width="7" style="426" customWidth="1"/>
    <col min="3334" max="3334" width="11.5703125" style="426" customWidth="1"/>
    <col min="3335" max="3335" width="9.28515625" style="426" customWidth="1"/>
    <col min="3336" max="3336" width="11.7109375" style="426" customWidth="1"/>
    <col min="3337" max="3337" width="6" style="426" customWidth="1"/>
    <col min="3338" max="3338" width="9.85546875" style="426" customWidth="1"/>
    <col min="3339" max="3339" width="10" style="426" customWidth="1"/>
    <col min="3340" max="3340" width="11.5703125" style="426" customWidth="1"/>
    <col min="3341" max="3341" width="11.7109375" style="426" customWidth="1"/>
    <col min="3342" max="3342" width="12.28515625" style="426" customWidth="1"/>
    <col min="3343" max="3343" width="10.42578125" style="426" customWidth="1"/>
    <col min="3344" max="3344" width="9.140625" style="426" customWidth="1"/>
    <col min="3345" max="3345" width="9.7109375" style="426" customWidth="1"/>
    <col min="3346" max="3346" width="20.7109375" style="426" customWidth="1"/>
    <col min="3347" max="3347" width="9.140625" style="426"/>
    <col min="3348" max="3348" width="11.28515625" style="426" bestFit="1" customWidth="1"/>
    <col min="3349" max="3584" width="9.140625" style="426"/>
    <col min="3585" max="3585" width="4.5703125" style="426" customWidth="1"/>
    <col min="3586" max="3586" width="21.7109375" style="426" customWidth="1"/>
    <col min="3587" max="3588" width="0" style="426" hidden="1" customWidth="1"/>
    <col min="3589" max="3589" width="7" style="426" customWidth="1"/>
    <col min="3590" max="3590" width="11.5703125" style="426" customWidth="1"/>
    <col min="3591" max="3591" width="9.28515625" style="426" customWidth="1"/>
    <col min="3592" max="3592" width="11.7109375" style="426" customWidth="1"/>
    <col min="3593" max="3593" width="6" style="426" customWidth="1"/>
    <col min="3594" max="3594" width="9.85546875" style="426" customWidth="1"/>
    <col min="3595" max="3595" width="10" style="426" customWidth="1"/>
    <col min="3596" max="3596" width="11.5703125" style="426" customWidth="1"/>
    <col min="3597" max="3597" width="11.7109375" style="426" customWidth="1"/>
    <col min="3598" max="3598" width="12.28515625" style="426" customWidth="1"/>
    <col min="3599" max="3599" width="10.42578125" style="426" customWidth="1"/>
    <col min="3600" max="3600" width="9.140625" style="426" customWidth="1"/>
    <col min="3601" max="3601" width="9.7109375" style="426" customWidth="1"/>
    <col min="3602" max="3602" width="20.7109375" style="426" customWidth="1"/>
    <col min="3603" max="3603" width="9.140625" style="426"/>
    <col min="3604" max="3604" width="11.28515625" style="426" bestFit="1" customWidth="1"/>
    <col min="3605" max="3840" width="9.140625" style="426"/>
    <col min="3841" max="3841" width="4.5703125" style="426" customWidth="1"/>
    <col min="3842" max="3842" width="21.7109375" style="426" customWidth="1"/>
    <col min="3843" max="3844" width="0" style="426" hidden="1" customWidth="1"/>
    <col min="3845" max="3845" width="7" style="426" customWidth="1"/>
    <col min="3846" max="3846" width="11.5703125" style="426" customWidth="1"/>
    <col min="3847" max="3847" width="9.28515625" style="426" customWidth="1"/>
    <col min="3848" max="3848" width="11.7109375" style="426" customWidth="1"/>
    <col min="3849" max="3849" width="6" style="426" customWidth="1"/>
    <col min="3850" max="3850" width="9.85546875" style="426" customWidth="1"/>
    <col min="3851" max="3851" width="10" style="426" customWidth="1"/>
    <col min="3852" max="3852" width="11.5703125" style="426" customWidth="1"/>
    <col min="3853" max="3853" width="11.7109375" style="426" customWidth="1"/>
    <col min="3854" max="3854" width="12.28515625" style="426" customWidth="1"/>
    <col min="3855" max="3855" width="10.42578125" style="426" customWidth="1"/>
    <col min="3856" max="3856" width="9.140625" style="426" customWidth="1"/>
    <col min="3857" max="3857" width="9.7109375" style="426" customWidth="1"/>
    <col min="3858" max="3858" width="20.7109375" style="426" customWidth="1"/>
    <col min="3859" max="3859" width="9.140625" style="426"/>
    <col min="3860" max="3860" width="11.28515625" style="426" bestFit="1" customWidth="1"/>
    <col min="3861" max="4096" width="9.140625" style="426"/>
    <col min="4097" max="4097" width="4.5703125" style="426" customWidth="1"/>
    <col min="4098" max="4098" width="21.7109375" style="426" customWidth="1"/>
    <col min="4099" max="4100" width="0" style="426" hidden="1" customWidth="1"/>
    <col min="4101" max="4101" width="7" style="426" customWidth="1"/>
    <col min="4102" max="4102" width="11.5703125" style="426" customWidth="1"/>
    <col min="4103" max="4103" width="9.28515625" style="426" customWidth="1"/>
    <col min="4104" max="4104" width="11.7109375" style="426" customWidth="1"/>
    <col min="4105" max="4105" width="6" style="426" customWidth="1"/>
    <col min="4106" max="4106" width="9.85546875" style="426" customWidth="1"/>
    <col min="4107" max="4107" width="10" style="426" customWidth="1"/>
    <col min="4108" max="4108" width="11.5703125" style="426" customWidth="1"/>
    <col min="4109" max="4109" width="11.7109375" style="426" customWidth="1"/>
    <col min="4110" max="4110" width="12.28515625" style="426" customWidth="1"/>
    <col min="4111" max="4111" width="10.42578125" style="426" customWidth="1"/>
    <col min="4112" max="4112" width="9.140625" style="426" customWidth="1"/>
    <col min="4113" max="4113" width="9.7109375" style="426" customWidth="1"/>
    <col min="4114" max="4114" width="20.7109375" style="426" customWidth="1"/>
    <col min="4115" max="4115" width="9.140625" style="426"/>
    <col min="4116" max="4116" width="11.28515625" style="426" bestFit="1" customWidth="1"/>
    <col min="4117" max="4352" width="9.140625" style="426"/>
    <col min="4353" max="4353" width="4.5703125" style="426" customWidth="1"/>
    <col min="4354" max="4354" width="21.7109375" style="426" customWidth="1"/>
    <col min="4355" max="4356" width="0" style="426" hidden="1" customWidth="1"/>
    <col min="4357" max="4357" width="7" style="426" customWidth="1"/>
    <col min="4358" max="4358" width="11.5703125" style="426" customWidth="1"/>
    <col min="4359" max="4359" width="9.28515625" style="426" customWidth="1"/>
    <col min="4360" max="4360" width="11.7109375" style="426" customWidth="1"/>
    <col min="4361" max="4361" width="6" style="426" customWidth="1"/>
    <col min="4362" max="4362" width="9.85546875" style="426" customWidth="1"/>
    <col min="4363" max="4363" width="10" style="426" customWidth="1"/>
    <col min="4364" max="4364" width="11.5703125" style="426" customWidth="1"/>
    <col min="4365" max="4365" width="11.7109375" style="426" customWidth="1"/>
    <col min="4366" max="4366" width="12.28515625" style="426" customWidth="1"/>
    <col min="4367" max="4367" width="10.42578125" style="426" customWidth="1"/>
    <col min="4368" max="4368" width="9.140625" style="426" customWidth="1"/>
    <col min="4369" max="4369" width="9.7109375" style="426" customWidth="1"/>
    <col min="4370" max="4370" width="20.7109375" style="426" customWidth="1"/>
    <col min="4371" max="4371" width="9.140625" style="426"/>
    <col min="4372" max="4372" width="11.28515625" style="426" bestFit="1" customWidth="1"/>
    <col min="4373" max="4608" width="9.140625" style="426"/>
    <col min="4609" max="4609" width="4.5703125" style="426" customWidth="1"/>
    <col min="4610" max="4610" width="21.7109375" style="426" customWidth="1"/>
    <col min="4611" max="4612" width="0" style="426" hidden="1" customWidth="1"/>
    <col min="4613" max="4613" width="7" style="426" customWidth="1"/>
    <col min="4614" max="4614" width="11.5703125" style="426" customWidth="1"/>
    <col min="4615" max="4615" width="9.28515625" style="426" customWidth="1"/>
    <col min="4616" max="4616" width="11.7109375" style="426" customWidth="1"/>
    <col min="4617" max="4617" width="6" style="426" customWidth="1"/>
    <col min="4618" max="4618" width="9.85546875" style="426" customWidth="1"/>
    <col min="4619" max="4619" width="10" style="426" customWidth="1"/>
    <col min="4620" max="4620" width="11.5703125" style="426" customWidth="1"/>
    <col min="4621" max="4621" width="11.7109375" style="426" customWidth="1"/>
    <col min="4622" max="4622" width="12.28515625" style="426" customWidth="1"/>
    <col min="4623" max="4623" width="10.42578125" style="426" customWidth="1"/>
    <col min="4624" max="4624" width="9.140625" style="426" customWidth="1"/>
    <col min="4625" max="4625" width="9.7109375" style="426" customWidth="1"/>
    <col min="4626" max="4626" width="20.7109375" style="426" customWidth="1"/>
    <col min="4627" max="4627" width="9.140625" style="426"/>
    <col min="4628" max="4628" width="11.28515625" style="426" bestFit="1" customWidth="1"/>
    <col min="4629" max="4864" width="9.140625" style="426"/>
    <col min="4865" max="4865" width="4.5703125" style="426" customWidth="1"/>
    <col min="4866" max="4866" width="21.7109375" style="426" customWidth="1"/>
    <col min="4867" max="4868" width="0" style="426" hidden="1" customWidth="1"/>
    <col min="4869" max="4869" width="7" style="426" customWidth="1"/>
    <col min="4870" max="4870" width="11.5703125" style="426" customWidth="1"/>
    <col min="4871" max="4871" width="9.28515625" style="426" customWidth="1"/>
    <col min="4872" max="4872" width="11.7109375" style="426" customWidth="1"/>
    <col min="4873" max="4873" width="6" style="426" customWidth="1"/>
    <col min="4874" max="4874" width="9.85546875" style="426" customWidth="1"/>
    <col min="4875" max="4875" width="10" style="426" customWidth="1"/>
    <col min="4876" max="4876" width="11.5703125" style="426" customWidth="1"/>
    <col min="4877" max="4877" width="11.7109375" style="426" customWidth="1"/>
    <col min="4878" max="4878" width="12.28515625" style="426" customWidth="1"/>
    <col min="4879" max="4879" width="10.42578125" style="426" customWidth="1"/>
    <col min="4880" max="4880" width="9.140625" style="426" customWidth="1"/>
    <col min="4881" max="4881" width="9.7109375" style="426" customWidth="1"/>
    <col min="4882" max="4882" width="20.7109375" style="426" customWidth="1"/>
    <col min="4883" max="4883" width="9.140625" style="426"/>
    <col min="4884" max="4884" width="11.28515625" style="426" bestFit="1" customWidth="1"/>
    <col min="4885" max="5120" width="9.140625" style="426"/>
    <col min="5121" max="5121" width="4.5703125" style="426" customWidth="1"/>
    <col min="5122" max="5122" width="21.7109375" style="426" customWidth="1"/>
    <col min="5123" max="5124" width="0" style="426" hidden="1" customWidth="1"/>
    <col min="5125" max="5125" width="7" style="426" customWidth="1"/>
    <col min="5126" max="5126" width="11.5703125" style="426" customWidth="1"/>
    <col min="5127" max="5127" width="9.28515625" style="426" customWidth="1"/>
    <col min="5128" max="5128" width="11.7109375" style="426" customWidth="1"/>
    <col min="5129" max="5129" width="6" style="426" customWidth="1"/>
    <col min="5130" max="5130" width="9.85546875" style="426" customWidth="1"/>
    <col min="5131" max="5131" width="10" style="426" customWidth="1"/>
    <col min="5132" max="5132" width="11.5703125" style="426" customWidth="1"/>
    <col min="5133" max="5133" width="11.7109375" style="426" customWidth="1"/>
    <col min="5134" max="5134" width="12.28515625" style="426" customWidth="1"/>
    <col min="5135" max="5135" width="10.42578125" style="426" customWidth="1"/>
    <col min="5136" max="5136" width="9.140625" style="426" customWidth="1"/>
    <col min="5137" max="5137" width="9.7109375" style="426" customWidth="1"/>
    <col min="5138" max="5138" width="20.7109375" style="426" customWidth="1"/>
    <col min="5139" max="5139" width="9.140625" style="426"/>
    <col min="5140" max="5140" width="11.28515625" style="426" bestFit="1" customWidth="1"/>
    <col min="5141" max="5376" width="9.140625" style="426"/>
    <col min="5377" max="5377" width="4.5703125" style="426" customWidth="1"/>
    <col min="5378" max="5378" width="21.7109375" style="426" customWidth="1"/>
    <col min="5379" max="5380" width="0" style="426" hidden="1" customWidth="1"/>
    <col min="5381" max="5381" width="7" style="426" customWidth="1"/>
    <col min="5382" max="5382" width="11.5703125" style="426" customWidth="1"/>
    <col min="5383" max="5383" width="9.28515625" style="426" customWidth="1"/>
    <col min="5384" max="5384" width="11.7109375" style="426" customWidth="1"/>
    <col min="5385" max="5385" width="6" style="426" customWidth="1"/>
    <col min="5386" max="5386" width="9.85546875" style="426" customWidth="1"/>
    <col min="5387" max="5387" width="10" style="426" customWidth="1"/>
    <col min="5388" max="5388" width="11.5703125" style="426" customWidth="1"/>
    <col min="5389" max="5389" width="11.7109375" style="426" customWidth="1"/>
    <col min="5390" max="5390" width="12.28515625" style="426" customWidth="1"/>
    <col min="5391" max="5391" width="10.42578125" style="426" customWidth="1"/>
    <col min="5392" max="5392" width="9.140625" style="426" customWidth="1"/>
    <col min="5393" max="5393" width="9.7109375" style="426" customWidth="1"/>
    <col min="5394" max="5394" width="20.7109375" style="426" customWidth="1"/>
    <col min="5395" max="5395" width="9.140625" style="426"/>
    <col min="5396" max="5396" width="11.28515625" style="426" bestFit="1" customWidth="1"/>
    <col min="5397" max="5632" width="9.140625" style="426"/>
    <col min="5633" max="5633" width="4.5703125" style="426" customWidth="1"/>
    <col min="5634" max="5634" width="21.7109375" style="426" customWidth="1"/>
    <col min="5635" max="5636" width="0" style="426" hidden="1" customWidth="1"/>
    <col min="5637" max="5637" width="7" style="426" customWidth="1"/>
    <col min="5638" max="5638" width="11.5703125" style="426" customWidth="1"/>
    <col min="5639" max="5639" width="9.28515625" style="426" customWidth="1"/>
    <col min="5640" max="5640" width="11.7109375" style="426" customWidth="1"/>
    <col min="5641" max="5641" width="6" style="426" customWidth="1"/>
    <col min="5642" max="5642" width="9.85546875" style="426" customWidth="1"/>
    <col min="5643" max="5643" width="10" style="426" customWidth="1"/>
    <col min="5644" max="5644" width="11.5703125" style="426" customWidth="1"/>
    <col min="5645" max="5645" width="11.7109375" style="426" customWidth="1"/>
    <col min="5646" max="5646" width="12.28515625" style="426" customWidth="1"/>
    <col min="5647" max="5647" width="10.42578125" style="426" customWidth="1"/>
    <col min="5648" max="5648" width="9.140625" style="426" customWidth="1"/>
    <col min="5649" max="5649" width="9.7109375" style="426" customWidth="1"/>
    <col min="5650" max="5650" width="20.7109375" style="426" customWidth="1"/>
    <col min="5651" max="5651" width="9.140625" style="426"/>
    <col min="5652" max="5652" width="11.28515625" style="426" bestFit="1" customWidth="1"/>
    <col min="5653" max="5888" width="9.140625" style="426"/>
    <col min="5889" max="5889" width="4.5703125" style="426" customWidth="1"/>
    <col min="5890" max="5890" width="21.7109375" style="426" customWidth="1"/>
    <col min="5891" max="5892" width="0" style="426" hidden="1" customWidth="1"/>
    <col min="5893" max="5893" width="7" style="426" customWidth="1"/>
    <col min="5894" max="5894" width="11.5703125" style="426" customWidth="1"/>
    <col min="5895" max="5895" width="9.28515625" style="426" customWidth="1"/>
    <col min="5896" max="5896" width="11.7109375" style="426" customWidth="1"/>
    <col min="5897" max="5897" width="6" style="426" customWidth="1"/>
    <col min="5898" max="5898" width="9.85546875" style="426" customWidth="1"/>
    <col min="5899" max="5899" width="10" style="426" customWidth="1"/>
    <col min="5900" max="5900" width="11.5703125" style="426" customWidth="1"/>
    <col min="5901" max="5901" width="11.7109375" style="426" customWidth="1"/>
    <col min="5902" max="5902" width="12.28515625" style="426" customWidth="1"/>
    <col min="5903" max="5903" width="10.42578125" style="426" customWidth="1"/>
    <col min="5904" max="5904" width="9.140625" style="426" customWidth="1"/>
    <col min="5905" max="5905" width="9.7109375" style="426" customWidth="1"/>
    <col min="5906" max="5906" width="20.7109375" style="426" customWidth="1"/>
    <col min="5907" max="5907" width="9.140625" style="426"/>
    <col min="5908" max="5908" width="11.28515625" style="426" bestFit="1" customWidth="1"/>
    <col min="5909" max="6144" width="9.140625" style="426"/>
    <col min="6145" max="6145" width="4.5703125" style="426" customWidth="1"/>
    <col min="6146" max="6146" width="21.7109375" style="426" customWidth="1"/>
    <col min="6147" max="6148" width="0" style="426" hidden="1" customWidth="1"/>
    <col min="6149" max="6149" width="7" style="426" customWidth="1"/>
    <col min="6150" max="6150" width="11.5703125" style="426" customWidth="1"/>
    <col min="6151" max="6151" width="9.28515625" style="426" customWidth="1"/>
    <col min="6152" max="6152" width="11.7109375" style="426" customWidth="1"/>
    <col min="6153" max="6153" width="6" style="426" customWidth="1"/>
    <col min="6154" max="6154" width="9.85546875" style="426" customWidth="1"/>
    <col min="6155" max="6155" width="10" style="426" customWidth="1"/>
    <col min="6156" max="6156" width="11.5703125" style="426" customWidth="1"/>
    <col min="6157" max="6157" width="11.7109375" style="426" customWidth="1"/>
    <col min="6158" max="6158" width="12.28515625" style="426" customWidth="1"/>
    <col min="6159" max="6159" width="10.42578125" style="426" customWidth="1"/>
    <col min="6160" max="6160" width="9.140625" style="426" customWidth="1"/>
    <col min="6161" max="6161" width="9.7109375" style="426" customWidth="1"/>
    <col min="6162" max="6162" width="20.7109375" style="426" customWidth="1"/>
    <col min="6163" max="6163" width="9.140625" style="426"/>
    <col min="6164" max="6164" width="11.28515625" style="426" bestFit="1" customWidth="1"/>
    <col min="6165" max="6400" width="9.140625" style="426"/>
    <col min="6401" max="6401" width="4.5703125" style="426" customWidth="1"/>
    <col min="6402" max="6402" width="21.7109375" style="426" customWidth="1"/>
    <col min="6403" max="6404" width="0" style="426" hidden="1" customWidth="1"/>
    <col min="6405" max="6405" width="7" style="426" customWidth="1"/>
    <col min="6406" max="6406" width="11.5703125" style="426" customWidth="1"/>
    <col min="6407" max="6407" width="9.28515625" style="426" customWidth="1"/>
    <col min="6408" max="6408" width="11.7109375" style="426" customWidth="1"/>
    <col min="6409" max="6409" width="6" style="426" customWidth="1"/>
    <col min="6410" max="6410" width="9.85546875" style="426" customWidth="1"/>
    <col min="6411" max="6411" width="10" style="426" customWidth="1"/>
    <col min="6412" max="6412" width="11.5703125" style="426" customWidth="1"/>
    <col min="6413" max="6413" width="11.7109375" style="426" customWidth="1"/>
    <col min="6414" max="6414" width="12.28515625" style="426" customWidth="1"/>
    <col min="6415" max="6415" width="10.42578125" style="426" customWidth="1"/>
    <col min="6416" max="6416" width="9.140625" style="426" customWidth="1"/>
    <col min="6417" max="6417" width="9.7109375" style="426" customWidth="1"/>
    <col min="6418" max="6418" width="20.7109375" style="426" customWidth="1"/>
    <col min="6419" max="6419" width="9.140625" style="426"/>
    <col min="6420" max="6420" width="11.28515625" style="426" bestFit="1" customWidth="1"/>
    <col min="6421" max="6656" width="9.140625" style="426"/>
    <col min="6657" max="6657" width="4.5703125" style="426" customWidth="1"/>
    <col min="6658" max="6658" width="21.7109375" style="426" customWidth="1"/>
    <col min="6659" max="6660" width="0" style="426" hidden="1" customWidth="1"/>
    <col min="6661" max="6661" width="7" style="426" customWidth="1"/>
    <col min="6662" max="6662" width="11.5703125" style="426" customWidth="1"/>
    <col min="6663" max="6663" width="9.28515625" style="426" customWidth="1"/>
    <col min="6664" max="6664" width="11.7109375" style="426" customWidth="1"/>
    <col min="6665" max="6665" width="6" style="426" customWidth="1"/>
    <col min="6666" max="6666" width="9.85546875" style="426" customWidth="1"/>
    <col min="6667" max="6667" width="10" style="426" customWidth="1"/>
    <col min="6668" max="6668" width="11.5703125" style="426" customWidth="1"/>
    <col min="6669" max="6669" width="11.7109375" style="426" customWidth="1"/>
    <col min="6670" max="6670" width="12.28515625" style="426" customWidth="1"/>
    <col min="6671" max="6671" width="10.42578125" style="426" customWidth="1"/>
    <col min="6672" max="6672" width="9.140625" style="426" customWidth="1"/>
    <col min="6673" max="6673" width="9.7109375" style="426" customWidth="1"/>
    <col min="6674" max="6674" width="20.7109375" style="426" customWidth="1"/>
    <col min="6675" max="6675" width="9.140625" style="426"/>
    <col min="6676" max="6676" width="11.28515625" style="426" bestFit="1" customWidth="1"/>
    <col min="6677" max="6912" width="9.140625" style="426"/>
    <col min="6913" max="6913" width="4.5703125" style="426" customWidth="1"/>
    <col min="6914" max="6914" width="21.7109375" style="426" customWidth="1"/>
    <col min="6915" max="6916" width="0" style="426" hidden="1" customWidth="1"/>
    <col min="6917" max="6917" width="7" style="426" customWidth="1"/>
    <col min="6918" max="6918" width="11.5703125" style="426" customWidth="1"/>
    <col min="6919" max="6919" width="9.28515625" style="426" customWidth="1"/>
    <col min="6920" max="6920" width="11.7109375" style="426" customWidth="1"/>
    <col min="6921" max="6921" width="6" style="426" customWidth="1"/>
    <col min="6922" max="6922" width="9.85546875" style="426" customWidth="1"/>
    <col min="6923" max="6923" width="10" style="426" customWidth="1"/>
    <col min="6924" max="6924" width="11.5703125" style="426" customWidth="1"/>
    <col min="6925" max="6925" width="11.7109375" style="426" customWidth="1"/>
    <col min="6926" max="6926" width="12.28515625" style="426" customWidth="1"/>
    <col min="6927" max="6927" width="10.42578125" style="426" customWidth="1"/>
    <col min="6928" max="6928" width="9.140625" style="426" customWidth="1"/>
    <col min="6929" max="6929" width="9.7109375" style="426" customWidth="1"/>
    <col min="6930" max="6930" width="20.7109375" style="426" customWidth="1"/>
    <col min="6931" max="6931" width="9.140625" style="426"/>
    <col min="6932" max="6932" width="11.28515625" style="426" bestFit="1" customWidth="1"/>
    <col min="6933" max="7168" width="9.140625" style="426"/>
    <col min="7169" max="7169" width="4.5703125" style="426" customWidth="1"/>
    <col min="7170" max="7170" width="21.7109375" style="426" customWidth="1"/>
    <col min="7171" max="7172" width="0" style="426" hidden="1" customWidth="1"/>
    <col min="7173" max="7173" width="7" style="426" customWidth="1"/>
    <col min="7174" max="7174" width="11.5703125" style="426" customWidth="1"/>
    <col min="7175" max="7175" width="9.28515625" style="426" customWidth="1"/>
    <col min="7176" max="7176" width="11.7109375" style="426" customWidth="1"/>
    <col min="7177" max="7177" width="6" style="426" customWidth="1"/>
    <col min="7178" max="7178" width="9.85546875" style="426" customWidth="1"/>
    <col min="7179" max="7179" width="10" style="426" customWidth="1"/>
    <col min="7180" max="7180" width="11.5703125" style="426" customWidth="1"/>
    <col min="7181" max="7181" width="11.7109375" style="426" customWidth="1"/>
    <col min="7182" max="7182" width="12.28515625" style="426" customWidth="1"/>
    <col min="7183" max="7183" width="10.42578125" style="426" customWidth="1"/>
    <col min="7184" max="7184" width="9.140625" style="426" customWidth="1"/>
    <col min="7185" max="7185" width="9.7109375" style="426" customWidth="1"/>
    <col min="7186" max="7186" width="20.7109375" style="426" customWidth="1"/>
    <col min="7187" max="7187" width="9.140625" style="426"/>
    <col min="7188" max="7188" width="11.28515625" style="426" bestFit="1" customWidth="1"/>
    <col min="7189" max="7424" width="9.140625" style="426"/>
    <col min="7425" max="7425" width="4.5703125" style="426" customWidth="1"/>
    <col min="7426" max="7426" width="21.7109375" style="426" customWidth="1"/>
    <col min="7427" max="7428" width="0" style="426" hidden="1" customWidth="1"/>
    <col min="7429" max="7429" width="7" style="426" customWidth="1"/>
    <col min="7430" max="7430" width="11.5703125" style="426" customWidth="1"/>
    <col min="7431" max="7431" width="9.28515625" style="426" customWidth="1"/>
    <col min="7432" max="7432" width="11.7109375" style="426" customWidth="1"/>
    <col min="7433" max="7433" width="6" style="426" customWidth="1"/>
    <col min="7434" max="7434" width="9.85546875" style="426" customWidth="1"/>
    <col min="7435" max="7435" width="10" style="426" customWidth="1"/>
    <col min="7436" max="7436" width="11.5703125" style="426" customWidth="1"/>
    <col min="7437" max="7437" width="11.7109375" style="426" customWidth="1"/>
    <col min="7438" max="7438" width="12.28515625" style="426" customWidth="1"/>
    <col min="7439" max="7439" width="10.42578125" style="426" customWidth="1"/>
    <col min="7440" max="7440" width="9.140625" style="426" customWidth="1"/>
    <col min="7441" max="7441" width="9.7109375" style="426" customWidth="1"/>
    <col min="7442" max="7442" width="20.7109375" style="426" customWidth="1"/>
    <col min="7443" max="7443" width="9.140625" style="426"/>
    <col min="7444" max="7444" width="11.28515625" style="426" bestFit="1" customWidth="1"/>
    <col min="7445" max="7680" width="9.140625" style="426"/>
    <col min="7681" max="7681" width="4.5703125" style="426" customWidth="1"/>
    <col min="7682" max="7682" width="21.7109375" style="426" customWidth="1"/>
    <col min="7683" max="7684" width="0" style="426" hidden="1" customWidth="1"/>
    <col min="7685" max="7685" width="7" style="426" customWidth="1"/>
    <col min="7686" max="7686" width="11.5703125" style="426" customWidth="1"/>
    <col min="7687" max="7687" width="9.28515625" style="426" customWidth="1"/>
    <col min="7688" max="7688" width="11.7109375" style="426" customWidth="1"/>
    <col min="7689" max="7689" width="6" style="426" customWidth="1"/>
    <col min="7690" max="7690" width="9.85546875" style="426" customWidth="1"/>
    <col min="7691" max="7691" width="10" style="426" customWidth="1"/>
    <col min="7692" max="7692" width="11.5703125" style="426" customWidth="1"/>
    <col min="7693" max="7693" width="11.7109375" style="426" customWidth="1"/>
    <col min="7694" max="7694" width="12.28515625" style="426" customWidth="1"/>
    <col min="7695" max="7695" width="10.42578125" style="426" customWidth="1"/>
    <col min="7696" max="7696" width="9.140625" style="426" customWidth="1"/>
    <col min="7697" max="7697" width="9.7109375" style="426" customWidth="1"/>
    <col min="7698" max="7698" width="20.7109375" style="426" customWidth="1"/>
    <col min="7699" max="7699" width="9.140625" style="426"/>
    <col min="7700" max="7700" width="11.28515625" style="426" bestFit="1" customWidth="1"/>
    <col min="7701" max="7936" width="9.140625" style="426"/>
    <col min="7937" max="7937" width="4.5703125" style="426" customWidth="1"/>
    <col min="7938" max="7938" width="21.7109375" style="426" customWidth="1"/>
    <col min="7939" max="7940" width="0" style="426" hidden="1" customWidth="1"/>
    <col min="7941" max="7941" width="7" style="426" customWidth="1"/>
    <col min="7942" max="7942" width="11.5703125" style="426" customWidth="1"/>
    <col min="7943" max="7943" width="9.28515625" style="426" customWidth="1"/>
    <col min="7944" max="7944" width="11.7109375" style="426" customWidth="1"/>
    <col min="7945" max="7945" width="6" style="426" customWidth="1"/>
    <col min="7946" max="7946" width="9.85546875" style="426" customWidth="1"/>
    <col min="7947" max="7947" width="10" style="426" customWidth="1"/>
    <col min="7948" max="7948" width="11.5703125" style="426" customWidth="1"/>
    <col min="7949" max="7949" width="11.7109375" style="426" customWidth="1"/>
    <col min="7950" max="7950" width="12.28515625" style="426" customWidth="1"/>
    <col min="7951" max="7951" width="10.42578125" style="426" customWidth="1"/>
    <col min="7952" max="7952" width="9.140625" style="426" customWidth="1"/>
    <col min="7953" max="7953" width="9.7109375" style="426" customWidth="1"/>
    <col min="7954" max="7954" width="20.7109375" style="426" customWidth="1"/>
    <col min="7955" max="7955" width="9.140625" style="426"/>
    <col min="7956" max="7956" width="11.28515625" style="426" bestFit="1" customWidth="1"/>
    <col min="7957" max="8192" width="9.140625" style="426"/>
    <col min="8193" max="8193" width="4.5703125" style="426" customWidth="1"/>
    <col min="8194" max="8194" width="21.7109375" style="426" customWidth="1"/>
    <col min="8195" max="8196" width="0" style="426" hidden="1" customWidth="1"/>
    <col min="8197" max="8197" width="7" style="426" customWidth="1"/>
    <col min="8198" max="8198" width="11.5703125" style="426" customWidth="1"/>
    <col min="8199" max="8199" width="9.28515625" style="426" customWidth="1"/>
    <col min="8200" max="8200" width="11.7109375" style="426" customWidth="1"/>
    <col min="8201" max="8201" width="6" style="426" customWidth="1"/>
    <col min="8202" max="8202" width="9.85546875" style="426" customWidth="1"/>
    <col min="8203" max="8203" width="10" style="426" customWidth="1"/>
    <col min="8204" max="8204" width="11.5703125" style="426" customWidth="1"/>
    <col min="8205" max="8205" width="11.7109375" style="426" customWidth="1"/>
    <col min="8206" max="8206" width="12.28515625" style="426" customWidth="1"/>
    <col min="8207" max="8207" width="10.42578125" style="426" customWidth="1"/>
    <col min="8208" max="8208" width="9.140625" style="426" customWidth="1"/>
    <col min="8209" max="8209" width="9.7109375" style="426" customWidth="1"/>
    <col min="8210" max="8210" width="20.7109375" style="426" customWidth="1"/>
    <col min="8211" max="8211" width="9.140625" style="426"/>
    <col min="8212" max="8212" width="11.28515625" style="426" bestFit="1" customWidth="1"/>
    <col min="8213" max="8448" width="9.140625" style="426"/>
    <col min="8449" max="8449" width="4.5703125" style="426" customWidth="1"/>
    <col min="8450" max="8450" width="21.7109375" style="426" customWidth="1"/>
    <col min="8451" max="8452" width="0" style="426" hidden="1" customWidth="1"/>
    <col min="8453" max="8453" width="7" style="426" customWidth="1"/>
    <col min="8454" max="8454" width="11.5703125" style="426" customWidth="1"/>
    <col min="8455" max="8455" width="9.28515625" style="426" customWidth="1"/>
    <col min="8456" max="8456" width="11.7109375" style="426" customWidth="1"/>
    <col min="8457" max="8457" width="6" style="426" customWidth="1"/>
    <col min="8458" max="8458" width="9.85546875" style="426" customWidth="1"/>
    <col min="8459" max="8459" width="10" style="426" customWidth="1"/>
    <col min="8460" max="8460" width="11.5703125" style="426" customWidth="1"/>
    <col min="8461" max="8461" width="11.7109375" style="426" customWidth="1"/>
    <col min="8462" max="8462" width="12.28515625" style="426" customWidth="1"/>
    <col min="8463" max="8463" width="10.42578125" style="426" customWidth="1"/>
    <col min="8464" max="8464" width="9.140625" style="426" customWidth="1"/>
    <col min="8465" max="8465" width="9.7109375" style="426" customWidth="1"/>
    <col min="8466" max="8466" width="20.7109375" style="426" customWidth="1"/>
    <col min="8467" max="8467" width="9.140625" style="426"/>
    <col min="8468" max="8468" width="11.28515625" style="426" bestFit="1" customWidth="1"/>
    <col min="8469" max="8704" width="9.140625" style="426"/>
    <col min="8705" max="8705" width="4.5703125" style="426" customWidth="1"/>
    <col min="8706" max="8706" width="21.7109375" style="426" customWidth="1"/>
    <col min="8707" max="8708" width="0" style="426" hidden="1" customWidth="1"/>
    <col min="8709" max="8709" width="7" style="426" customWidth="1"/>
    <col min="8710" max="8710" width="11.5703125" style="426" customWidth="1"/>
    <col min="8711" max="8711" width="9.28515625" style="426" customWidth="1"/>
    <col min="8712" max="8712" width="11.7109375" style="426" customWidth="1"/>
    <col min="8713" max="8713" width="6" style="426" customWidth="1"/>
    <col min="8714" max="8714" width="9.85546875" style="426" customWidth="1"/>
    <col min="8715" max="8715" width="10" style="426" customWidth="1"/>
    <col min="8716" max="8716" width="11.5703125" style="426" customWidth="1"/>
    <col min="8717" max="8717" width="11.7109375" style="426" customWidth="1"/>
    <col min="8718" max="8718" width="12.28515625" style="426" customWidth="1"/>
    <col min="8719" max="8719" width="10.42578125" style="426" customWidth="1"/>
    <col min="8720" max="8720" width="9.140625" style="426" customWidth="1"/>
    <col min="8721" max="8721" width="9.7109375" style="426" customWidth="1"/>
    <col min="8722" max="8722" width="20.7109375" style="426" customWidth="1"/>
    <col min="8723" max="8723" width="9.140625" style="426"/>
    <col min="8724" max="8724" width="11.28515625" style="426" bestFit="1" customWidth="1"/>
    <col min="8725" max="8960" width="9.140625" style="426"/>
    <col min="8961" max="8961" width="4.5703125" style="426" customWidth="1"/>
    <col min="8962" max="8962" width="21.7109375" style="426" customWidth="1"/>
    <col min="8963" max="8964" width="0" style="426" hidden="1" customWidth="1"/>
    <col min="8965" max="8965" width="7" style="426" customWidth="1"/>
    <col min="8966" max="8966" width="11.5703125" style="426" customWidth="1"/>
    <col min="8967" max="8967" width="9.28515625" style="426" customWidth="1"/>
    <col min="8968" max="8968" width="11.7109375" style="426" customWidth="1"/>
    <col min="8969" max="8969" width="6" style="426" customWidth="1"/>
    <col min="8970" max="8970" width="9.85546875" style="426" customWidth="1"/>
    <col min="8971" max="8971" width="10" style="426" customWidth="1"/>
    <col min="8972" max="8972" width="11.5703125" style="426" customWidth="1"/>
    <col min="8973" max="8973" width="11.7109375" style="426" customWidth="1"/>
    <col min="8974" max="8974" width="12.28515625" style="426" customWidth="1"/>
    <col min="8975" max="8975" width="10.42578125" style="426" customWidth="1"/>
    <col min="8976" max="8976" width="9.140625" style="426" customWidth="1"/>
    <col min="8977" max="8977" width="9.7109375" style="426" customWidth="1"/>
    <col min="8978" max="8978" width="20.7109375" style="426" customWidth="1"/>
    <col min="8979" max="8979" width="9.140625" style="426"/>
    <col min="8980" max="8980" width="11.28515625" style="426" bestFit="1" customWidth="1"/>
    <col min="8981" max="9216" width="9.140625" style="426"/>
    <col min="9217" max="9217" width="4.5703125" style="426" customWidth="1"/>
    <col min="9218" max="9218" width="21.7109375" style="426" customWidth="1"/>
    <col min="9219" max="9220" width="0" style="426" hidden="1" customWidth="1"/>
    <col min="9221" max="9221" width="7" style="426" customWidth="1"/>
    <col min="9222" max="9222" width="11.5703125" style="426" customWidth="1"/>
    <col min="9223" max="9223" width="9.28515625" style="426" customWidth="1"/>
    <col min="9224" max="9224" width="11.7109375" style="426" customWidth="1"/>
    <col min="9225" max="9225" width="6" style="426" customWidth="1"/>
    <col min="9226" max="9226" width="9.85546875" style="426" customWidth="1"/>
    <col min="9227" max="9227" width="10" style="426" customWidth="1"/>
    <col min="9228" max="9228" width="11.5703125" style="426" customWidth="1"/>
    <col min="9229" max="9229" width="11.7109375" style="426" customWidth="1"/>
    <col min="9230" max="9230" width="12.28515625" style="426" customWidth="1"/>
    <col min="9231" max="9231" width="10.42578125" style="426" customWidth="1"/>
    <col min="9232" max="9232" width="9.140625" style="426" customWidth="1"/>
    <col min="9233" max="9233" width="9.7109375" style="426" customWidth="1"/>
    <col min="9234" max="9234" width="20.7109375" style="426" customWidth="1"/>
    <col min="9235" max="9235" width="9.140625" style="426"/>
    <col min="9236" max="9236" width="11.28515625" style="426" bestFit="1" customWidth="1"/>
    <col min="9237" max="9472" width="9.140625" style="426"/>
    <col min="9473" max="9473" width="4.5703125" style="426" customWidth="1"/>
    <col min="9474" max="9474" width="21.7109375" style="426" customWidth="1"/>
    <col min="9475" max="9476" width="0" style="426" hidden="1" customWidth="1"/>
    <col min="9477" max="9477" width="7" style="426" customWidth="1"/>
    <col min="9478" max="9478" width="11.5703125" style="426" customWidth="1"/>
    <col min="9479" max="9479" width="9.28515625" style="426" customWidth="1"/>
    <col min="9480" max="9480" width="11.7109375" style="426" customWidth="1"/>
    <col min="9481" max="9481" width="6" style="426" customWidth="1"/>
    <col min="9482" max="9482" width="9.85546875" style="426" customWidth="1"/>
    <col min="9483" max="9483" width="10" style="426" customWidth="1"/>
    <col min="9484" max="9484" width="11.5703125" style="426" customWidth="1"/>
    <col min="9485" max="9485" width="11.7109375" style="426" customWidth="1"/>
    <col min="9486" max="9486" width="12.28515625" style="426" customWidth="1"/>
    <col min="9487" max="9487" width="10.42578125" style="426" customWidth="1"/>
    <col min="9488" max="9488" width="9.140625" style="426" customWidth="1"/>
    <col min="9489" max="9489" width="9.7109375" style="426" customWidth="1"/>
    <col min="9490" max="9490" width="20.7109375" style="426" customWidth="1"/>
    <col min="9491" max="9491" width="9.140625" style="426"/>
    <col min="9492" max="9492" width="11.28515625" style="426" bestFit="1" customWidth="1"/>
    <col min="9493" max="9728" width="9.140625" style="426"/>
    <col min="9729" max="9729" width="4.5703125" style="426" customWidth="1"/>
    <col min="9730" max="9730" width="21.7109375" style="426" customWidth="1"/>
    <col min="9731" max="9732" width="0" style="426" hidden="1" customWidth="1"/>
    <col min="9733" max="9733" width="7" style="426" customWidth="1"/>
    <col min="9734" max="9734" width="11.5703125" style="426" customWidth="1"/>
    <col min="9735" max="9735" width="9.28515625" style="426" customWidth="1"/>
    <col min="9736" max="9736" width="11.7109375" style="426" customWidth="1"/>
    <col min="9737" max="9737" width="6" style="426" customWidth="1"/>
    <col min="9738" max="9738" width="9.85546875" style="426" customWidth="1"/>
    <col min="9739" max="9739" width="10" style="426" customWidth="1"/>
    <col min="9740" max="9740" width="11.5703125" style="426" customWidth="1"/>
    <col min="9741" max="9741" width="11.7109375" style="426" customWidth="1"/>
    <col min="9742" max="9742" width="12.28515625" style="426" customWidth="1"/>
    <col min="9743" max="9743" width="10.42578125" style="426" customWidth="1"/>
    <col min="9744" max="9744" width="9.140625" style="426" customWidth="1"/>
    <col min="9745" max="9745" width="9.7109375" style="426" customWidth="1"/>
    <col min="9746" max="9746" width="20.7109375" style="426" customWidth="1"/>
    <col min="9747" max="9747" width="9.140625" style="426"/>
    <col min="9748" max="9748" width="11.28515625" style="426" bestFit="1" customWidth="1"/>
    <col min="9749" max="9984" width="9.140625" style="426"/>
    <col min="9985" max="9985" width="4.5703125" style="426" customWidth="1"/>
    <col min="9986" max="9986" width="21.7109375" style="426" customWidth="1"/>
    <col min="9987" max="9988" width="0" style="426" hidden="1" customWidth="1"/>
    <col min="9989" max="9989" width="7" style="426" customWidth="1"/>
    <col min="9990" max="9990" width="11.5703125" style="426" customWidth="1"/>
    <col min="9991" max="9991" width="9.28515625" style="426" customWidth="1"/>
    <col min="9992" max="9992" width="11.7109375" style="426" customWidth="1"/>
    <col min="9993" max="9993" width="6" style="426" customWidth="1"/>
    <col min="9994" max="9994" width="9.85546875" style="426" customWidth="1"/>
    <col min="9995" max="9995" width="10" style="426" customWidth="1"/>
    <col min="9996" max="9996" width="11.5703125" style="426" customWidth="1"/>
    <col min="9997" max="9997" width="11.7109375" style="426" customWidth="1"/>
    <col min="9998" max="9998" width="12.28515625" style="426" customWidth="1"/>
    <col min="9999" max="9999" width="10.42578125" style="426" customWidth="1"/>
    <col min="10000" max="10000" width="9.140625" style="426" customWidth="1"/>
    <col min="10001" max="10001" width="9.7109375" style="426" customWidth="1"/>
    <col min="10002" max="10002" width="20.7109375" style="426" customWidth="1"/>
    <col min="10003" max="10003" width="9.140625" style="426"/>
    <col min="10004" max="10004" width="11.28515625" style="426" bestFit="1" customWidth="1"/>
    <col min="10005" max="10240" width="9.140625" style="426"/>
    <col min="10241" max="10241" width="4.5703125" style="426" customWidth="1"/>
    <col min="10242" max="10242" width="21.7109375" style="426" customWidth="1"/>
    <col min="10243" max="10244" width="0" style="426" hidden="1" customWidth="1"/>
    <col min="10245" max="10245" width="7" style="426" customWidth="1"/>
    <col min="10246" max="10246" width="11.5703125" style="426" customWidth="1"/>
    <col min="10247" max="10247" width="9.28515625" style="426" customWidth="1"/>
    <col min="10248" max="10248" width="11.7109375" style="426" customWidth="1"/>
    <col min="10249" max="10249" width="6" style="426" customWidth="1"/>
    <col min="10250" max="10250" width="9.85546875" style="426" customWidth="1"/>
    <col min="10251" max="10251" width="10" style="426" customWidth="1"/>
    <col min="10252" max="10252" width="11.5703125" style="426" customWidth="1"/>
    <col min="10253" max="10253" width="11.7109375" style="426" customWidth="1"/>
    <col min="10254" max="10254" width="12.28515625" style="426" customWidth="1"/>
    <col min="10255" max="10255" width="10.42578125" style="426" customWidth="1"/>
    <col min="10256" max="10256" width="9.140625" style="426" customWidth="1"/>
    <col min="10257" max="10257" width="9.7109375" style="426" customWidth="1"/>
    <col min="10258" max="10258" width="20.7109375" style="426" customWidth="1"/>
    <col min="10259" max="10259" width="9.140625" style="426"/>
    <col min="10260" max="10260" width="11.28515625" style="426" bestFit="1" customWidth="1"/>
    <col min="10261" max="10496" width="9.140625" style="426"/>
    <col min="10497" max="10497" width="4.5703125" style="426" customWidth="1"/>
    <col min="10498" max="10498" width="21.7109375" style="426" customWidth="1"/>
    <col min="10499" max="10500" width="0" style="426" hidden="1" customWidth="1"/>
    <col min="10501" max="10501" width="7" style="426" customWidth="1"/>
    <col min="10502" max="10502" width="11.5703125" style="426" customWidth="1"/>
    <col min="10503" max="10503" width="9.28515625" style="426" customWidth="1"/>
    <col min="10504" max="10504" width="11.7109375" style="426" customWidth="1"/>
    <col min="10505" max="10505" width="6" style="426" customWidth="1"/>
    <col min="10506" max="10506" width="9.85546875" style="426" customWidth="1"/>
    <col min="10507" max="10507" width="10" style="426" customWidth="1"/>
    <col min="10508" max="10508" width="11.5703125" style="426" customWidth="1"/>
    <col min="10509" max="10509" width="11.7109375" style="426" customWidth="1"/>
    <col min="10510" max="10510" width="12.28515625" style="426" customWidth="1"/>
    <col min="10511" max="10511" width="10.42578125" style="426" customWidth="1"/>
    <col min="10512" max="10512" width="9.140625" style="426" customWidth="1"/>
    <col min="10513" max="10513" width="9.7109375" style="426" customWidth="1"/>
    <col min="10514" max="10514" width="20.7109375" style="426" customWidth="1"/>
    <col min="10515" max="10515" width="9.140625" style="426"/>
    <col min="10516" max="10516" width="11.28515625" style="426" bestFit="1" customWidth="1"/>
    <col min="10517" max="10752" width="9.140625" style="426"/>
    <col min="10753" max="10753" width="4.5703125" style="426" customWidth="1"/>
    <col min="10754" max="10754" width="21.7109375" style="426" customWidth="1"/>
    <col min="10755" max="10756" width="0" style="426" hidden="1" customWidth="1"/>
    <col min="10757" max="10757" width="7" style="426" customWidth="1"/>
    <col min="10758" max="10758" width="11.5703125" style="426" customWidth="1"/>
    <col min="10759" max="10759" width="9.28515625" style="426" customWidth="1"/>
    <col min="10760" max="10760" width="11.7109375" style="426" customWidth="1"/>
    <col min="10761" max="10761" width="6" style="426" customWidth="1"/>
    <col min="10762" max="10762" width="9.85546875" style="426" customWidth="1"/>
    <col min="10763" max="10763" width="10" style="426" customWidth="1"/>
    <col min="10764" max="10764" width="11.5703125" style="426" customWidth="1"/>
    <col min="10765" max="10765" width="11.7109375" style="426" customWidth="1"/>
    <col min="10766" max="10766" width="12.28515625" style="426" customWidth="1"/>
    <col min="10767" max="10767" width="10.42578125" style="426" customWidth="1"/>
    <col min="10768" max="10768" width="9.140625" style="426" customWidth="1"/>
    <col min="10769" max="10769" width="9.7109375" style="426" customWidth="1"/>
    <col min="10770" max="10770" width="20.7109375" style="426" customWidth="1"/>
    <col min="10771" max="10771" width="9.140625" style="426"/>
    <col min="10772" max="10772" width="11.28515625" style="426" bestFit="1" customWidth="1"/>
    <col min="10773" max="11008" width="9.140625" style="426"/>
    <col min="11009" max="11009" width="4.5703125" style="426" customWidth="1"/>
    <col min="11010" max="11010" width="21.7109375" style="426" customWidth="1"/>
    <col min="11011" max="11012" width="0" style="426" hidden="1" customWidth="1"/>
    <col min="11013" max="11013" width="7" style="426" customWidth="1"/>
    <col min="11014" max="11014" width="11.5703125" style="426" customWidth="1"/>
    <col min="11015" max="11015" width="9.28515625" style="426" customWidth="1"/>
    <col min="11016" max="11016" width="11.7109375" style="426" customWidth="1"/>
    <col min="11017" max="11017" width="6" style="426" customWidth="1"/>
    <col min="11018" max="11018" width="9.85546875" style="426" customWidth="1"/>
    <col min="11019" max="11019" width="10" style="426" customWidth="1"/>
    <col min="11020" max="11020" width="11.5703125" style="426" customWidth="1"/>
    <col min="11021" max="11021" width="11.7109375" style="426" customWidth="1"/>
    <col min="11022" max="11022" width="12.28515625" style="426" customWidth="1"/>
    <col min="11023" max="11023" width="10.42578125" style="426" customWidth="1"/>
    <col min="11024" max="11024" width="9.140625" style="426" customWidth="1"/>
    <col min="11025" max="11025" width="9.7109375" style="426" customWidth="1"/>
    <col min="11026" max="11026" width="20.7109375" style="426" customWidth="1"/>
    <col min="11027" max="11027" width="9.140625" style="426"/>
    <col min="11028" max="11028" width="11.28515625" style="426" bestFit="1" customWidth="1"/>
    <col min="11029" max="11264" width="9.140625" style="426"/>
    <col min="11265" max="11265" width="4.5703125" style="426" customWidth="1"/>
    <col min="11266" max="11266" width="21.7109375" style="426" customWidth="1"/>
    <col min="11267" max="11268" width="0" style="426" hidden="1" customWidth="1"/>
    <col min="11269" max="11269" width="7" style="426" customWidth="1"/>
    <col min="11270" max="11270" width="11.5703125" style="426" customWidth="1"/>
    <col min="11271" max="11271" width="9.28515625" style="426" customWidth="1"/>
    <col min="11272" max="11272" width="11.7109375" style="426" customWidth="1"/>
    <col min="11273" max="11273" width="6" style="426" customWidth="1"/>
    <col min="11274" max="11274" width="9.85546875" style="426" customWidth="1"/>
    <col min="11275" max="11275" width="10" style="426" customWidth="1"/>
    <col min="11276" max="11276" width="11.5703125" style="426" customWidth="1"/>
    <col min="11277" max="11277" width="11.7109375" style="426" customWidth="1"/>
    <col min="11278" max="11278" width="12.28515625" style="426" customWidth="1"/>
    <col min="11279" max="11279" width="10.42578125" style="426" customWidth="1"/>
    <col min="11280" max="11280" width="9.140625" style="426" customWidth="1"/>
    <col min="11281" max="11281" width="9.7109375" style="426" customWidth="1"/>
    <col min="11282" max="11282" width="20.7109375" style="426" customWidth="1"/>
    <col min="11283" max="11283" width="9.140625" style="426"/>
    <col min="11284" max="11284" width="11.28515625" style="426" bestFit="1" customWidth="1"/>
    <col min="11285" max="11520" width="9.140625" style="426"/>
    <col min="11521" max="11521" width="4.5703125" style="426" customWidth="1"/>
    <col min="11522" max="11522" width="21.7109375" style="426" customWidth="1"/>
    <col min="11523" max="11524" width="0" style="426" hidden="1" customWidth="1"/>
    <col min="11525" max="11525" width="7" style="426" customWidth="1"/>
    <col min="11526" max="11526" width="11.5703125" style="426" customWidth="1"/>
    <col min="11527" max="11527" width="9.28515625" style="426" customWidth="1"/>
    <col min="11528" max="11528" width="11.7109375" style="426" customWidth="1"/>
    <col min="11529" max="11529" width="6" style="426" customWidth="1"/>
    <col min="11530" max="11530" width="9.85546875" style="426" customWidth="1"/>
    <col min="11531" max="11531" width="10" style="426" customWidth="1"/>
    <col min="11532" max="11532" width="11.5703125" style="426" customWidth="1"/>
    <col min="11533" max="11533" width="11.7109375" style="426" customWidth="1"/>
    <col min="11534" max="11534" width="12.28515625" style="426" customWidth="1"/>
    <col min="11535" max="11535" width="10.42578125" style="426" customWidth="1"/>
    <col min="11536" max="11536" width="9.140625" style="426" customWidth="1"/>
    <col min="11537" max="11537" width="9.7109375" style="426" customWidth="1"/>
    <col min="11538" max="11538" width="20.7109375" style="426" customWidth="1"/>
    <col min="11539" max="11539" width="9.140625" style="426"/>
    <col min="11540" max="11540" width="11.28515625" style="426" bestFit="1" customWidth="1"/>
    <col min="11541" max="11776" width="9.140625" style="426"/>
    <col min="11777" max="11777" width="4.5703125" style="426" customWidth="1"/>
    <col min="11778" max="11778" width="21.7109375" style="426" customWidth="1"/>
    <col min="11779" max="11780" width="0" style="426" hidden="1" customWidth="1"/>
    <col min="11781" max="11781" width="7" style="426" customWidth="1"/>
    <col min="11782" max="11782" width="11.5703125" style="426" customWidth="1"/>
    <col min="11783" max="11783" width="9.28515625" style="426" customWidth="1"/>
    <col min="11784" max="11784" width="11.7109375" style="426" customWidth="1"/>
    <col min="11785" max="11785" width="6" style="426" customWidth="1"/>
    <col min="11786" max="11786" width="9.85546875" style="426" customWidth="1"/>
    <col min="11787" max="11787" width="10" style="426" customWidth="1"/>
    <col min="11788" max="11788" width="11.5703125" style="426" customWidth="1"/>
    <col min="11789" max="11789" width="11.7109375" style="426" customWidth="1"/>
    <col min="11790" max="11790" width="12.28515625" style="426" customWidth="1"/>
    <col min="11791" max="11791" width="10.42578125" style="426" customWidth="1"/>
    <col min="11792" max="11792" width="9.140625" style="426" customWidth="1"/>
    <col min="11793" max="11793" width="9.7109375" style="426" customWidth="1"/>
    <col min="11794" max="11794" width="20.7109375" style="426" customWidth="1"/>
    <col min="11795" max="11795" width="9.140625" style="426"/>
    <col min="11796" max="11796" width="11.28515625" style="426" bestFit="1" customWidth="1"/>
    <col min="11797" max="12032" width="9.140625" style="426"/>
    <col min="12033" max="12033" width="4.5703125" style="426" customWidth="1"/>
    <col min="12034" max="12034" width="21.7109375" style="426" customWidth="1"/>
    <col min="12035" max="12036" width="0" style="426" hidden="1" customWidth="1"/>
    <col min="12037" max="12037" width="7" style="426" customWidth="1"/>
    <col min="12038" max="12038" width="11.5703125" style="426" customWidth="1"/>
    <col min="12039" max="12039" width="9.28515625" style="426" customWidth="1"/>
    <col min="12040" max="12040" width="11.7109375" style="426" customWidth="1"/>
    <col min="12041" max="12041" width="6" style="426" customWidth="1"/>
    <col min="12042" max="12042" width="9.85546875" style="426" customWidth="1"/>
    <col min="12043" max="12043" width="10" style="426" customWidth="1"/>
    <col min="12044" max="12044" width="11.5703125" style="426" customWidth="1"/>
    <col min="12045" max="12045" width="11.7109375" style="426" customWidth="1"/>
    <col min="12046" max="12046" width="12.28515625" style="426" customWidth="1"/>
    <col min="12047" max="12047" width="10.42578125" style="426" customWidth="1"/>
    <col min="12048" max="12048" width="9.140625" style="426" customWidth="1"/>
    <col min="12049" max="12049" width="9.7109375" style="426" customWidth="1"/>
    <col min="12050" max="12050" width="20.7109375" style="426" customWidth="1"/>
    <col min="12051" max="12051" width="9.140625" style="426"/>
    <col min="12052" max="12052" width="11.28515625" style="426" bestFit="1" customWidth="1"/>
    <col min="12053" max="12288" width="9.140625" style="426"/>
    <col min="12289" max="12289" width="4.5703125" style="426" customWidth="1"/>
    <col min="12290" max="12290" width="21.7109375" style="426" customWidth="1"/>
    <col min="12291" max="12292" width="0" style="426" hidden="1" customWidth="1"/>
    <col min="12293" max="12293" width="7" style="426" customWidth="1"/>
    <col min="12294" max="12294" width="11.5703125" style="426" customWidth="1"/>
    <col min="12295" max="12295" width="9.28515625" style="426" customWidth="1"/>
    <col min="12296" max="12296" width="11.7109375" style="426" customWidth="1"/>
    <col min="12297" max="12297" width="6" style="426" customWidth="1"/>
    <col min="12298" max="12298" width="9.85546875" style="426" customWidth="1"/>
    <col min="12299" max="12299" width="10" style="426" customWidth="1"/>
    <col min="12300" max="12300" width="11.5703125" style="426" customWidth="1"/>
    <col min="12301" max="12301" width="11.7109375" style="426" customWidth="1"/>
    <col min="12302" max="12302" width="12.28515625" style="426" customWidth="1"/>
    <col min="12303" max="12303" width="10.42578125" style="426" customWidth="1"/>
    <col min="12304" max="12304" width="9.140625" style="426" customWidth="1"/>
    <col min="12305" max="12305" width="9.7109375" style="426" customWidth="1"/>
    <col min="12306" max="12306" width="20.7109375" style="426" customWidth="1"/>
    <col min="12307" max="12307" width="9.140625" style="426"/>
    <col min="12308" max="12308" width="11.28515625" style="426" bestFit="1" customWidth="1"/>
    <col min="12309" max="12544" width="9.140625" style="426"/>
    <col min="12545" max="12545" width="4.5703125" style="426" customWidth="1"/>
    <col min="12546" max="12546" width="21.7109375" style="426" customWidth="1"/>
    <col min="12547" max="12548" width="0" style="426" hidden="1" customWidth="1"/>
    <col min="12549" max="12549" width="7" style="426" customWidth="1"/>
    <col min="12550" max="12550" width="11.5703125" style="426" customWidth="1"/>
    <col min="12551" max="12551" width="9.28515625" style="426" customWidth="1"/>
    <col min="12552" max="12552" width="11.7109375" style="426" customWidth="1"/>
    <col min="12553" max="12553" width="6" style="426" customWidth="1"/>
    <col min="12554" max="12554" width="9.85546875" style="426" customWidth="1"/>
    <col min="12555" max="12555" width="10" style="426" customWidth="1"/>
    <col min="12556" max="12556" width="11.5703125" style="426" customWidth="1"/>
    <col min="12557" max="12557" width="11.7109375" style="426" customWidth="1"/>
    <col min="12558" max="12558" width="12.28515625" style="426" customWidth="1"/>
    <col min="12559" max="12559" width="10.42578125" style="426" customWidth="1"/>
    <col min="12560" max="12560" width="9.140625" style="426" customWidth="1"/>
    <col min="12561" max="12561" width="9.7109375" style="426" customWidth="1"/>
    <col min="12562" max="12562" width="20.7109375" style="426" customWidth="1"/>
    <col min="12563" max="12563" width="9.140625" style="426"/>
    <col min="12564" max="12564" width="11.28515625" style="426" bestFit="1" customWidth="1"/>
    <col min="12565" max="12800" width="9.140625" style="426"/>
    <col min="12801" max="12801" width="4.5703125" style="426" customWidth="1"/>
    <col min="12802" max="12802" width="21.7109375" style="426" customWidth="1"/>
    <col min="12803" max="12804" width="0" style="426" hidden="1" customWidth="1"/>
    <col min="12805" max="12805" width="7" style="426" customWidth="1"/>
    <col min="12806" max="12806" width="11.5703125" style="426" customWidth="1"/>
    <col min="12807" max="12807" width="9.28515625" style="426" customWidth="1"/>
    <col min="12808" max="12808" width="11.7109375" style="426" customWidth="1"/>
    <col min="12809" max="12809" width="6" style="426" customWidth="1"/>
    <col min="12810" max="12810" width="9.85546875" style="426" customWidth="1"/>
    <col min="12811" max="12811" width="10" style="426" customWidth="1"/>
    <col min="12812" max="12812" width="11.5703125" style="426" customWidth="1"/>
    <col min="12813" max="12813" width="11.7109375" style="426" customWidth="1"/>
    <col min="12814" max="12814" width="12.28515625" style="426" customWidth="1"/>
    <col min="12815" max="12815" width="10.42578125" style="426" customWidth="1"/>
    <col min="12816" max="12816" width="9.140625" style="426" customWidth="1"/>
    <col min="12817" max="12817" width="9.7109375" style="426" customWidth="1"/>
    <col min="12818" max="12818" width="20.7109375" style="426" customWidth="1"/>
    <col min="12819" max="12819" width="9.140625" style="426"/>
    <col min="12820" max="12820" width="11.28515625" style="426" bestFit="1" customWidth="1"/>
    <col min="12821" max="13056" width="9.140625" style="426"/>
    <col min="13057" max="13057" width="4.5703125" style="426" customWidth="1"/>
    <col min="13058" max="13058" width="21.7109375" style="426" customWidth="1"/>
    <col min="13059" max="13060" width="0" style="426" hidden="1" customWidth="1"/>
    <col min="13061" max="13061" width="7" style="426" customWidth="1"/>
    <col min="13062" max="13062" width="11.5703125" style="426" customWidth="1"/>
    <col min="13063" max="13063" width="9.28515625" style="426" customWidth="1"/>
    <col min="13064" max="13064" width="11.7109375" style="426" customWidth="1"/>
    <col min="13065" max="13065" width="6" style="426" customWidth="1"/>
    <col min="13066" max="13066" width="9.85546875" style="426" customWidth="1"/>
    <col min="13067" max="13067" width="10" style="426" customWidth="1"/>
    <col min="13068" max="13068" width="11.5703125" style="426" customWidth="1"/>
    <col min="13069" max="13069" width="11.7109375" style="426" customWidth="1"/>
    <col min="13070" max="13070" width="12.28515625" style="426" customWidth="1"/>
    <col min="13071" max="13071" width="10.42578125" style="426" customWidth="1"/>
    <col min="13072" max="13072" width="9.140625" style="426" customWidth="1"/>
    <col min="13073" max="13073" width="9.7109375" style="426" customWidth="1"/>
    <col min="13074" max="13074" width="20.7109375" style="426" customWidth="1"/>
    <col min="13075" max="13075" width="9.140625" style="426"/>
    <col min="13076" max="13076" width="11.28515625" style="426" bestFit="1" customWidth="1"/>
    <col min="13077" max="13312" width="9.140625" style="426"/>
    <col min="13313" max="13313" width="4.5703125" style="426" customWidth="1"/>
    <col min="13314" max="13314" width="21.7109375" style="426" customWidth="1"/>
    <col min="13315" max="13316" width="0" style="426" hidden="1" customWidth="1"/>
    <col min="13317" max="13317" width="7" style="426" customWidth="1"/>
    <col min="13318" max="13318" width="11.5703125" style="426" customWidth="1"/>
    <col min="13319" max="13319" width="9.28515625" style="426" customWidth="1"/>
    <col min="13320" max="13320" width="11.7109375" style="426" customWidth="1"/>
    <col min="13321" max="13321" width="6" style="426" customWidth="1"/>
    <col min="13322" max="13322" width="9.85546875" style="426" customWidth="1"/>
    <col min="13323" max="13323" width="10" style="426" customWidth="1"/>
    <col min="13324" max="13324" width="11.5703125" style="426" customWidth="1"/>
    <col min="13325" max="13325" width="11.7109375" style="426" customWidth="1"/>
    <col min="13326" max="13326" width="12.28515625" style="426" customWidth="1"/>
    <col min="13327" max="13327" width="10.42578125" style="426" customWidth="1"/>
    <col min="13328" max="13328" width="9.140625" style="426" customWidth="1"/>
    <col min="13329" max="13329" width="9.7109375" style="426" customWidth="1"/>
    <col min="13330" max="13330" width="20.7109375" style="426" customWidth="1"/>
    <col min="13331" max="13331" width="9.140625" style="426"/>
    <col min="13332" max="13332" width="11.28515625" style="426" bestFit="1" customWidth="1"/>
    <col min="13333" max="13568" width="9.140625" style="426"/>
    <col min="13569" max="13569" width="4.5703125" style="426" customWidth="1"/>
    <col min="13570" max="13570" width="21.7109375" style="426" customWidth="1"/>
    <col min="13571" max="13572" width="0" style="426" hidden="1" customWidth="1"/>
    <col min="13573" max="13573" width="7" style="426" customWidth="1"/>
    <col min="13574" max="13574" width="11.5703125" style="426" customWidth="1"/>
    <col min="13575" max="13575" width="9.28515625" style="426" customWidth="1"/>
    <col min="13576" max="13576" width="11.7109375" style="426" customWidth="1"/>
    <col min="13577" max="13577" width="6" style="426" customWidth="1"/>
    <col min="13578" max="13578" width="9.85546875" style="426" customWidth="1"/>
    <col min="13579" max="13579" width="10" style="426" customWidth="1"/>
    <col min="13580" max="13580" width="11.5703125" style="426" customWidth="1"/>
    <col min="13581" max="13581" width="11.7109375" style="426" customWidth="1"/>
    <col min="13582" max="13582" width="12.28515625" style="426" customWidth="1"/>
    <col min="13583" max="13583" width="10.42578125" style="426" customWidth="1"/>
    <col min="13584" max="13584" width="9.140625" style="426" customWidth="1"/>
    <col min="13585" max="13585" width="9.7109375" style="426" customWidth="1"/>
    <col min="13586" max="13586" width="20.7109375" style="426" customWidth="1"/>
    <col min="13587" max="13587" width="9.140625" style="426"/>
    <col min="13588" max="13588" width="11.28515625" style="426" bestFit="1" customWidth="1"/>
    <col min="13589" max="13824" width="9.140625" style="426"/>
    <col min="13825" max="13825" width="4.5703125" style="426" customWidth="1"/>
    <col min="13826" max="13826" width="21.7109375" style="426" customWidth="1"/>
    <col min="13827" max="13828" width="0" style="426" hidden="1" customWidth="1"/>
    <col min="13829" max="13829" width="7" style="426" customWidth="1"/>
    <col min="13830" max="13830" width="11.5703125" style="426" customWidth="1"/>
    <col min="13831" max="13831" width="9.28515625" style="426" customWidth="1"/>
    <col min="13832" max="13832" width="11.7109375" style="426" customWidth="1"/>
    <col min="13833" max="13833" width="6" style="426" customWidth="1"/>
    <col min="13834" max="13834" width="9.85546875" style="426" customWidth="1"/>
    <col min="13835" max="13835" width="10" style="426" customWidth="1"/>
    <col min="13836" max="13836" width="11.5703125" style="426" customWidth="1"/>
    <col min="13837" max="13837" width="11.7109375" style="426" customWidth="1"/>
    <col min="13838" max="13838" width="12.28515625" style="426" customWidth="1"/>
    <col min="13839" max="13839" width="10.42578125" style="426" customWidth="1"/>
    <col min="13840" max="13840" width="9.140625" style="426" customWidth="1"/>
    <col min="13841" max="13841" width="9.7109375" style="426" customWidth="1"/>
    <col min="13842" max="13842" width="20.7109375" style="426" customWidth="1"/>
    <col min="13843" max="13843" width="9.140625" style="426"/>
    <col min="13844" max="13844" width="11.28515625" style="426" bestFit="1" customWidth="1"/>
    <col min="13845" max="14080" width="9.140625" style="426"/>
    <col min="14081" max="14081" width="4.5703125" style="426" customWidth="1"/>
    <col min="14082" max="14082" width="21.7109375" style="426" customWidth="1"/>
    <col min="14083" max="14084" width="0" style="426" hidden="1" customWidth="1"/>
    <col min="14085" max="14085" width="7" style="426" customWidth="1"/>
    <col min="14086" max="14086" width="11.5703125" style="426" customWidth="1"/>
    <col min="14087" max="14087" width="9.28515625" style="426" customWidth="1"/>
    <col min="14088" max="14088" width="11.7109375" style="426" customWidth="1"/>
    <col min="14089" max="14089" width="6" style="426" customWidth="1"/>
    <col min="14090" max="14090" width="9.85546875" style="426" customWidth="1"/>
    <col min="14091" max="14091" width="10" style="426" customWidth="1"/>
    <col min="14092" max="14092" width="11.5703125" style="426" customWidth="1"/>
    <col min="14093" max="14093" width="11.7109375" style="426" customWidth="1"/>
    <col min="14094" max="14094" width="12.28515625" style="426" customWidth="1"/>
    <col min="14095" max="14095" width="10.42578125" style="426" customWidth="1"/>
    <col min="14096" max="14096" width="9.140625" style="426" customWidth="1"/>
    <col min="14097" max="14097" width="9.7109375" style="426" customWidth="1"/>
    <col min="14098" max="14098" width="20.7109375" style="426" customWidth="1"/>
    <col min="14099" max="14099" width="9.140625" style="426"/>
    <col min="14100" max="14100" width="11.28515625" style="426" bestFit="1" customWidth="1"/>
    <col min="14101" max="14336" width="9.140625" style="426"/>
    <col min="14337" max="14337" width="4.5703125" style="426" customWidth="1"/>
    <col min="14338" max="14338" width="21.7109375" style="426" customWidth="1"/>
    <col min="14339" max="14340" width="0" style="426" hidden="1" customWidth="1"/>
    <col min="14341" max="14341" width="7" style="426" customWidth="1"/>
    <col min="14342" max="14342" width="11.5703125" style="426" customWidth="1"/>
    <col min="14343" max="14343" width="9.28515625" style="426" customWidth="1"/>
    <col min="14344" max="14344" width="11.7109375" style="426" customWidth="1"/>
    <col min="14345" max="14345" width="6" style="426" customWidth="1"/>
    <col min="14346" max="14346" width="9.85546875" style="426" customWidth="1"/>
    <col min="14347" max="14347" width="10" style="426" customWidth="1"/>
    <col min="14348" max="14348" width="11.5703125" style="426" customWidth="1"/>
    <col min="14349" max="14349" width="11.7109375" style="426" customWidth="1"/>
    <col min="14350" max="14350" width="12.28515625" style="426" customWidth="1"/>
    <col min="14351" max="14351" width="10.42578125" style="426" customWidth="1"/>
    <col min="14352" max="14352" width="9.140625" style="426" customWidth="1"/>
    <col min="14353" max="14353" width="9.7109375" style="426" customWidth="1"/>
    <col min="14354" max="14354" width="20.7109375" style="426" customWidth="1"/>
    <col min="14355" max="14355" width="9.140625" style="426"/>
    <col min="14356" max="14356" width="11.28515625" style="426" bestFit="1" customWidth="1"/>
    <col min="14357" max="14592" width="9.140625" style="426"/>
    <col min="14593" max="14593" width="4.5703125" style="426" customWidth="1"/>
    <col min="14594" max="14594" width="21.7109375" style="426" customWidth="1"/>
    <col min="14595" max="14596" width="0" style="426" hidden="1" customWidth="1"/>
    <col min="14597" max="14597" width="7" style="426" customWidth="1"/>
    <col min="14598" max="14598" width="11.5703125" style="426" customWidth="1"/>
    <col min="14599" max="14599" width="9.28515625" style="426" customWidth="1"/>
    <col min="14600" max="14600" width="11.7109375" style="426" customWidth="1"/>
    <col min="14601" max="14601" width="6" style="426" customWidth="1"/>
    <col min="14602" max="14602" width="9.85546875" style="426" customWidth="1"/>
    <col min="14603" max="14603" width="10" style="426" customWidth="1"/>
    <col min="14604" max="14604" width="11.5703125" style="426" customWidth="1"/>
    <col min="14605" max="14605" width="11.7109375" style="426" customWidth="1"/>
    <col min="14606" max="14606" width="12.28515625" style="426" customWidth="1"/>
    <col min="14607" max="14607" width="10.42578125" style="426" customWidth="1"/>
    <col min="14608" max="14608" width="9.140625" style="426" customWidth="1"/>
    <col min="14609" max="14609" width="9.7109375" style="426" customWidth="1"/>
    <col min="14610" max="14610" width="20.7109375" style="426" customWidth="1"/>
    <col min="14611" max="14611" width="9.140625" style="426"/>
    <col min="14612" max="14612" width="11.28515625" style="426" bestFit="1" customWidth="1"/>
    <col min="14613" max="14848" width="9.140625" style="426"/>
    <col min="14849" max="14849" width="4.5703125" style="426" customWidth="1"/>
    <col min="14850" max="14850" width="21.7109375" style="426" customWidth="1"/>
    <col min="14851" max="14852" width="0" style="426" hidden="1" customWidth="1"/>
    <col min="14853" max="14853" width="7" style="426" customWidth="1"/>
    <col min="14854" max="14854" width="11.5703125" style="426" customWidth="1"/>
    <col min="14855" max="14855" width="9.28515625" style="426" customWidth="1"/>
    <col min="14856" max="14856" width="11.7109375" style="426" customWidth="1"/>
    <col min="14857" max="14857" width="6" style="426" customWidth="1"/>
    <col min="14858" max="14858" width="9.85546875" style="426" customWidth="1"/>
    <col min="14859" max="14859" width="10" style="426" customWidth="1"/>
    <col min="14860" max="14860" width="11.5703125" style="426" customWidth="1"/>
    <col min="14861" max="14861" width="11.7109375" style="426" customWidth="1"/>
    <col min="14862" max="14862" width="12.28515625" style="426" customWidth="1"/>
    <col min="14863" max="14863" width="10.42578125" style="426" customWidth="1"/>
    <col min="14864" max="14864" width="9.140625" style="426" customWidth="1"/>
    <col min="14865" max="14865" width="9.7109375" style="426" customWidth="1"/>
    <col min="14866" max="14866" width="20.7109375" style="426" customWidth="1"/>
    <col min="14867" max="14867" width="9.140625" style="426"/>
    <col min="14868" max="14868" width="11.28515625" style="426" bestFit="1" customWidth="1"/>
    <col min="14869" max="15104" width="9.140625" style="426"/>
    <col min="15105" max="15105" width="4.5703125" style="426" customWidth="1"/>
    <col min="15106" max="15106" width="21.7109375" style="426" customWidth="1"/>
    <col min="15107" max="15108" width="0" style="426" hidden="1" customWidth="1"/>
    <col min="15109" max="15109" width="7" style="426" customWidth="1"/>
    <col min="15110" max="15110" width="11.5703125" style="426" customWidth="1"/>
    <col min="15111" max="15111" width="9.28515625" style="426" customWidth="1"/>
    <col min="15112" max="15112" width="11.7109375" style="426" customWidth="1"/>
    <col min="15113" max="15113" width="6" style="426" customWidth="1"/>
    <col min="15114" max="15114" width="9.85546875" style="426" customWidth="1"/>
    <col min="15115" max="15115" width="10" style="426" customWidth="1"/>
    <col min="15116" max="15116" width="11.5703125" style="426" customWidth="1"/>
    <col min="15117" max="15117" width="11.7109375" style="426" customWidth="1"/>
    <col min="15118" max="15118" width="12.28515625" style="426" customWidth="1"/>
    <col min="15119" max="15119" width="10.42578125" style="426" customWidth="1"/>
    <col min="15120" max="15120" width="9.140625" style="426" customWidth="1"/>
    <col min="15121" max="15121" width="9.7109375" style="426" customWidth="1"/>
    <col min="15122" max="15122" width="20.7109375" style="426" customWidth="1"/>
    <col min="15123" max="15123" width="9.140625" style="426"/>
    <col min="15124" max="15124" width="11.28515625" style="426" bestFit="1" customWidth="1"/>
    <col min="15125" max="15360" width="9.140625" style="426"/>
    <col min="15361" max="15361" width="4.5703125" style="426" customWidth="1"/>
    <col min="15362" max="15362" width="21.7109375" style="426" customWidth="1"/>
    <col min="15363" max="15364" width="0" style="426" hidden="1" customWidth="1"/>
    <col min="15365" max="15365" width="7" style="426" customWidth="1"/>
    <col min="15366" max="15366" width="11.5703125" style="426" customWidth="1"/>
    <col min="15367" max="15367" width="9.28515625" style="426" customWidth="1"/>
    <col min="15368" max="15368" width="11.7109375" style="426" customWidth="1"/>
    <col min="15369" max="15369" width="6" style="426" customWidth="1"/>
    <col min="15370" max="15370" width="9.85546875" style="426" customWidth="1"/>
    <col min="15371" max="15371" width="10" style="426" customWidth="1"/>
    <col min="15372" max="15372" width="11.5703125" style="426" customWidth="1"/>
    <col min="15373" max="15373" width="11.7109375" style="426" customWidth="1"/>
    <col min="15374" max="15374" width="12.28515625" style="426" customWidth="1"/>
    <col min="15375" max="15375" width="10.42578125" style="426" customWidth="1"/>
    <col min="15376" max="15376" width="9.140625" style="426" customWidth="1"/>
    <col min="15377" max="15377" width="9.7109375" style="426" customWidth="1"/>
    <col min="15378" max="15378" width="20.7109375" style="426" customWidth="1"/>
    <col min="15379" max="15379" width="9.140625" style="426"/>
    <col min="15380" max="15380" width="11.28515625" style="426" bestFit="1" customWidth="1"/>
    <col min="15381" max="15616" width="9.140625" style="426"/>
    <col min="15617" max="15617" width="4.5703125" style="426" customWidth="1"/>
    <col min="15618" max="15618" width="21.7109375" style="426" customWidth="1"/>
    <col min="15619" max="15620" width="0" style="426" hidden="1" customWidth="1"/>
    <col min="15621" max="15621" width="7" style="426" customWidth="1"/>
    <col min="15622" max="15622" width="11.5703125" style="426" customWidth="1"/>
    <col min="15623" max="15623" width="9.28515625" style="426" customWidth="1"/>
    <col min="15624" max="15624" width="11.7109375" style="426" customWidth="1"/>
    <col min="15625" max="15625" width="6" style="426" customWidth="1"/>
    <col min="15626" max="15626" width="9.85546875" style="426" customWidth="1"/>
    <col min="15627" max="15627" width="10" style="426" customWidth="1"/>
    <col min="15628" max="15628" width="11.5703125" style="426" customWidth="1"/>
    <col min="15629" max="15629" width="11.7109375" style="426" customWidth="1"/>
    <col min="15630" max="15630" width="12.28515625" style="426" customWidth="1"/>
    <col min="15631" max="15631" width="10.42578125" style="426" customWidth="1"/>
    <col min="15632" max="15632" width="9.140625" style="426" customWidth="1"/>
    <col min="15633" max="15633" width="9.7109375" style="426" customWidth="1"/>
    <col min="15634" max="15634" width="20.7109375" style="426" customWidth="1"/>
    <col min="15635" max="15635" width="9.140625" style="426"/>
    <col min="15636" max="15636" width="11.28515625" style="426" bestFit="1" customWidth="1"/>
    <col min="15637" max="15872" width="9.140625" style="426"/>
    <col min="15873" max="15873" width="4.5703125" style="426" customWidth="1"/>
    <col min="15874" max="15874" width="21.7109375" style="426" customWidth="1"/>
    <col min="15875" max="15876" width="0" style="426" hidden="1" customWidth="1"/>
    <col min="15877" max="15877" width="7" style="426" customWidth="1"/>
    <col min="15878" max="15878" width="11.5703125" style="426" customWidth="1"/>
    <col min="15879" max="15879" width="9.28515625" style="426" customWidth="1"/>
    <col min="15880" max="15880" width="11.7109375" style="426" customWidth="1"/>
    <col min="15881" max="15881" width="6" style="426" customWidth="1"/>
    <col min="15882" max="15882" width="9.85546875" style="426" customWidth="1"/>
    <col min="15883" max="15883" width="10" style="426" customWidth="1"/>
    <col min="15884" max="15884" width="11.5703125" style="426" customWidth="1"/>
    <col min="15885" max="15885" width="11.7109375" style="426" customWidth="1"/>
    <col min="15886" max="15886" width="12.28515625" style="426" customWidth="1"/>
    <col min="15887" max="15887" width="10.42578125" style="426" customWidth="1"/>
    <col min="15888" max="15888" width="9.140625" style="426" customWidth="1"/>
    <col min="15889" max="15889" width="9.7109375" style="426" customWidth="1"/>
    <col min="15890" max="15890" width="20.7109375" style="426" customWidth="1"/>
    <col min="15891" max="15891" width="9.140625" style="426"/>
    <col min="15892" max="15892" width="11.28515625" style="426" bestFit="1" customWidth="1"/>
    <col min="15893" max="16128" width="9.140625" style="426"/>
    <col min="16129" max="16129" width="4.5703125" style="426" customWidth="1"/>
    <col min="16130" max="16130" width="21.7109375" style="426" customWidth="1"/>
    <col min="16131" max="16132" width="0" style="426" hidden="1" customWidth="1"/>
    <col min="16133" max="16133" width="7" style="426" customWidth="1"/>
    <col min="16134" max="16134" width="11.5703125" style="426" customWidth="1"/>
    <col min="16135" max="16135" width="9.28515625" style="426" customWidth="1"/>
    <col min="16136" max="16136" width="11.7109375" style="426" customWidth="1"/>
    <col min="16137" max="16137" width="6" style="426" customWidth="1"/>
    <col min="16138" max="16138" width="9.85546875" style="426" customWidth="1"/>
    <col min="16139" max="16139" width="10" style="426" customWidth="1"/>
    <col min="16140" max="16140" width="11.5703125" style="426" customWidth="1"/>
    <col min="16141" max="16141" width="11.7109375" style="426" customWidth="1"/>
    <col min="16142" max="16142" width="12.28515625" style="426" customWidth="1"/>
    <col min="16143" max="16143" width="10.42578125" style="426" customWidth="1"/>
    <col min="16144" max="16144" width="9.140625" style="426" customWidth="1"/>
    <col min="16145" max="16145" width="9.7109375" style="426" customWidth="1"/>
    <col min="16146" max="16146" width="20.7109375" style="426" customWidth="1"/>
    <col min="16147" max="16147" width="9.140625" style="426"/>
    <col min="16148" max="16148" width="11.28515625" style="426" bestFit="1" customWidth="1"/>
    <col min="16149" max="16384" width="9.140625" style="426"/>
  </cols>
  <sheetData>
    <row r="1" spans="1:18" s="423" customFormat="1" ht="15.75" x14ac:dyDescent="0.25">
      <c r="A1" s="422"/>
      <c r="M1" s="520" t="s">
        <v>425</v>
      </c>
      <c r="N1" s="520"/>
      <c r="O1" s="520"/>
      <c r="P1" s="520"/>
      <c r="Q1" s="424"/>
    </row>
    <row r="2" spans="1:18" s="113" customFormat="1" ht="25.5" customHeight="1" x14ac:dyDescent="0.2">
      <c r="A2" s="521" t="s">
        <v>453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396"/>
    </row>
    <row r="3" spans="1:18" s="113" customFormat="1" ht="17.25" customHeight="1" x14ac:dyDescent="0.2">
      <c r="A3" s="522" t="s">
        <v>495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397"/>
      <c r="R3" s="114"/>
    </row>
    <row r="4" spans="1:18" s="115" customFormat="1" ht="15.75" x14ac:dyDescent="0.2">
      <c r="A4" s="523" t="s">
        <v>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398"/>
    </row>
    <row r="5" spans="1:18" s="117" customFormat="1" ht="12.75" customHeight="1" x14ac:dyDescent="0.2">
      <c r="A5" s="516" t="s">
        <v>2</v>
      </c>
      <c r="B5" s="516" t="s">
        <v>276</v>
      </c>
      <c r="C5" s="517" t="s">
        <v>277</v>
      </c>
      <c r="D5" s="516" t="s">
        <v>6</v>
      </c>
      <c r="E5" s="516" t="s">
        <v>7</v>
      </c>
      <c r="F5" s="516" t="s">
        <v>8</v>
      </c>
      <c r="G5" s="516" t="s">
        <v>278</v>
      </c>
      <c r="H5" s="516" t="s">
        <v>10</v>
      </c>
      <c r="I5" s="516"/>
      <c r="J5" s="525"/>
      <c r="K5" s="516"/>
      <c r="L5" s="516"/>
      <c r="M5" s="516"/>
      <c r="N5" s="516"/>
      <c r="O5" s="516"/>
      <c r="P5" s="516" t="s">
        <v>279</v>
      </c>
      <c r="Q5" s="116"/>
    </row>
    <row r="6" spans="1:18" s="116" customFormat="1" ht="12.75" customHeight="1" x14ac:dyDescent="0.2">
      <c r="A6" s="516"/>
      <c r="B6" s="516"/>
      <c r="C6" s="518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18" s="116" customFormat="1" ht="21.75" customHeight="1" x14ac:dyDescent="0.2">
      <c r="A7" s="516"/>
      <c r="B7" s="516"/>
      <c r="C7" s="518"/>
      <c r="D7" s="516"/>
      <c r="E7" s="516"/>
      <c r="F7" s="516"/>
      <c r="G7" s="516"/>
      <c r="H7" s="516" t="s">
        <v>280</v>
      </c>
      <c r="I7" s="516" t="s">
        <v>136</v>
      </c>
      <c r="J7" s="516"/>
      <c r="K7" s="516"/>
      <c r="L7" s="516"/>
      <c r="M7" s="516"/>
      <c r="N7" s="516"/>
      <c r="O7" s="516"/>
      <c r="P7" s="516"/>
    </row>
    <row r="8" spans="1:18" s="116" customFormat="1" ht="12.75" customHeight="1" x14ac:dyDescent="0.2">
      <c r="A8" s="516"/>
      <c r="B8" s="516"/>
      <c r="C8" s="518"/>
      <c r="D8" s="516"/>
      <c r="E8" s="516"/>
      <c r="F8" s="516"/>
      <c r="G8" s="516"/>
      <c r="H8" s="516"/>
      <c r="I8" s="524" t="s">
        <v>15</v>
      </c>
      <c r="J8" s="516" t="s">
        <v>281</v>
      </c>
      <c r="K8" s="516" t="s">
        <v>282</v>
      </c>
      <c r="L8" s="516" t="s">
        <v>283</v>
      </c>
      <c r="M8" s="516" t="s">
        <v>284</v>
      </c>
      <c r="N8" s="516" t="s">
        <v>285</v>
      </c>
      <c r="O8" s="516" t="s">
        <v>286</v>
      </c>
      <c r="P8" s="516"/>
    </row>
    <row r="9" spans="1:18" s="116" customFormat="1" ht="13.5" customHeight="1" x14ac:dyDescent="0.2">
      <c r="A9" s="516"/>
      <c r="B9" s="516"/>
      <c r="C9" s="518"/>
      <c r="D9" s="516"/>
      <c r="E9" s="516"/>
      <c r="F9" s="516"/>
      <c r="G9" s="516"/>
      <c r="H9" s="516"/>
      <c r="I9" s="524"/>
      <c r="J9" s="516"/>
      <c r="K9" s="516"/>
      <c r="L9" s="516"/>
      <c r="M9" s="516"/>
      <c r="N9" s="516"/>
      <c r="O9" s="516"/>
      <c r="P9" s="516"/>
    </row>
    <row r="10" spans="1:18" s="116" customFormat="1" ht="34.5" customHeight="1" x14ac:dyDescent="0.2">
      <c r="A10" s="516"/>
      <c r="B10" s="516"/>
      <c r="C10" s="518"/>
      <c r="D10" s="516"/>
      <c r="E10" s="516"/>
      <c r="F10" s="516"/>
      <c r="G10" s="516"/>
      <c r="H10" s="516"/>
      <c r="I10" s="524"/>
      <c r="J10" s="516"/>
      <c r="K10" s="516"/>
      <c r="L10" s="516"/>
      <c r="M10" s="516"/>
      <c r="N10" s="516"/>
      <c r="O10" s="516"/>
      <c r="P10" s="516"/>
    </row>
    <row r="11" spans="1:18" s="116" customFormat="1" ht="21.75" customHeight="1" x14ac:dyDescent="0.2">
      <c r="A11" s="516"/>
      <c r="B11" s="516"/>
      <c r="C11" s="519"/>
      <c r="D11" s="516"/>
      <c r="E11" s="516"/>
      <c r="F11" s="516"/>
      <c r="G11" s="516"/>
      <c r="H11" s="516"/>
      <c r="I11" s="524"/>
      <c r="J11" s="516"/>
      <c r="K11" s="516"/>
      <c r="L11" s="516"/>
      <c r="M11" s="516"/>
      <c r="N11" s="516"/>
      <c r="O11" s="516"/>
      <c r="P11" s="516"/>
    </row>
    <row r="12" spans="1:18" s="116" customFormat="1" ht="36.75" customHeight="1" x14ac:dyDescent="0.2">
      <c r="A12" s="395"/>
      <c r="B12" s="395" t="s">
        <v>146</v>
      </c>
      <c r="C12" s="395"/>
      <c r="D12" s="395"/>
      <c r="E12" s="395">
        <f>+E13+E16</f>
        <v>200</v>
      </c>
      <c r="F12" s="395">
        <f t="shared" ref="F12:O12" si="0">+F13+F16</f>
        <v>7731720.2999999998</v>
      </c>
      <c r="G12" s="395">
        <f t="shared" si="0"/>
        <v>18347</v>
      </c>
      <c r="H12" s="395">
        <f t="shared" si="0"/>
        <v>7076662.2999999998</v>
      </c>
      <c r="I12" s="395">
        <f t="shared" si="0"/>
        <v>0</v>
      </c>
      <c r="J12" s="395">
        <f t="shared" si="0"/>
        <v>195000</v>
      </c>
      <c r="K12" s="395">
        <f t="shared" si="0"/>
        <v>15900</v>
      </c>
      <c r="L12" s="395">
        <f t="shared" si="0"/>
        <v>6842762.2999999998</v>
      </c>
      <c r="M12" s="395">
        <f t="shared" si="0"/>
        <v>0</v>
      </c>
      <c r="N12" s="395">
        <f t="shared" si="0"/>
        <v>23000</v>
      </c>
      <c r="O12" s="395">
        <f t="shared" si="0"/>
        <v>0</v>
      </c>
      <c r="P12" s="395"/>
    </row>
    <row r="13" spans="1:18" s="116" customFormat="1" ht="29.25" customHeight="1" x14ac:dyDescent="0.2">
      <c r="A13" s="122" t="s">
        <v>29</v>
      </c>
      <c r="B13" s="123" t="s">
        <v>28</v>
      </c>
      <c r="C13" s="395"/>
      <c r="D13" s="395"/>
      <c r="E13" s="395">
        <f>E14+E15</f>
        <v>76</v>
      </c>
      <c r="F13" s="395">
        <f t="shared" ref="F13:O13" si="1">F14+F15</f>
        <v>4130067</v>
      </c>
      <c r="G13" s="395">
        <f t="shared" si="1"/>
        <v>18347</v>
      </c>
      <c r="H13" s="395">
        <f t="shared" si="1"/>
        <v>3475009</v>
      </c>
      <c r="I13" s="395">
        <f t="shared" si="1"/>
        <v>0</v>
      </c>
      <c r="J13" s="395">
        <f t="shared" si="1"/>
        <v>195000</v>
      </c>
      <c r="K13" s="395">
        <f t="shared" si="1"/>
        <v>15900</v>
      </c>
      <c r="L13" s="395">
        <f t="shared" si="1"/>
        <v>3241109</v>
      </c>
      <c r="M13" s="395">
        <f t="shared" si="1"/>
        <v>0</v>
      </c>
      <c r="N13" s="395">
        <f t="shared" si="1"/>
        <v>23000</v>
      </c>
      <c r="O13" s="395">
        <f t="shared" si="1"/>
        <v>0</v>
      </c>
      <c r="P13" s="122" t="s">
        <v>426</v>
      </c>
    </row>
    <row r="14" spans="1:18" s="120" customFormat="1" ht="42.75" customHeight="1" x14ac:dyDescent="0.2">
      <c r="A14" s="118">
        <v>1</v>
      </c>
      <c r="B14" s="119" t="s">
        <v>287</v>
      </c>
      <c r="C14" s="118"/>
      <c r="D14" s="118"/>
      <c r="E14" s="118">
        <f>'CT huyện 2021-2025 sau ĐCBS'!F14</f>
        <v>2</v>
      </c>
      <c r="F14" s="118">
        <f>'CT huyện 2021-2025 sau ĐCBS'!G14</f>
        <v>52000</v>
      </c>
      <c r="G14" s="118">
        <f>'CT huyện 2021-2025 sau ĐCBS'!H14</f>
        <v>17332</v>
      </c>
      <c r="H14" s="118">
        <f>'CT huyện 2021-2025 sau ĐCBS'!I14</f>
        <v>34668</v>
      </c>
      <c r="I14" s="118">
        <f>'CT huyện 2021-2025 sau ĐCBS'!J14</f>
        <v>0</v>
      </c>
      <c r="J14" s="118">
        <f>'CT huyện 2021-2025 sau ĐCBS'!K14</f>
        <v>0</v>
      </c>
      <c r="K14" s="118">
        <f>'CT huyện 2021-2025 sau ĐCBS'!L14</f>
        <v>0</v>
      </c>
      <c r="L14" s="118">
        <f>'CT huyện 2021-2025 sau ĐCBS'!N14</f>
        <v>34668</v>
      </c>
      <c r="M14" s="118"/>
      <c r="N14" s="118"/>
      <c r="O14" s="118"/>
      <c r="P14" s="395"/>
      <c r="Q14" s="116"/>
      <c r="R14" s="116"/>
    </row>
    <row r="15" spans="1:18" s="120" customFormat="1" ht="30" customHeight="1" x14ac:dyDescent="0.2">
      <c r="A15" s="121">
        <v>2</v>
      </c>
      <c r="B15" s="119" t="s">
        <v>288</v>
      </c>
      <c r="C15" s="118"/>
      <c r="D15" s="118"/>
      <c r="E15" s="118">
        <f>'CT huyện 2021-2025 sau ĐCBS'!F17</f>
        <v>74</v>
      </c>
      <c r="F15" s="118">
        <f>'CT huyện 2021-2025 sau ĐCBS'!G17</f>
        <v>4078067</v>
      </c>
      <c r="G15" s="118">
        <f>'CT huyện 2021-2025 sau ĐCBS'!H17</f>
        <v>1015</v>
      </c>
      <c r="H15" s="118">
        <f>I15+J15+K15+L15+M15+N15+O15</f>
        <v>3440341</v>
      </c>
      <c r="I15" s="118">
        <f>'[1]CT huyện 2021-2025'!J17</f>
        <v>0</v>
      </c>
      <c r="J15" s="118">
        <f>'CT huyện 2021-2025 sau ĐCBS'!K17</f>
        <v>195000</v>
      </c>
      <c r="K15" s="118">
        <f>'CT huyện 2021-2025 sau ĐCBS'!L17</f>
        <v>15900</v>
      </c>
      <c r="L15" s="118">
        <f>'CT huyện 2021-2025 sau ĐCBS'!N17</f>
        <v>3206441</v>
      </c>
      <c r="M15" s="118">
        <v>0</v>
      </c>
      <c r="N15" s="118">
        <f>'CT huyện 2021-2025 sau ĐCBS'!T17</f>
        <v>23000</v>
      </c>
      <c r="O15" s="118">
        <v>0</v>
      </c>
      <c r="P15" s="395"/>
      <c r="Q15" s="116"/>
      <c r="R15" s="116"/>
    </row>
    <row r="16" spans="1:18" s="116" customFormat="1" ht="32.25" customHeight="1" x14ac:dyDescent="0.2">
      <c r="A16" s="122" t="s">
        <v>36</v>
      </c>
      <c r="B16" s="123" t="s">
        <v>289</v>
      </c>
      <c r="C16" s="395"/>
      <c r="D16" s="395"/>
      <c r="E16" s="122">
        <f>'CT hạ tầng đất)'!D10</f>
        <v>124</v>
      </c>
      <c r="F16" s="122">
        <f>'CT hạ tầng đất)'!P10</f>
        <v>3601653.3</v>
      </c>
      <c r="G16" s="122"/>
      <c r="H16" s="122">
        <f>I16+J16+K16+L16+M16+N16+O16</f>
        <v>3601653.3</v>
      </c>
      <c r="I16" s="122"/>
      <c r="J16" s="122"/>
      <c r="K16" s="122"/>
      <c r="L16" s="122">
        <f>'CT hạ tầng đất)'!P10</f>
        <v>3601653.3</v>
      </c>
      <c r="M16" s="122"/>
      <c r="N16" s="122"/>
      <c r="O16" s="122"/>
      <c r="P16" s="122" t="s">
        <v>473</v>
      </c>
      <c r="Q16" s="124"/>
    </row>
    <row r="17" spans="18:18" x14ac:dyDescent="0.2">
      <c r="R17" s="425"/>
    </row>
  </sheetData>
  <autoFilter ref="A11:W11"/>
  <mergeCells count="22">
    <mergeCell ref="N8:N11"/>
    <mergeCell ref="O8:O11"/>
    <mergeCell ref="E5:E11"/>
    <mergeCell ref="F5:F11"/>
    <mergeCell ref="G5:G11"/>
    <mergeCell ref="H5:O6"/>
    <mergeCell ref="A5:A11"/>
    <mergeCell ref="B5:B11"/>
    <mergeCell ref="C5:C11"/>
    <mergeCell ref="D5:D11"/>
    <mergeCell ref="M1:P1"/>
    <mergeCell ref="A2:P2"/>
    <mergeCell ref="A3:P3"/>
    <mergeCell ref="A4:P4"/>
    <mergeCell ref="P5:P11"/>
    <mergeCell ref="H7:H11"/>
    <mergeCell ref="I7:O7"/>
    <mergeCell ref="I8:I11"/>
    <mergeCell ref="J8:J11"/>
    <mergeCell ref="K8:K11"/>
    <mergeCell ref="L8:L11"/>
    <mergeCell ref="M8:M11"/>
  </mergeCells>
  <pageMargins left="0.42" right="0.2" top="0.54" bottom="0.3" header="0.26" footer="0.17"/>
  <pageSetup paperSize="9" scale="80" fitToHeight="0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workbookViewId="0">
      <pane ySplit="11" topLeftCell="A51" activePane="bottomLeft" state="frozen"/>
      <selection pane="bottomLeft" activeCell="W1" sqref="W1:Z1048576"/>
    </sheetView>
  </sheetViews>
  <sheetFormatPr defaultRowHeight="15.75" x14ac:dyDescent="0.25"/>
  <cols>
    <col min="1" max="1" width="5.7109375" style="1" customWidth="1"/>
    <col min="2" max="2" width="29.42578125" style="2" bestFit="1" customWidth="1"/>
    <col min="3" max="3" width="18" style="1" hidden="1" customWidth="1"/>
    <col min="4" max="4" width="8.140625" style="3" hidden="1" customWidth="1"/>
    <col min="5" max="5" width="6" style="4" customWidth="1"/>
    <col min="6" max="6" width="5.28515625" style="4" customWidth="1"/>
    <col min="7" max="7" width="11.140625" style="4" customWidth="1"/>
    <col min="8" max="8" width="8.5703125" style="4" customWidth="1"/>
    <col min="9" max="9" width="12.140625" style="4" customWidth="1"/>
    <col min="10" max="10" width="5.85546875" style="4" customWidth="1"/>
    <col min="11" max="11" width="10.42578125" style="4" customWidth="1"/>
    <col min="12" max="12" width="9.28515625" style="4" customWidth="1"/>
    <col min="13" max="13" width="5.42578125" style="4" customWidth="1"/>
    <col min="14" max="14" width="11.42578125" style="241" customWidth="1"/>
    <col min="15" max="15" width="10.28515625" style="4" customWidth="1"/>
    <col min="16" max="16" width="9.85546875" style="4" customWidth="1"/>
    <col min="17" max="17" width="10.7109375" style="4" customWidth="1"/>
    <col min="18" max="18" width="10.5703125" style="4" customWidth="1"/>
    <col min="19" max="19" width="9.85546875" style="4" customWidth="1"/>
    <col min="20" max="20" width="10.5703125" style="4" customWidth="1"/>
    <col min="21" max="21" width="11.28515625" style="1" customWidth="1"/>
    <col min="22" max="22" width="11.28515625" style="75" customWidth="1"/>
    <col min="23" max="16384" width="9.140625" style="1"/>
  </cols>
  <sheetData>
    <row r="1" spans="1:22" x14ac:dyDescent="0.25">
      <c r="O1" s="542" t="s">
        <v>426</v>
      </c>
      <c r="P1" s="542"/>
      <c r="Q1" s="542"/>
      <c r="R1" s="542"/>
      <c r="S1" s="542"/>
      <c r="T1" s="542"/>
      <c r="U1" s="410"/>
      <c r="V1" s="5"/>
    </row>
    <row r="2" spans="1:22" s="7" customFormat="1" ht="29.25" customHeight="1" x14ac:dyDescent="0.2">
      <c r="A2" s="543" t="s">
        <v>452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400"/>
      <c r="V2" s="6"/>
    </row>
    <row r="3" spans="1:22" s="7" customFormat="1" ht="16.5" customHeight="1" x14ac:dyDescent="0.2">
      <c r="A3" s="544" t="str">
        <f>'Dự kiến cân CĐ tăng thu tiềnđất'!A3:O3</f>
        <v>(Kèm theo Nghị quyết số………./NQ-HĐND ngày……/7/2022 của HĐND huyện Tân Yên)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401"/>
      <c r="V3" s="8"/>
    </row>
    <row r="4" spans="1:22" s="7" customFormat="1" x14ac:dyDescent="0.2">
      <c r="A4" s="545" t="s">
        <v>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402"/>
      <c r="V4" s="347"/>
    </row>
    <row r="5" spans="1:22" s="9" customFormat="1" ht="12.75" customHeight="1" x14ac:dyDescent="0.2">
      <c r="A5" s="546" t="s">
        <v>2</v>
      </c>
      <c r="B5" s="547" t="s">
        <v>3</v>
      </c>
      <c r="C5" s="532" t="s">
        <v>4</v>
      </c>
      <c r="D5" s="546" t="s">
        <v>5</v>
      </c>
      <c r="E5" s="550" t="s">
        <v>6</v>
      </c>
      <c r="F5" s="530" t="s">
        <v>7</v>
      </c>
      <c r="G5" s="530" t="s">
        <v>8</v>
      </c>
      <c r="H5" s="551" t="s">
        <v>9</v>
      </c>
      <c r="I5" s="530" t="s">
        <v>10</v>
      </c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 t="s">
        <v>11</v>
      </c>
      <c r="U5" s="532" t="s">
        <v>12</v>
      </c>
      <c r="V5" s="526" t="s">
        <v>13</v>
      </c>
    </row>
    <row r="6" spans="1:22" s="10" customFormat="1" ht="12.75" customHeight="1" x14ac:dyDescent="0.2">
      <c r="A6" s="546"/>
      <c r="B6" s="548"/>
      <c r="C6" s="533"/>
      <c r="D6" s="546"/>
      <c r="E6" s="550"/>
      <c r="F6" s="530"/>
      <c r="G6" s="530"/>
      <c r="H6" s="551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3"/>
      <c r="V6" s="526"/>
    </row>
    <row r="7" spans="1:22" s="10" customFormat="1" ht="19.5" customHeight="1" x14ac:dyDescent="0.2">
      <c r="A7" s="546"/>
      <c r="B7" s="548"/>
      <c r="C7" s="533"/>
      <c r="D7" s="546"/>
      <c r="E7" s="550"/>
      <c r="F7" s="530"/>
      <c r="G7" s="530"/>
      <c r="H7" s="551"/>
      <c r="I7" s="527" t="s">
        <v>14</v>
      </c>
      <c r="J7" s="527" t="s">
        <v>15</v>
      </c>
      <c r="K7" s="527" t="s">
        <v>16</v>
      </c>
      <c r="L7" s="530" t="s">
        <v>17</v>
      </c>
      <c r="M7" s="530"/>
      <c r="N7" s="530"/>
      <c r="O7" s="530"/>
      <c r="P7" s="530"/>
      <c r="Q7" s="530"/>
      <c r="R7" s="530"/>
      <c r="S7" s="530"/>
      <c r="T7" s="531"/>
      <c r="U7" s="533"/>
      <c r="V7" s="526"/>
    </row>
    <row r="8" spans="1:22" s="10" customFormat="1" ht="12.75" customHeight="1" x14ac:dyDescent="0.2">
      <c r="A8" s="546"/>
      <c r="B8" s="548"/>
      <c r="C8" s="533"/>
      <c r="D8" s="546"/>
      <c r="E8" s="550"/>
      <c r="F8" s="530"/>
      <c r="G8" s="530"/>
      <c r="H8" s="551"/>
      <c r="I8" s="528"/>
      <c r="J8" s="528"/>
      <c r="K8" s="528"/>
      <c r="L8" s="535" t="s">
        <v>307</v>
      </c>
      <c r="M8" s="528" t="s">
        <v>18</v>
      </c>
      <c r="N8" s="528" t="s">
        <v>19</v>
      </c>
      <c r="O8" s="536" t="s">
        <v>20</v>
      </c>
      <c r="P8" s="537"/>
      <c r="Q8" s="537"/>
      <c r="R8" s="537"/>
      <c r="S8" s="538"/>
      <c r="T8" s="530"/>
      <c r="U8" s="533"/>
      <c r="V8" s="526"/>
    </row>
    <row r="9" spans="1:22" s="10" customFormat="1" ht="12.75" customHeight="1" x14ac:dyDescent="0.2">
      <c r="A9" s="546"/>
      <c r="B9" s="548"/>
      <c r="C9" s="533"/>
      <c r="D9" s="546"/>
      <c r="E9" s="550"/>
      <c r="F9" s="530"/>
      <c r="G9" s="530"/>
      <c r="H9" s="551"/>
      <c r="I9" s="528"/>
      <c r="J9" s="528"/>
      <c r="K9" s="528"/>
      <c r="L9" s="526"/>
      <c r="M9" s="528"/>
      <c r="N9" s="528"/>
      <c r="O9" s="539" t="s">
        <v>21</v>
      </c>
      <c r="P9" s="539" t="s">
        <v>22</v>
      </c>
      <c r="Q9" s="539" t="s">
        <v>306</v>
      </c>
      <c r="R9" s="539" t="s">
        <v>23</v>
      </c>
      <c r="S9" s="539" t="s">
        <v>24</v>
      </c>
      <c r="T9" s="530"/>
      <c r="U9" s="533"/>
      <c r="V9" s="526"/>
    </row>
    <row r="10" spans="1:22" s="10" customFormat="1" ht="12.75" customHeight="1" x14ac:dyDescent="0.2">
      <c r="A10" s="546"/>
      <c r="B10" s="548"/>
      <c r="C10" s="533"/>
      <c r="D10" s="546"/>
      <c r="E10" s="550"/>
      <c r="F10" s="530"/>
      <c r="G10" s="530"/>
      <c r="H10" s="551"/>
      <c r="I10" s="528"/>
      <c r="J10" s="528"/>
      <c r="K10" s="528"/>
      <c r="L10" s="526"/>
      <c r="M10" s="528"/>
      <c r="N10" s="528"/>
      <c r="O10" s="540"/>
      <c r="P10" s="540"/>
      <c r="Q10" s="540"/>
      <c r="R10" s="540"/>
      <c r="S10" s="540"/>
      <c r="T10" s="530"/>
      <c r="U10" s="533"/>
      <c r="V10" s="526"/>
    </row>
    <row r="11" spans="1:22" s="10" customFormat="1" ht="14.25" customHeight="1" x14ac:dyDescent="0.2">
      <c r="A11" s="546"/>
      <c r="B11" s="549"/>
      <c r="C11" s="534"/>
      <c r="D11" s="546"/>
      <c r="E11" s="550"/>
      <c r="F11" s="530"/>
      <c r="G11" s="530"/>
      <c r="H11" s="551"/>
      <c r="I11" s="529"/>
      <c r="J11" s="529"/>
      <c r="K11" s="529"/>
      <c r="L11" s="526"/>
      <c r="M11" s="529"/>
      <c r="N11" s="529"/>
      <c r="O11" s="541"/>
      <c r="P11" s="541"/>
      <c r="Q11" s="541"/>
      <c r="R11" s="541"/>
      <c r="S11" s="541"/>
      <c r="T11" s="530"/>
      <c r="U11" s="534"/>
      <c r="V11" s="526"/>
    </row>
    <row r="12" spans="1:22" s="16" customFormat="1" ht="19.5" customHeight="1" x14ac:dyDescent="0.2">
      <c r="A12" s="11"/>
      <c r="B12" s="12"/>
      <c r="C12" s="12"/>
      <c r="D12" s="11"/>
      <c r="E12" s="11"/>
      <c r="F12" s="13">
        <v>1</v>
      </c>
      <c r="G12" s="13">
        <v>2</v>
      </c>
      <c r="H12" s="14">
        <v>3</v>
      </c>
      <c r="I12" s="12" t="s">
        <v>25</v>
      </c>
      <c r="J12" s="12">
        <v>5</v>
      </c>
      <c r="K12" s="12">
        <v>6</v>
      </c>
      <c r="L12" s="13">
        <v>7</v>
      </c>
      <c r="M12" s="12"/>
      <c r="N12" s="12" t="s">
        <v>26</v>
      </c>
      <c r="O12" s="15">
        <v>9</v>
      </c>
      <c r="P12" s="15">
        <v>10</v>
      </c>
      <c r="Q12" s="15">
        <v>11</v>
      </c>
      <c r="R12" s="15">
        <v>12</v>
      </c>
      <c r="S12" s="15">
        <v>13</v>
      </c>
      <c r="T12" s="13">
        <v>14</v>
      </c>
      <c r="U12" s="12">
        <v>15</v>
      </c>
      <c r="V12" s="13"/>
    </row>
    <row r="13" spans="1:22" s="197" customFormat="1" ht="30" customHeight="1" x14ac:dyDescent="0.2">
      <c r="A13" s="326" t="s">
        <v>27</v>
      </c>
      <c r="B13" s="327" t="s">
        <v>28</v>
      </c>
      <c r="C13" s="328"/>
      <c r="D13" s="329"/>
      <c r="E13" s="330"/>
      <c r="F13" s="242">
        <f>+F14+F17</f>
        <v>76</v>
      </c>
      <c r="G13" s="242">
        <f>+G14+G17</f>
        <v>4130067</v>
      </c>
      <c r="H13" s="242">
        <f t="shared" ref="H13:U13" si="0">+H14+H17</f>
        <v>18347</v>
      </c>
      <c r="I13" s="242">
        <f t="shared" si="0"/>
        <v>3475009</v>
      </c>
      <c r="J13" s="242">
        <f t="shared" si="0"/>
        <v>0</v>
      </c>
      <c r="K13" s="242">
        <f t="shared" si="0"/>
        <v>195000</v>
      </c>
      <c r="L13" s="242">
        <f t="shared" si="0"/>
        <v>15900</v>
      </c>
      <c r="M13" s="242">
        <f t="shared" si="0"/>
        <v>0</v>
      </c>
      <c r="N13" s="242">
        <f t="shared" si="0"/>
        <v>3241109</v>
      </c>
      <c r="O13" s="242">
        <f t="shared" si="0"/>
        <v>150656</v>
      </c>
      <c r="P13" s="242">
        <f t="shared" si="0"/>
        <v>566873</v>
      </c>
      <c r="Q13" s="242">
        <f t="shared" si="0"/>
        <v>808700</v>
      </c>
      <c r="R13" s="242">
        <f t="shared" si="0"/>
        <v>876880</v>
      </c>
      <c r="S13" s="242">
        <f t="shared" si="0"/>
        <v>838000</v>
      </c>
      <c r="T13" s="242">
        <f t="shared" si="0"/>
        <v>23000</v>
      </c>
      <c r="U13" s="242">
        <f t="shared" si="0"/>
        <v>709700</v>
      </c>
      <c r="V13" s="25"/>
    </row>
    <row r="14" spans="1:22" s="197" customFormat="1" ht="22.5" customHeight="1" x14ac:dyDescent="0.2">
      <c r="A14" s="326" t="s">
        <v>29</v>
      </c>
      <c r="B14" s="331" t="s">
        <v>30</v>
      </c>
      <c r="C14" s="328"/>
      <c r="D14" s="329"/>
      <c r="E14" s="330"/>
      <c r="F14" s="242">
        <f>SUM(F15:F16)</f>
        <v>2</v>
      </c>
      <c r="G14" s="242">
        <f t="shared" ref="G14:U14" si="1">SUM(G15:G16)</f>
        <v>52000</v>
      </c>
      <c r="H14" s="242">
        <f t="shared" si="1"/>
        <v>17332</v>
      </c>
      <c r="I14" s="242">
        <f t="shared" si="1"/>
        <v>34668</v>
      </c>
      <c r="J14" s="242">
        <f t="shared" si="1"/>
        <v>0</v>
      </c>
      <c r="K14" s="242">
        <f t="shared" si="1"/>
        <v>0</v>
      </c>
      <c r="L14" s="242">
        <f t="shared" si="1"/>
        <v>0</v>
      </c>
      <c r="M14" s="242">
        <f t="shared" si="1"/>
        <v>0</v>
      </c>
      <c r="N14" s="242">
        <f t="shared" si="1"/>
        <v>34668</v>
      </c>
      <c r="O14" s="242">
        <f t="shared" si="1"/>
        <v>28668</v>
      </c>
      <c r="P14" s="242">
        <f t="shared" si="1"/>
        <v>6000</v>
      </c>
      <c r="Q14" s="242">
        <f t="shared" si="1"/>
        <v>0</v>
      </c>
      <c r="R14" s="242">
        <f t="shared" si="1"/>
        <v>0</v>
      </c>
      <c r="S14" s="242">
        <f t="shared" si="1"/>
        <v>0</v>
      </c>
      <c r="T14" s="242">
        <f t="shared" si="1"/>
        <v>0</v>
      </c>
      <c r="U14" s="242">
        <f t="shared" si="1"/>
        <v>0</v>
      </c>
      <c r="V14" s="25"/>
    </row>
    <row r="15" spans="1:22" s="197" customFormat="1" ht="33.75" customHeight="1" x14ac:dyDescent="0.2">
      <c r="A15" s="17">
        <v>1</v>
      </c>
      <c r="B15" s="18" t="s">
        <v>31</v>
      </c>
      <c r="C15" s="19"/>
      <c r="D15" s="20" t="s">
        <v>32</v>
      </c>
      <c r="E15" s="21" t="s">
        <v>33</v>
      </c>
      <c r="F15" s="22">
        <v>1</v>
      </c>
      <c r="G15" s="22">
        <v>17000</v>
      </c>
      <c r="H15" s="22">
        <v>11332</v>
      </c>
      <c r="I15" s="22">
        <f>+J15+K15+L15+N15+T15</f>
        <v>5668</v>
      </c>
      <c r="J15" s="22"/>
      <c r="K15" s="22"/>
      <c r="L15" s="22"/>
      <c r="M15" s="22"/>
      <c r="N15" s="242">
        <f>+O15+P15+Q15+R15+S15</f>
        <v>5668</v>
      </c>
      <c r="O15" s="22">
        <v>3668</v>
      </c>
      <c r="P15" s="22">
        <v>2000</v>
      </c>
      <c r="Q15" s="22"/>
      <c r="R15" s="22"/>
      <c r="S15" s="22"/>
      <c r="T15" s="23"/>
      <c r="U15" s="24"/>
      <c r="V15" s="25" t="s">
        <v>34</v>
      </c>
    </row>
    <row r="16" spans="1:22" s="197" customFormat="1" ht="45.75" customHeight="1" x14ac:dyDescent="0.2">
      <c r="A16" s="26">
        <v>2</v>
      </c>
      <c r="B16" s="18" t="s">
        <v>35</v>
      </c>
      <c r="C16" s="27"/>
      <c r="D16" s="28" t="s">
        <v>32</v>
      </c>
      <c r="E16" s="21" t="s">
        <v>33</v>
      </c>
      <c r="F16" s="22">
        <v>1</v>
      </c>
      <c r="G16" s="22">
        <v>35000</v>
      </c>
      <c r="H16" s="22">
        <v>6000</v>
      </c>
      <c r="I16" s="22">
        <f>+J16+K16+L16+N16+T16</f>
        <v>29000</v>
      </c>
      <c r="J16" s="22"/>
      <c r="K16" s="22"/>
      <c r="L16" s="22"/>
      <c r="M16" s="22"/>
      <c r="N16" s="242">
        <f>+O16+P16+Q16+R16+S16</f>
        <v>29000</v>
      </c>
      <c r="O16" s="22">
        <v>25000</v>
      </c>
      <c r="P16" s="22">
        <v>4000</v>
      </c>
      <c r="Q16" s="22"/>
      <c r="R16" s="22"/>
      <c r="S16" s="22"/>
      <c r="T16" s="23"/>
      <c r="U16" s="29"/>
      <c r="V16" s="25" t="s">
        <v>34</v>
      </c>
    </row>
    <row r="17" spans="1:22" s="335" customFormat="1" ht="24" customHeight="1" x14ac:dyDescent="0.25">
      <c r="A17" s="332" t="s">
        <v>36</v>
      </c>
      <c r="B17" s="331" t="s">
        <v>37</v>
      </c>
      <c r="C17" s="333"/>
      <c r="D17" s="334"/>
      <c r="E17" s="330"/>
      <c r="F17" s="242">
        <f t="shared" ref="F17:U17" si="2">+F18+F95</f>
        <v>74</v>
      </c>
      <c r="G17" s="242">
        <f t="shared" si="2"/>
        <v>4078067</v>
      </c>
      <c r="H17" s="242">
        <f t="shared" si="2"/>
        <v>1015</v>
      </c>
      <c r="I17" s="242">
        <f t="shared" si="2"/>
        <v>3440341</v>
      </c>
      <c r="J17" s="242">
        <f t="shared" si="2"/>
        <v>0</v>
      </c>
      <c r="K17" s="242">
        <f t="shared" si="2"/>
        <v>195000</v>
      </c>
      <c r="L17" s="242">
        <f t="shared" si="2"/>
        <v>15900</v>
      </c>
      <c r="M17" s="242">
        <f t="shared" si="2"/>
        <v>0</v>
      </c>
      <c r="N17" s="242">
        <f t="shared" si="2"/>
        <v>3206441</v>
      </c>
      <c r="O17" s="242">
        <f t="shared" si="2"/>
        <v>121988</v>
      </c>
      <c r="P17" s="242">
        <f t="shared" si="2"/>
        <v>560873</v>
      </c>
      <c r="Q17" s="242">
        <f t="shared" si="2"/>
        <v>808700</v>
      </c>
      <c r="R17" s="242">
        <f t="shared" si="2"/>
        <v>876880</v>
      </c>
      <c r="S17" s="242">
        <f t="shared" si="2"/>
        <v>838000</v>
      </c>
      <c r="T17" s="242">
        <f t="shared" si="2"/>
        <v>23000</v>
      </c>
      <c r="U17" s="242">
        <f t="shared" si="2"/>
        <v>709700</v>
      </c>
      <c r="V17" s="242">
        <f>+V19+V49+V85+V95</f>
        <v>0</v>
      </c>
    </row>
    <row r="18" spans="1:22" s="335" customFormat="1" ht="24" customHeight="1" x14ac:dyDescent="0.25">
      <c r="A18" s="332" t="s">
        <v>299</v>
      </c>
      <c r="B18" s="327" t="s">
        <v>298</v>
      </c>
      <c r="C18" s="333"/>
      <c r="D18" s="334"/>
      <c r="E18" s="330"/>
      <c r="F18" s="242">
        <f t="shared" ref="F18:V18" si="3">+F19+F49+F85</f>
        <v>70</v>
      </c>
      <c r="G18" s="242">
        <f t="shared" si="3"/>
        <v>4024552</v>
      </c>
      <c r="H18" s="242">
        <f t="shared" si="3"/>
        <v>0</v>
      </c>
      <c r="I18" s="242">
        <f t="shared" si="3"/>
        <v>3387841</v>
      </c>
      <c r="J18" s="242">
        <f t="shared" si="3"/>
        <v>0</v>
      </c>
      <c r="K18" s="242">
        <f t="shared" si="3"/>
        <v>195000</v>
      </c>
      <c r="L18" s="242">
        <f t="shared" si="3"/>
        <v>15900</v>
      </c>
      <c r="M18" s="242">
        <f t="shared" si="3"/>
        <v>0</v>
      </c>
      <c r="N18" s="242">
        <f t="shared" si="3"/>
        <v>3153941</v>
      </c>
      <c r="O18" s="242">
        <f t="shared" si="3"/>
        <v>103488</v>
      </c>
      <c r="P18" s="242">
        <f t="shared" si="3"/>
        <v>526873</v>
      </c>
      <c r="Q18" s="242">
        <f t="shared" si="3"/>
        <v>808700</v>
      </c>
      <c r="R18" s="242">
        <f t="shared" si="3"/>
        <v>876880</v>
      </c>
      <c r="S18" s="242">
        <f t="shared" si="3"/>
        <v>838000</v>
      </c>
      <c r="T18" s="242">
        <f t="shared" si="3"/>
        <v>23000</v>
      </c>
      <c r="U18" s="242">
        <f t="shared" si="3"/>
        <v>709700</v>
      </c>
      <c r="V18" s="242">
        <f t="shared" si="3"/>
        <v>0</v>
      </c>
    </row>
    <row r="19" spans="1:22" s="338" customFormat="1" ht="24.75" customHeight="1" x14ac:dyDescent="0.2">
      <c r="A19" s="332" t="s">
        <v>38</v>
      </c>
      <c r="B19" s="336" t="s">
        <v>39</v>
      </c>
      <c r="C19" s="337"/>
      <c r="D19" s="334"/>
      <c r="E19" s="38"/>
      <c r="F19" s="242">
        <f>SUM(F20:F48)</f>
        <v>27</v>
      </c>
      <c r="G19" s="242">
        <f t="shared" ref="G19:U19" si="4">SUM(G20:G48)</f>
        <v>2254462</v>
      </c>
      <c r="H19" s="242">
        <f t="shared" si="4"/>
        <v>0</v>
      </c>
      <c r="I19" s="242">
        <f t="shared" si="4"/>
        <v>1634751</v>
      </c>
      <c r="J19" s="242">
        <f t="shared" si="4"/>
        <v>0</v>
      </c>
      <c r="K19" s="242">
        <f t="shared" si="4"/>
        <v>195000</v>
      </c>
      <c r="L19" s="242">
        <f t="shared" ref="L19:O19" si="5">SUM(L20:L48)</f>
        <v>1000</v>
      </c>
      <c r="M19" s="242">
        <f t="shared" si="5"/>
        <v>0</v>
      </c>
      <c r="N19" s="242">
        <f t="shared" si="5"/>
        <v>1435751</v>
      </c>
      <c r="O19" s="242">
        <f t="shared" si="5"/>
        <v>71503</v>
      </c>
      <c r="P19" s="242">
        <f t="shared" si="4"/>
        <v>376668</v>
      </c>
      <c r="Q19" s="242">
        <f t="shared" si="4"/>
        <v>302700</v>
      </c>
      <c r="R19" s="242">
        <f t="shared" si="4"/>
        <v>348880</v>
      </c>
      <c r="S19" s="242">
        <f t="shared" si="4"/>
        <v>336000</v>
      </c>
      <c r="T19" s="242">
        <f t="shared" si="4"/>
        <v>3000</v>
      </c>
      <c r="U19" s="242">
        <f t="shared" si="4"/>
        <v>599700</v>
      </c>
      <c r="V19" s="25"/>
    </row>
    <row r="20" spans="1:22" s="197" customFormat="1" ht="40.5" customHeight="1" x14ac:dyDescent="0.2">
      <c r="A20" s="30">
        <v>1</v>
      </c>
      <c r="B20" s="31" t="s">
        <v>40</v>
      </c>
      <c r="C20" s="32"/>
      <c r="D20" s="33" t="s">
        <v>32</v>
      </c>
      <c r="E20" s="34">
        <v>2021</v>
      </c>
      <c r="F20" s="22">
        <v>1</v>
      </c>
      <c r="G20" s="35">
        <v>5000</v>
      </c>
      <c r="H20" s="35"/>
      <c r="I20" s="35">
        <f>+J20+K20+L20+N20+T20</f>
        <v>5000</v>
      </c>
      <c r="J20" s="399"/>
      <c r="K20" s="399"/>
      <c r="L20" s="399"/>
      <c r="M20" s="399"/>
      <c r="N20" s="196">
        <f>+O20+P20+Q20+R20+S20</f>
        <v>5000</v>
      </c>
      <c r="O20" s="36">
        <v>5000</v>
      </c>
      <c r="P20" s="36"/>
      <c r="Q20" s="36"/>
      <c r="R20" s="36"/>
      <c r="S20" s="37">
        <v>0</v>
      </c>
      <c r="T20" s="38"/>
      <c r="U20" s="39"/>
      <c r="V20" s="25" t="s">
        <v>41</v>
      </c>
    </row>
    <row r="21" spans="1:22" s="197" customFormat="1" ht="38.25" x14ac:dyDescent="0.2">
      <c r="A21" s="30">
        <v>2</v>
      </c>
      <c r="B21" s="31" t="s">
        <v>42</v>
      </c>
      <c r="C21" s="32"/>
      <c r="D21" s="33" t="s">
        <v>32</v>
      </c>
      <c r="E21" s="23" t="s">
        <v>43</v>
      </c>
      <c r="F21" s="22">
        <v>1</v>
      </c>
      <c r="G21" s="35">
        <v>20153</v>
      </c>
      <c r="H21" s="35"/>
      <c r="I21" s="35">
        <f t="shared" ref="I21:I99" si="6">+J21+K21+L21+N21+T21</f>
        <v>20153</v>
      </c>
      <c r="J21" s="399"/>
      <c r="K21" s="37"/>
      <c r="L21" s="399"/>
      <c r="M21" s="399"/>
      <c r="N21" s="196">
        <f t="shared" ref="N21:N99" si="7">+O21+P21+Q21+R21+S21</f>
        <v>20153</v>
      </c>
      <c r="O21" s="36">
        <v>5153</v>
      </c>
      <c r="P21" s="36">
        <v>15000</v>
      </c>
      <c r="Q21" s="36"/>
      <c r="R21" s="36"/>
      <c r="S21" s="34"/>
      <c r="T21" s="38"/>
      <c r="U21" s="39"/>
      <c r="V21" s="25" t="s">
        <v>34</v>
      </c>
    </row>
    <row r="22" spans="1:22" s="197" customFormat="1" ht="52.5" customHeight="1" x14ac:dyDescent="0.2">
      <c r="A22" s="30">
        <v>3</v>
      </c>
      <c r="B22" s="31" t="s">
        <v>44</v>
      </c>
      <c r="C22" s="32"/>
      <c r="D22" s="28" t="s">
        <v>45</v>
      </c>
      <c r="E22" s="23" t="s">
        <v>43</v>
      </c>
      <c r="F22" s="59">
        <v>1</v>
      </c>
      <c r="G22" s="54">
        <v>50275</v>
      </c>
      <c r="H22" s="54"/>
      <c r="I22" s="35">
        <f t="shared" si="6"/>
        <v>50275</v>
      </c>
      <c r="J22" s="55"/>
      <c r="K22" s="56"/>
      <c r="L22" s="55"/>
      <c r="M22" s="55"/>
      <c r="N22" s="196">
        <f t="shared" si="7"/>
        <v>50275</v>
      </c>
      <c r="O22" s="348">
        <v>17000</v>
      </c>
      <c r="P22" s="348">
        <v>33275</v>
      </c>
      <c r="Q22" s="348"/>
      <c r="R22" s="348"/>
      <c r="S22" s="349"/>
      <c r="T22" s="23"/>
      <c r="U22" s="350"/>
      <c r="V22" s="25" t="s">
        <v>34</v>
      </c>
    </row>
    <row r="23" spans="1:22" s="197" customFormat="1" ht="31.5" x14ac:dyDescent="0.2">
      <c r="A23" s="30">
        <v>4</v>
      </c>
      <c r="B23" s="31" t="s">
        <v>46</v>
      </c>
      <c r="C23" s="32"/>
      <c r="D23" s="33" t="s">
        <v>32</v>
      </c>
      <c r="E23" s="23" t="s">
        <v>47</v>
      </c>
      <c r="F23" s="22">
        <v>1</v>
      </c>
      <c r="G23" s="35">
        <v>110000</v>
      </c>
      <c r="H23" s="35"/>
      <c r="I23" s="35">
        <f t="shared" si="6"/>
        <v>110000</v>
      </c>
      <c r="J23" s="399"/>
      <c r="K23" s="399"/>
      <c r="L23" s="399"/>
      <c r="M23" s="399"/>
      <c r="N23" s="196">
        <f t="shared" si="7"/>
        <v>110000</v>
      </c>
      <c r="O23" s="36">
        <v>2000</v>
      </c>
      <c r="P23" s="36">
        <v>40000</v>
      </c>
      <c r="Q23" s="36">
        <v>35000</v>
      </c>
      <c r="R23" s="36">
        <v>20000</v>
      </c>
      <c r="S23" s="37">
        <v>13000</v>
      </c>
      <c r="T23" s="38"/>
      <c r="U23" s="39"/>
      <c r="V23" s="25" t="s">
        <v>48</v>
      </c>
    </row>
    <row r="24" spans="1:22" s="197" customFormat="1" ht="33" customHeight="1" x14ac:dyDescent="0.2">
      <c r="A24" s="30">
        <v>5</v>
      </c>
      <c r="B24" s="31" t="s">
        <v>49</v>
      </c>
      <c r="C24" s="32"/>
      <c r="D24" s="33"/>
      <c r="E24" s="23" t="s">
        <v>50</v>
      </c>
      <c r="F24" s="22">
        <v>1</v>
      </c>
      <c r="G24" s="35">
        <v>75000</v>
      </c>
      <c r="H24" s="35"/>
      <c r="I24" s="35">
        <f t="shared" si="6"/>
        <v>75000</v>
      </c>
      <c r="J24" s="399"/>
      <c r="K24" s="399"/>
      <c r="L24" s="399"/>
      <c r="M24" s="399"/>
      <c r="N24" s="196">
        <f t="shared" si="7"/>
        <v>75000</v>
      </c>
      <c r="O24" s="36">
        <v>2000</v>
      </c>
      <c r="P24" s="36">
        <v>28000</v>
      </c>
      <c r="Q24" s="36">
        <v>20000</v>
      </c>
      <c r="R24" s="36">
        <v>25000</v>
      </c>
      <c r="S24" s="37"/>
      <c r="T24" s="57"/>
      <c r="U24" s="58"/>
      <c r="V24" s="25" t="s">
        <v>48</v>
      </c>
    </row>
    <row r="25" spans="1:22" s="197" customFormat="1" ht="33.75" customHeight="1" x14ac:dyDescent="0.2">
      <c r="A25" s="30">
        <v>6</v>
      </c>
      <c r="B25" s="31" t="s">
        <v>51</v>
      </c>
      <c r="C25" s="32"/>
      <c r="D25" s="33"/>
      <c r="E25" s="23" t="s">
        <v>43</v>
      </c>
      <c r="F25" s="22">
        <v>1</v>
      </c>
      <c r="G25" s="35">
        <v>9980</v>
      </c>
      <c r="H25" s="54"/>
      <c r="I25" s="35">
        <f t="shared" si="6"/>
        <v>9980</v>
      </c>
      <c r="J25" s="55"/>
      <c r="K25" s="56"/>
      <c r="L25" s="55"/>
      <c r="M25" s="55"/>
      <c r="N25" s="196">
        <f t="shared" si="7"/>
        <v>9980</v>
      </c>
      <c r="O25" s="36">
        <v>8000</v>
      </c>
      <c r="P25" s="36">
        <v>1980</v>
      </c>
      <c r="Q25" s="36"/>
      <c r="R25" s="36"/>
      <c r="S25" s="37"/>
      <c r="T25" s="57"/>
      <c r="U25" s="58"/>
      <c r="V25" s="25" t="s">
        <v>48</v>
      </c>
    </row>
    <row r="26" spans="1:22" s="197" customFormat="1" ht="35.25" customHeight="1" x14ac:dyDescent="0.2">
      <c r="A26" s="30">
        <v>7</v>
      </c>
      <c r="B26" s="31" t="s">
        <v>52</v>
      </c>
      <c r="C26" s="32"/>
      <c r="D26" s="33"/>
      <c r="E26" s="23" t="s">
        <v>43</v>
      </c>
      <c r="F26" s="59">
        <v>1</v>
      </c>
      <c r="G26" s="35">
        <v>9950</v>
      </c>
      <c r="H26" s="54"/>
      <c r="I26" s="35">
        <f t="shared" si="6"/>
        <v>9950</v>
      </c>
      <c r="J26" s="55"/>
      <c r="K26" s="56"/>
      <c r="L26" s="55"/>
      <c r="M26" s="55"/>
      <c r="N26" s="196">
        <f t="shared" si="7"/>
        <v>9950</v>
      </c>
      <c r="O26" s="36">
        <v>8000</v>
      </c>
      <c r="P26" s="36">
        <v>1950</v>
      </c>
      <c r="Q26" s="36"/>
      <c r="R26" s="36"/>
      <c r="S26" s="37"/>
      <c r="T26" s="57"/>
      <c r="U26" s="58"/>
      <c r="V26" s="25" t="s">
        <v>48</v>
      </c>
    </row>
    <row r="27" spans="1:22" s="197" customFormat="1" ht="45.75" customHeight="1" x14ac:dyDescent="0.2">
      <c r="A27" s="30">
        <v>8</v>
      </c>
      <c r="B27" s="31" t="s">
        <v>53</v>
      </c>
      <c r="C27" s="32"/>
      <c r="D27" s="33"/>
      <c r="E27" s="23" t="s">
        <v>43</v>
      </c>
      <c r="F27" s="59">
        <v>1</v>
      </c>
      <c r="G27" s="35">
        <v>9950</v>
      </c>
      <c r="H27" s="54"/>
      <c r="I27" s="35">
        <f t="shared" si="6"/>
        <v>9950</v>
      </c>
      <c r="J27" s="55"/>
      <c r="K27" s="56"/>
      <c r="L27" s="55"/>
      <c r="M27" s="55"/>
      <c r="N27" s="196">
        <f t="shared" si="7"/>
        <v>9950</v>
      </c>
      <c r="O27" s="36">
        <v>8000</v>
      </c>
      <c r="P27" s="36">
        <v>1950</v>
      </c>
      <c r="Q27" s="36"/>
      <c r="R27" s="36"/>
      <c r="S27" s="37"/>
      <c r="T27" s="57"/>
      <c r="U27" s="58"/>
      <c r="V27" s="25" t="s">
        <v>48</v>
      </c>
    </row>
    <row r="28" spans="1:22" s="197" customFormat="1" ht="30.75" customHeight="1" x14ac:dyDescent="0.2">
      <c r="A28" s="30">
        <v>9</v>
      </c>
      <c r="B28" s="31" t="s">
        <v>54</v>
      </c>
      <c r="C28" s="32"/>
      <c r="D28" s="33"/>
      <c r="E28" s="23" t="s">
        <v>43</v>
      </c>
      <c r="F28" s="59">
        <v>1</v>
      </c>
      <c r="G28" s="35">
        <v>9500</v>
      </c>
      <c r="H28" s="35"/>
      <c r="I28" s="35">
        <f t="shared" si="6"/>
        <v>9500</v>
      </c>
      <c r="J28" s="399"/>
      <c r="K28" s="35"/>
      <c r="L28" s="35"/>
      <c r="M28" s="35"/>
      <c r="N28" s="196">
        <f t="shared" si="7"/>
        <v>9500</v>
      </c>
      <c r="O28" s="36">
        <v>5000</v>
      </c>
      <c r="P28" s="36">
        <v>4500</v>
      </c>
      <c r="Q28" s="36"/>
      <c r="R28" s="36"/>
      <c r="S28" s="37"/>
      <c r="T28" s="57"/>
      <c r="U28" s="58"/>
      <c r="V28" s="25" t="s">
        <v>41</v>
      </c>
    </row>
    <row r="29" spans="1:22" s="197" customFormat="1" ht="43.5" customHeight="1" x14ac:dyDescent="0.2">
      <c r="A29" s="30">
        <v>10</v>
      </c>
      <c r="B29" s="31" t="s">
        <v>55</v>
      </c>
      <c r="C29" s="32"/>
      <c r="D29" s="33"/>
      <c r="E29" s="23" t="s">
        <v>56</v>
      </c>
      <c r="F29" s="59">
        <v>1</v>
      </c>
      <c r="G29" s="35">
        <v>31000</v>
      </c>
      <c r="H29" s="35"/>
      <c r="I29" s="35">
        <f t="shared" si="6"/>
        <v>31000</v>
      </c>
      <c r="J29" s="399"/>
      <c r="K29" s="35"/>
      <c r="L29" s="35"/>
      <c r="M29" s="35"/>
      <c r="N29" s="196">
        <f t="shared" si="7"/>
        <v>31000</v>
      </c>
      <c r="O29" s="36">
        <v>1000</v>
      </c>
      <c r="P29" s="36">
        <v>5000</v>
      </c>
      <c r="Q29" s="36">
        <v>15000</v>
      </c>
      <c r="R29" s="36">
        <v>10000</v>
      </c>
      <c r="S29" s="37"/>
      <c r="T29" s="57"/>
      <c r="U29" s="58"/>
      <c r="V29" s="25" t="s">
        <v>57</v>
      </c>
    </row>
    <row r="30" spans="1:22" s="197" customFormat="1" ht="35.25" customHeight="1" x14ac:dyDescent="0.2">
      <c r="A30" s="30">
        <v>11</v>
      </c>
      <c r="B30" s="31" t="s">
        <v>58</v>
      </c>
      <c r="C30" s="32"/>
      <c r="D30" s="33"/>
      <c r="E30" s="23" t="s">
        <v>50</v>
      </c>
      <c r="F30" s="59">
        <v>1</v>
      </c>
      <c r="G30" s="35">
        <v>133880</v>
      </c>
      <c r="H30" s="35"/>
      <c r="I30" s="35">
        <f t="shared" si="6"/>
        <v>133880</v>
      </c>
      <c r="J30" s="399"/>
      <c r="K30" s="35"/>
      <c r="L30" s="35"/>
      <c r="M30" s="35"/>
      <c r="N30" s="196">
        <f t="shared" si="7"/>
        <v>133880</v>
      </c>
      <c r="O30" s="36">
        <v>2000</v>
      </c>
      <c r="P30" s="36">
        <v>50000</v>
      </c>
      <c r="Q30" s="36">
        <v>40000</v>
      </c>
      <c r="R30" s="36">
        <v>41880</v>
      </c>
      <c r="S30" s="37"/>
      <c r="T30" s="57"/>
      <c r="U30" s="58"/>
      <c r="V30" s="25" t="s">
        <v>48</v>
      </c>
    </row>
    <row r="31" spans="1:22" s="197" customFormat="1" ht="29.25" customHeight="1" x14ac:dyDescent="0.2">
      <c r="A31" s="30">
        <v>12</v>
      </c>
      <c r="B31" s="31" t="s">
        <v>59</v>
      </c>
      <c r="C31" s="32"/>
      <c r="D31" s="33"/>
      <c r="E31" s="23" t="s">
        <v>47</v>
      </c>
      <c r="F31" s="59">
        <v>1</v>
      </c>
      <c r="G31" s="35">
        <v>176213</v>
      </c>
      <c r="H31" s="35"/>
      <c r="I31" s="35">
        <f t="shared" si="6"/>
        <v>176213</v>
      </c>
      <c r="J31" s="399"/>
      <c r="K31" s="35"/>
      <c r="L31" s="35"/>
      <c r="M31" s="35"/>
      <c r="N31" s="196">
        <f t="shared" si="7"/>
        <v>176213</v>
      </c>
      <c r="O31" s="36">
        <v>2000</v>
      </c>
      <c r="P31" s="36">
        <v>76213</v>
      </c>
      <c r="Q31" s="36">
        <v>50000</v>
      </c>
      <c r="R31" s="36">
        <v>28000</v>
      </c>
      <c r="S31" s="37">
        <v>20000</v>
      </c>
      <c r="T31" s="57"/>
      <c r="U31" s="58"/>
      <c r="V31" s="25" t="s">
        <v>48</v>
      </c>
    </row>
    <row r="32" spans="1:22" s="360" customFormat="1" ht="27.75" customHeight="1" x14ac:dyDescent="0.2">
      <c r="A32" s="351"/>
      <c r="B32" s="339" t="s">
        <v>60</v>
      </c>
      <c r="C32" s="352"/>
      <c r="D32" s="353"/>
      <c r="E32" s="354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6"/>
      <c r="Q32" s="356"/>
      <c r="R32" s="356"/>
      <c r="S32" s="357"/>
      <c r="T32" s="354"/>
      <c r="U32" s="358"/>
      <c r="V32" s="359"/>
    </row>
    <row r="33" spans="1:22" s="360" customFormat="1" ht="38.25" customHeight="1" x14ac:dyDescent="0.2">
      <c r="A33" s="60">
        <v>1</v>
      </c>
      <c r="B33" s="61" t="s">
        <v>61</v>
      </c>
      <c r="C33" s="352"/>
      <c r="D33" s="353"/>
      <c r="E33" s="23">
        <v>2021</v>
      </c>
      <c r="F33" s="22">
        <v>1</v>
      </c>
      <c r="G33" s="22">
        <v>461</v>
      </c>
      <c r="H33" s="22"/>
      <c r="I33" s="35">
        <f t="shared" si="6"/>
        <v>450</v>
      </c>
      <c r="J33" s="22"/>
      <c r="K33" s="22"/>
      <c r="L33" s="22"/>
      <c r="M33" s="22"/>
      <c r="N33" s="196">
        <f t="shared" si="7"/>
        <v>450</v>
      </c>
      <c r="O33" s="361">
        <v>450</v>
      </c>
      <c r="P33" s="361"/>
      <c r="Q33" s="361"/>
      <c r="R33" s="361"/>
      <c r="S33" s="362"/>
      <c r="T33" s="168"/>
      <c r="U33" s="271"/>
      <c r="V33" s="359"/>
    </row>
    <row r="34" spans="1:22" s="197" customFormat="1" ht="33" customHeight="1" x14ac:dyDescent="0.2">
      <c r="A34" s="30">
        <v>2</v>
      </c>
      <c r="B34" s="31" t="s">
        <v>62</v>
      </c>
      <c r="C34" s="32"/>
      <c r="D34" s="33"/>
      <c r="E34" s="23" t="s">
        <v>43</v>
      </c>
      <c r="F34" s="22">
        <v>1</v>
      </c>
      <c r="G34" s="35">
        <v>7000</v>
      </c>
      <c r="H34" s="35"/>
      <c r="I34" s="35">
        <f t="shared" si="6"/>
        <v>7000</v>
      </c>
      <c r="J34" s="399"/>
      <c r="K34" s="35"/>
      <c r="L34" s="35"/>
      <c r="M34" s="35"/>
      <c r="N34" s="196">
        <f t="shared" si="7"/>
        <v>7000</v>
      </c>
      <c r="O34" s="36">
        <v>1000</v>
      </c>
      <c r="P34" s="36">
        <v>6000</v>
      </c>
      <c r="Q34" s="36"/>
      <c r="R34" s="36"/>
      <c r="S34" s="37"/>
      <c r="T34" s="23"/>
      <c r="U34" s="58"/>
      <c r="V34" s="25"/>
    </row>
    <row r="35" spans="1:22" s="197" customFormat="1" ht="40.5" customHeight="1" x14ac:dyDescent="0.2">
      <c r="A35" s="30">
        <v>3</v>
      </c>
      <c r="B35" s="31" t="s">
        <v>63</v>
      </c>
      <c r="C35" s="32"/>
      <c r="D35" s="33" t="s">
        <v>32</v>
      </c>
      <c r="E35" s="23" t="s">
        <v>43</v>
      </c>
      <c r="F35" s="22">
        <v>1</v>
      </c>
      <c r="G35" s="35">
        <f>I35</f>
        <v>5000</v>
      </c>
      <c r="H35" s="35"/>
      <c r="I35" s="35">
        <f t="shared" si="6"/>
        <v>5000</v>
      </c>
      <c r="J35" s="399"/>
      <c r="K35" s="35">
        <v>0</v>
      </c>
      <c r="L35" s="35">
        <v>0</v>
      </c>
      <c r="M35" s="35"/>
      <c r="N35" s="196">
        <f t="shared" si="7"/>
        <v>2000</v>
      </c>
      <c r="O35" s="36">
        <v>700</v>
      </c>
      <c r="P35" s="36">
        <v>1300</v>
      </c>
      <c r="Q35" s="36"/>
      <c r="R35" s="36"/>
      <c r="S35" s="37"/>
      <c r="T35" s="36">
        <v>3000</v>
      </c>
      <c r="U35" s="68"/>
      <c r="V35" s="25" t="s">
        <v>64</v>
      </c>
    </row>
    <row r="36" spans="1:22" s="197" customFormat="1" ht="40.5" customHeight="1" x14ac:dyDescent="0.2">
      <c r="A36" s="30">
        <v>4</v>
      </c>
      <c r="B36" s="31" t="s">
        <v>65</v>
      </c>
      <c r="C36" s="32"/>
      <c r="D36" s="33"/>
      <c r="E36" s="23">
        <v>2021</v>
      </c>
      <c r="F36" s="22">
        <v>1</v>
      </c>
      <c r="G36" s="35">
        <v>2100</v>
      </c>
      <c r="H36" s="35"/>
      <c r="I36" s="35">
        <f t="shared" si="6"/>
        <v>2100</v>
      </c>
      <c r="J36" s="399"/>
      <c r="K36" s="35"/>
      <c r="L36" s="35"/>
      <c r="M36" s="35"/>
      <c r="N36" s="196">
        <f t="shared" si="7"/>
        <v>2100</v>
      </c>
      <c r="O36" s="36">
        <v>2100</v>
      </c>
      <c r="P36" s="36"/>
      <c r="Q36" s="36"/>
      <c r="R36" s="36"/>
      <c r="S36" s="36"/>
      <c r="T36" s="36"/>
      <c r="U36" s="68"/>
      <c r="V36" s="25"/>
    </row>
    <row r="37" spans="1:22" s="360" customFormat="1" ht="27.75" customHeight="1" x14ac:dyDescent="0.2">
      <c r="A37" s="351"/>
      <c r="B37" s="339" t="s">
        <v>66</v>
      </c>
      <c r="C37" s="352"/>
      <c r="D37" s="353"/>
      <c r="E37" s="354"/>
      <c r="F37" s="355"/>
      <c r="G37" s="355"/>
      <c r="H37" s="355"/>
      <c r="I37" s="355">
        <f t="shared" si="6"/>
        <v>0</v>
      </c>
      <c r="J37" s="355"/>
      <c r="K37" s="355"/>
      <c r="L37" s="355"/>
      <c r="M37" s="355"/>
      <c r="N37" s="355"/>
      <c r="O37" s="355"/>
      <c r="P37" s="356"/>
      <c r="Q37" s="356"/>
      <c r="R37" s="356"/>
      <c r="S37" s="357"/>
      <c r="T37" s="354"/>
      <c r="U37" s="358"/>
      <c r="V37" s="359"/>
    </row>
    <row r="38" spans="1:22" s="197" customFormat="1" ht="39" customHeight="1" x14ac:dyDescent="0.2">
      <c r="A38" s="30">
        <v>1</v>
      </c>
      <c r="B38" s="31" t="s">
        <v>434</v>
      </c>
      <c r="C38" s="32" t="s">
        <v>67</v>
      </c>
      <c r="D38" s="33"/>
      <c r="E38" s="23" t="s">
        <v>68</v>
      </c>
      <c r="F38" s="59">
        <v>1</v>
      </c>
      <c r="G38" s="35">
        <v>36000</v>
      </c>
      <c r="H38" s="35"/>
      <c r="I38" s="35">
        <f t="shared" si="6"/>
        <v>36000</v>
      </c>
      <c r="J38" s="399"/>
      <c r="K38" s="35"/>
      <c r="L38" s="35"/>
      <c r="M38" s="35"/>
      <c r="N38" s="196">
        <f t="shared" si="7"/>
        <v>36000</v>
      </c>
      <c r="O38" s="36">
        <v>300</v>
      </c>
      <c r="P38" s="36">
        <v>15700</v>
      </c>
      <c r="Q38" s="36">
        <v>20000</v>
      </c>
      <c r="R38" s="36"/>
      <c r="S38" s="37"/>
      <c r="T38" s="23"/>
      <c r="U38" s="58"/>
      <c r="V38" s="25" t="s">
        <v>34</v>
      </c>
    </row>
    <row r="39" spans="1:22" s="45" customFormat="1" ht="47.25" customHeight="1" x14ac:dyDescent="0.2">
      <c r="A39" s="40">
        <v>2</v>
      </c>
      <c r="B39" s="41" t="s">
        <v>428</v>
      </c>
      <c r="C39" s="42" t="s">
        <v>69</v>
      </c>
      <c r="D39" s="46"/>
      <c r="E39" s="43" t="s">
        <v>70</v>
      </c>
      <c r="F39" s="47">
        <v>1</v>
      </c>
      <c r="G39" s="48">
        <v>56000</v>
      </c>
      <c r="H39" s="48"/>
      <c r="I39" s="48">
        <f t="shared" si="6"/>
        <v>56000</v>
      </c>
      <c r="J39" s="49"/>
      <c r="K39" s="48"/>
      <c r="L39" s="48"/>
      <c r="M39" s="48"/>
      <c r="N39" s="65">
        <f t="shared" si="7"/>
        <v>56000</v>
      </c>
      <c r="O39" s="50">
        <v>300</v>
      </c>
      <c r="P39" s="50">
        <v>15000</v>
      </c>
      <c r="Q39" s="50">
        <v>20700</v>
      </c>
      <c r="R39" s="50">
        <v>20000</v>
      </c>
      <c r="S39" s="51"/>
      <c r="T39" s="43"/>
      <c r="U39" s="53"/>
      <c r="V39" s="44" t="s">
        <v>34</v>
      </c>
    </row>
    <row r="40" spans="1:22" s="45" customFormat="1" ht="38.25" customHeight="1" x14ac:dyDescent="0.2">
      <c r="A40" s="40">
        <v>3</v>
      </c>
      <c r="B40" s="41" t="s">
        <v>429</v>
      </c>
      <c r="C40" s="42"/>
      <c r="D40" s="46"/>
      <c r="E40" s="43" t="s">
        <v>70</v>
      </c>
      <c r="F40" s="47">
        <v>1</v>
      </c>
      <c r="G40" s="48">
        <v>90000</v>
      </c>
      <c r="H40" s="48"/>
      <c r="I40" s="48">
        <f t="shared" si="6"/>
        <v>90000</v>
      </c>
      <c r="J40" s="49"/>
      <c r="K40" s="48"/>
      <c r="L40" s="48"/>
      <c r="M40" s="48"/>
      <c r="N40" s="65">
        <f t="shared" si="7"/>
        <v>90000</v>
      </c>
      <c r="O40" s="50">
        <v>300</v>
      </c>
      <c r="P40" s="50">
        <v>15700</v>
      </c>
      <c r="Q40" s="50">
        <v>20000</v>
      </c>
      <c r="R40" s="50">
        <v>34000</v>
      </c>
      <c r="S40" s="51">
        <v>20000</v>
      </c>
      <c r="T40" s="43"/>
      <c r="U40" s="53"/>
      <c r="V40" s="44"/>
    </row>
    <row r="41" spans="1:22" s="197" customFormat="1" ht="39" customHeight="1" x14ac:dyDescent="0.2">
      <c r="A41" s="30">
        <v>4</v>
      </c>
      <c r="B41" s="31" t="s">
        <v>71</v>
      </c>
      <c r="C41" s="32" t="s">
        <v>72</v>
      </c>
      <c r="D41" s="33"/>
      <c r="E41" s="23" t="s">
        <v>70</v>
      </c>
      <c r="F41" s="22">
        <v>1</v>
      </c>
      <c r="G41" s="35">
        <v>230000</v>
      </c>
      <c r="H41" s="35"/>
      <c r="I41" s="35">
        <f t="shared" si="6"/>
        <v>230000</v>
      </c>
      <c r="J41" s="399"/>
      <c r="K41" s="35">
        <v>195000</v>
      </c>
      <c r="L41" s="35">
        <v>1000</v>
      </c>
      <c r="M41" s="35"/>
      <c r="N41" s="196">
        <f t="shared" si="7"/>
        <v>34000</v>
      </c>
      <c r="O41" s="36"/>
      <c r="P41" s="36">
        <v>34000</v>
      </c>
      <c r="Q41" s="36"/>
      <c r="R41" s="36"/>
      <c r="S41" s="37"/>
      <c r="T41" s="23"/>
      <c r="U41" s="58"/>
      <c r="V41" s="31" t="s">
        <v>73</v>
      </c>
    </row>
    <row r="42" spans="1:22" s="197" customFormat="1" ht="47.25" customHeight="1" x14ac:dyDescent="0.2">
      <c r="A42" s="30">
        <v>5</v>
      </c>
      <c r="B42" s="31" t="s">
        <v>431</v>
      </c>
      <c r="C42" s="32" t="s">
        <v>74</v>
      </c>
      <c r="D42" s="33"/>
      <c r="E42" s="23" t="s">
        <v>70</v>
      </c>
      <c r="F42" s="22">
        <v>1</v>
      </c>
      <c r="G42" s="35">
        <v>220000</v>
      </c>
      <c r="H42" s="35"/>
      <c r="I42" s="35">
        <f t="shared" si="6"/>
        <v>187000</v>
      </c>
      <c r="J42" s="399"/>
      <c r="K42" s="35"/>
      <c r="L42" s="35"/>
      <c r="M42" s="35"/>
      <c r="N42" s="196">
        <f t="shared" si="7"/>
        <v>187000</v>
      </c>
      <c r="O42" s="36">
        <v>300</v>
      </c>
      <c r="P42" s="36">
        <v>16700</v>
      </c>
      <c r="Q42" s="36">
        <v>50000</v>
      </c>
      <c r="R42" s="36">
        <v>60000</v>
      </c>
      <c r="S42" s="36">
        <v>60000</v>
      </c>
      <c r="T42" s="62">
        <v>0</v>
      </c>
      <c r="U42" s="63">
        <f>+G42-I42</f>
        <v>33000</v>
      </c>
      <c r="V42" s="25" t="s">
        <v>34</v>
      </c>
    </row>
    <row r="43" spans="1:22" s="197" customFormat="1" ht="45" customHeight="1" x14ac:dyDescent="0.2">
      <c r="A43" s="30">
        <v>6</v>
      </c>
      <c r="B43" s="31" t="s">
        <v>75</v>
      </c>
      <c r="C43" s="32" t="s">
        <v>76</v>
      </c>
      <c r="D43" s="33"/>
      <c r="E43" s="23" t="s">
        <v>77</v>
      </c>
      <c r="F43" s="22">
        <v>1</v>
      </c>
      <c r="G43" s="35">
        <v>35000</v>
      </c>
      <c r="H43" s="35"/>
      <c r="I43" s="35">
        <f t="shared" si="6"/>
        <v>35000</v>
      </c>
      <c r="J43" s="399"/>
      <c r="K43" s="35"/>
      <c r="L43" s="35"/>
      <c r="M43" s="35"/>
      <c r="N43" s="196">
        <f t="shared" si="7"/>
        <v>35000</v>
      </c>
      <c r="O43" s="36">
        <v>300</v>
      </c>
      <c r="P43" s="36">
        <v>4700</v>
      </c>
      <c r="Q43" s="36">
        <v>15000</v>
      </c>
      <c r="R43" s="36">
        <v>15000</v>
      </c>
      <c r="S43" s="37"/>
      <c r="T43" s="57"/>
      <c r="U43" s="58"/>
      <c r="V43" s="25" t="s">
        <v>34</v>
      </c>
    </row>
    <row r="44" spans="1:22" s="197" customFormat="1" ht="36.75" customHeight="1" x14ac:dyDescent="0.2">
      <c r="A44" s="30">
        <v>7</v>
      </c>
      <c r="B44" s="31" t="s">
        <v>78</v>
      </c>
      <c r="C44" s="32" t="s">
        <v>79</v>
      </c>
      <c r="D44" s="33"/>
      <c r="E44" s="23" t="s">
        <v>77</v>
      </c>
      <c r="F44" s="22">
        <v>1</v>
      </c>
      <c r="G44" s="35">
        <v>52000</v>
      </c>
      <c r="H44" s="35"/>
      <c r="I44" s="35">
        <f t="shared" si="6"/>
        <v>32000</v>
      </c>
      <c r="J44" s="399"/>
      <c r="K44" s="35"/>
      <c r="L44" s="35"/>
      <c r="M44" s="35"/>
      <c r="N44" s="196">
        <f t="shared" si="7"/>
        <v>32000</v>
      </c>
      <c r="O44" s="36">
        <v>300</v>
      </c>
      <c r="P44" s="36">
        <v>4700</v>
      </c>
      <c r="Q44" s="36">
        <v>2000</v>
      </c>
      <c r="R44" s="36">
        <v>20000</v>
      </c>
      <c r="S44" s="37">
        <v>5000</v>
      </c>
      <c r="T44" s="57"/>
      <c r="U44" s="58"/>
      <c r="V44" s="25" t="s">
        <v>34</v>
      </c>
    </row>
    <row r="45" spans="1:22" s="45" customFormat="1" ht="51.75" customHeight="1" x14ac:dyDescent="0.2">
      <c r="A45" s="40">
        <v>8</v>
      </c>
      <c r="B45" s="41" t="s">
        <v>430</v>
      </c>
      <c r="C45" s="42" t="s">
        <v>80</v>
      </c>
      <c r="D45" s="46"/>
      <c r="E45" s="43" t="s">
        <v>70</v>
      </c>
      <c r="F45" s="47">
        <v>1</v>
      </c>
      <c r="G45" s="48">
        <v>170000</v>
      </c>
      <c r="H45" s="48"/>
      <c r="I45" s="48">
        <f t="shared" si="6"/>
        <v>90300</v>
      </c>
      <c r="J45" s="49"/>
      <c r="K45" s="48"/>
      <c r="L45" s="48"/>
      <c r="M45" s="48"/>
      <c r="N45" s="65">
        <f t="shared" si="7"/>
        <v>90300</v>
      </c>
      <c r="O45" s="50">
        <v>300</v>
      </c>
      <c r="P45" s="50">
        <v>5000</v>
      </c>
      <c r="Q45" s="50">
        <v>15000</v>
      </c>
      <c r="R45" s="50">
        <v>30000</v>
      </c>
      <c r="S45" s="51">
        <v>40000</v>
      </c>
      <c r="T45" s="52"/>
      <c r="U45" s="64">
        <f>+G45-I45</f>
        <v>79700</v>
      </c>
      <c r="V45" s="44" t="s">
        <v>34</v>
      </c>
    </row>
    <row r="46" spans="1:22" s="45" customFormat="1" ht="44.25" customHeight="1" x14ac:dyDescent="0.2">
      <c r="A46" s="40">
        <v>9</v>
      </c>
      <c r="B46" s="41" t="s">
        <v>81</v>
      </c>
      <c r="C46" s="42" t="s">
        <v>82</v>
      </c>
      <c r="D46" s="46"/>
      <c r="E46" s="43" t="s">
        <v>83</v>
      </c>
      <c r="F46" s="47">
        <v>1</v>
      </c>
      <c r="G46" s="48">
        <v>210000</v>
      </c>
      <c r="H46" s="48"/>
      <c r="I46" s="48">
        <f t="shared" si="6"/>
        <v>75000</v>
      </c>
      <c r="J46" s="49"/>
      <c r="K46" s="48"/>
      <c r="L46" s="48"/>
      <c r="M46" s="48"/>
      <c r="N46" s="65">
        <f t="shared" si="7"/>
        <v>75000</v>
      </c>
      <c r="O46" s="50"/>
      <c r="P46" s="50"/>
      <c r="Q46" s="50"/>
      <c r="R46" s="50">
        <v>15000</v>
      </c>
      <c r="S46" s="51">
        <v>60000</v>
      </c>
      <c r="T46" s="52"/>
      <c r="U46" s="64">
        <f>+G46-I46</f>
        <v>135000</v>
      </c>
      <c r="V46" s="44" t="s">
        <v>34</v>
      </c>
    </row>
    <row r="47" spans="1:22" s="45" customFormat="1" ht="44.25" customHeight="1" x14ac:dyDescent="0.2">
      <c r="A47" s="40">
        <v>10</v>
      </c>
      <c r="B47" s="41" t="s">
        <v>432</v>
      </c>
      <c r="C47" s="42" t="s">
        <v>84</v>
      </c>
      <c r="D47" s="46"/>
      <c r="E47" s="43" t="s">
        <v>83</v>
      </c>
      <c r="F47" s="47">
        <v>1</v>
      </c>
      <c r="G47" s="48">
        <v>290000</v>
      </c>
      <c r="H47" s="48"/>
      <c r="I47" s="48">
        <f t="shared" si="6"/>
        <v>92000</v>
      </c>
      <c r="J47" s="49"/>
      <c r="K47" s="48"/>
      <c r="L47" s="48"/>
      <c r="M47" s="48"/>
      <c r="N47" s="65">
        <f t="shared" si="7"/>
        <v>92000</v>
      </c>
      <c r="O47" s="50"/>
      <c r="P47" s="50"/>
      <c r="Q47" s="50"/>
      <c r="R47" s="50">
        <v>15000</v>
      </c>
      <c r="S47" s="51">
        <v>77000</v>
      </c>
      <c r="T47" s="52"/>
      <c r="U47" s="64">
        <f>+G47-I47</f>
        <v>198000</v>
      </c>
      <c r="V47" s="44" t="s">
        <v>34</v>
      </c>
    </row>
    <row r="48" spans="1:22" s="45" customFormat="1" ht="42.75" customHeight="1" x14ac:dyDescent="0.2">
      <c r="A48" s="40">
        <v>11</v>
      </c>
      <c r="B48" s="41" t="s">
        <v>433</v>
      </c>
      <c r="C48" s="42"/>
      <c r="D48" s="46"/>
      <c r="E48" s="43" t="s">
        <v>83</v>
      </c>
      <c r="F48" s="47">
        <v>1</v>
      </c>
      <c r="G48" s="48">
        <v>210000</v>
      </c>
      <c r="H48" s="48"/>
      <c r="I48" s="48">
        <f t="shared" si="6"/>
        <v>56000</v>
      </c>
      <c r="J48" s="49"/>
      <c r="K48" s="48"/>
      <c r="L48" s="48"/>
      <c r="M48" s="48"/>
      <c r="N48" s="65">
        <f t="shared" si="7"/>
        <v>56000</v>
      </c>
      <c r="O48" s="50"/>
      <c r="P48" s="50"/>
      <c r="Q48" s="50"/>
      <c r="R48" s="50">
        <v>15000</v>
      </c>
      <c r="S48" s="51">
        <v>41000</v>
      </c>
      <c r="T48" s="52"/>
      <c r="U48" s="64">
        <f>+G48-I48</f>
        <v>154000</v>
      </c>
      <c r="V48" s="44" t="s">
        <v>34</v>
      </c>
    </row>
    <row r="49" spans="1:22" s="335" customFormat="1" ht="30" customHeight="1" x14ac:dyDescent="0.25">
      <c r="A49" s="340" t="s">
        <v>85</v>
      </c>
      <c r="B49" s="341" t="s">
        <v>86</v>
      </c>
      <c r="C49" s="337"/>
      <c r="D49" s="330"/>
      <c r="E49" s="57"/>
      <c r="F49" s="342">
        <f>SUM(F50:F84)</f>
        <v>35</v>
      </c>
      <c r="G49" s="342">
        <f>SUM(G50:G84)</f>
        <v>1678100</v>
      </c>
      <c r="H49" s="342">
        <f>SUM(H50:H84)</f>
        <v>0</v>
      </c>
      <c r="I49" s="35">
        <f t="shared" si="6"/>
        <v>1661100</v>
      </c>
      <c r="J49" s="342">
        <f t="shared" ref="J49:U49" si="8">SUM(J50:J84)</f>
        <v>0</v>
      </c>
      <c r="K49" s="342">
        <f t="shared" si="8"/>
        <v>0</v>
      </c>
      <c r="L49" s="342">
        <f t="shared" si="8"/>
        <v>0</v>
      </c>
      <c r="M49" s="342">
        <f t="shared" si="8"/>
        <v>0</v>
      </c>
      <c r="N49" s="342">
        <f t="shared" si="8"/>
        <v>1641100</v>
      </c>
      <c r="O49" s="342">
        <f t="shared" si="8"/>
        <v>10000</v>
      </c>
      <c r="P49" s="342">
        <f t="shared" si="8"/>
        <v>122100</v>
      </c>
      <c r="Q49" s="342">
        <f t="shared" si="8"/>
        <v>479000</v>
      </c>
      <c r="R49" s="342">
        <f t="shared" si="8"/>
        <v>528000</v>
      </c>
      <c r="S49" s="342">
        <f t="shared" si="8"/>
        <v>502000</v>
      </c>
      <c r="T49" s="342">
        <f t="shared" si="8"/>
        <v>20000</v>
      </c>
      <c r="U49" s="342">
        <f t="shared" si="8"/>
        <v>110000</v>
      </c>
      <c r="V49" s="343"/>
    </row>
    <row r="50" spans="1:22" s="197" customFormat="1" ht="34.5" customHeight="1" x14ac:dyDescent="0.2">
      <c r="A50" s="30">
        <v>1</v>
      </c>
      <c r="B50" s="31" t="s">
        <v>87</v>
      </c>
      <c r="C50" s="32"/>
      <c r="D50" s="33"/>
      <c r="E50" s="23" t="s">
        <v>88</v>
      </c>
      <c r="F50" s="22">
        <v>1</v>
      </c>
      <c r="G50" s="196">
        <v>35000</v>
      </c>
      <c r="H50" s="196"/>
      <c r="I50" s="35">
        <f t="shared" si="6"/>
        <v>35000</v>
      </c>
      <c r="J50" s="399"/>
      <c r="K50" s="35"/>
      <c r="L50" s="35"/>
      <c r="M50" s="35"/>
      <c r="N50" s="196">
        <f t="shared" si="7"/>
        <v>35000</v>
      </c>
      <c r="O50" s="36"/>
      <c r="P50" s="36"/>
      <c r="Q50" s="36">
        <v>17000</v>
      </c>
      <c r="R50" s="36">
        <v>18000</v>
      </c>
      <c r="S50" s="37"/>
      <c r="T50" s="23"/>
      <c r="U50" s="63"/>
      <c r="V50" s="25"/>
    </row>
    <row r="51" spans="1:22" s="197" customFormat="1" ht="39.75" customHeight="1" x14ac:dyDescent="0.2">
      <c r="A51" s="30">
        <v>2</v>
      </c>
      <c r="B51" s="31" t="s">
        <v>89</v>
      </c>
      <c r="C51" s="32" t="s">
        <v>90</v>
      </c>
      <c r="D51" s="33"/>
      <c r="E51" s="23" t="s">
        <v>91</v>
      </c>
      <c r="F51" s="22">
        <v>1</v>
      </c>
      <c r="G51" s="35">
        <v>110000</v>
      </c>
      <c r="H51" s="35"/>
      <c r="I51" s="35">
        <f t="shared" si="6"/>
        <v>95000</v>
      </c>
      <c r="J51" s="399"/>
      <c r="K51" s="35"/>
      <c r="L51" s="35"/>
      <c r="M51" s="35"/>
      <c r="N51" s="196">
        <f t="shared" si="7"/>
        <v>95000</v>
      </c>
      <c r="O51" s="36"/>
      <c r="P51" s="36"/>
      <c r="Q51" s="36">
        <v>5000</v>
      </c>
      <c r="R51" s="36">
        <v>45000</v>
      </c>
      <c r="S51" s="37">
        <v>45000</v>
      </c>
      <c r="T51" s="23"/>
      <c r="U51" s="63">
        <f>+G51-H51</f>
        <v>110000</v>
      </c>
      <c r="V51" s="25" t="s">
        <v>34</v>
      </c>
    </row>
    <row r="52" spans="1:22" s="197" customFormat="1" ht="38.25" x14ac:dyDescent="0.2">
      <c r="A52" s="30">
        <v>3</v>
      </c>
      <c r="B52" s="31" t="s">
        <v>92</v>
      </c>
      <c r="C52" s="32"/>
      <c r="D52" s="33" t="s">
        <v>32</v>
      </c>
      <c r="E52" s="23" t="s">
        <v>68</v>
      </c>
      <c r="F52" s="22">
        <v>1</v>
      </c>
      <c r="G52" s="35">
        <v>13000</v>
      </c>
      <c r="H52" s="35"/>
      <c r="I52" s="35">
        <f t="shared" si="6"/>
        <v>13000</v>
      </c>
      <c r="J52" s="399"/>
      <c r="K52" s="37"/>
      <c r="L52" s="399"/>
      <c r="M52" s="399"/>
      <c r="N52" s="196">
        <f t="shared" si="7"/>
        <v>13000</v>
      </c>
      <c r="O52" s="36"/>
      <c r="P52" s="36">
        <v>13000</v>
      </c>
      <c r="Q52" s="36"/>
      <c r="R52" s="36"/>
      <c r="S52" s="34"/>
      <c r="T52" s="34"/>
      <c r="U52" s="39"/>
      <c r="V52" s="25" t="s">
        <v>34</v>
      </c>
    </row>
    <row r="53" spans="1:22" s="197" customFormat="1" ht="38.25" x14ac:dyDescent="0.2">
      <c r="A53" s="30">
        <v>4</v>
      </c>
      <c r="B53" s="66" t="s">
        <v>93</v>
      </c>
      <c r="C53" s="67"/>
      <c r="D53" s="33" t="s">
        <v>32</v>
      </c>
      <c r="E53" s="23" t="s">
        <v>77</v>
      </c>
      <c r="F53" s="22">
        <v>1</v>
      </c>
      <c r="G53" s="35">
        <v>55000</v>
      </c>
      <c r="H53" s="35"/>
      <c r="I53" s="35">
        <f t="shared" si="6"/>
        <v>55000</v>
      </c>
      <c r="J53" s="399"/>
      <c r="K53" s="37">
        <v>0</v>
      </c>
      <c r="L53" s="399"/>
      <c r="M53" s="399"/>
      <c r="N53" s="196">
        <f t="shared" si="7"/>
        <v>55000</v>
      </c>
      <c r="O53" s="36"/>
      <c r="P53" s="36">
        <v>2000</v>
      </c>
      <c r="Q53" s="36">
        <v>13000</v>
      </c>
      <c r="R53" s="36">
        <v>20000</v>
      </c>
      <c r="S53" s="36">
        <v>20000</v>
      </c>
      <c r="T53" s="36"/>
      <c r="U53" s="68"/>
      <c r="V53" s="25" t="s">
        <v>34</v>
      </c>
    </row>
    <row r="54" spans="1:22" s="197" customFormat="1" ht="45.75" customHeight="1" x14ac:dyDescent="0.2">
      <c r="A54" s="30">
        <v>5</v>
      </c>
      <c r="B54" s="66" t="s">
        <v>94</v>
      </c>
      <c r="C54" s="67"/>
      <c r="D54" s="33" t="s">
        <v>32</v>
      </c>
      <c r="E54" s="23" t="s">
        <v>88</v>
      </c>
      <c r="F54" s="22">
        <v>1</v>
      </c>
      <c r="G54" s="35">
        <v>65000</v>
      </c>
      <c r="H54" s="35"/>
      <c r="I54" s="35">
        <f t="shared" si="6"/>
        <v>65000</v>
      </c>
      <c r="J54" s="399"/>
      <c r="K54" s="37"/>
      <c r="L54" s="399"/>
      <c r="M54" s="399"/>
      <c r="N54" s="196">
        <f t="shared" si="7"/>
        <v>65000</v>
      </c>
      <c r="O54" s="36"/>
      <c r="P54" s="36"/>
      <c r="Q54" s="36">
        <v>20000</v>
      </c>
      <c r="R54" s="36">
        <v>25000</v>
      </c>
      <c r="S54" s="37">
        <v>20000</v>
      </c>
      <c r="T54" s="34"/>
      <c r="U54" s="39"/>
      <c r="V54" s="25" t="s">
        <v>34</v>
      </c>
    </row>
    <row r="55" spans="1:22" s="197" customFormat="1" ht="38.25" customHeight="1" x14ac:dyDescent="0.2">
      <c r="A55" s="30">
        <v>6</v>
      </c>
      <c r="B55" s="72" t="s">
        <v>95</v>
      </c>
      <c r="C55" s="73"/>
      <c r="D55" s="33" t="s">
        <v>32</v>
      </c>
      <c r="E55" s="23">
        <v>2025</v>
      </c>
      <c r="F55" s="22">
        <v>1</v>
      </c>
      <c r="G55" s="35">
        <v>20000</v>
      </c>
      <c r="H55" s="35"/>
      <c r="I55" s="35">
        <f t="shared" si="6"/>
        <v>20000</v>
      </c>
      <c r="J55" s="399"/>
      <c r="K55" s="37"/>
      <c r="L55" s="399"/>
      <c r="M55" s="399"/>
      <c r="N55" s="196">
        <f t="shared" si="7"/>
        <v>20000</v>
      </c>
      <c r="O55" s="36"/>
      <c r="P55" s="36"/>
      <c r="Q55" s="36"/>
      <c r="R55" s="36"/>
      <c r="S55" s="37">
        <v>20000</v>
      </c>
      <c r="T55" s="34"/>
      <c r="U55" s="39"/>
      <c r="V55" s="25" t="s">
        <v>34</v>
      </c>
    </row>
    <row r="56" spans="1:22" s="197" customFormat="1" ht="42" customHeight="1" x14ac:dyDescent="0.2">
      <c r="A56" s="30">
        <v>7</v>
      </c>
      <c r="B56" s="31" t="s">
        <v>96</v>
      </c>
      <c r="C56" s="32"/>
      <c r="D56" s="33" t="s">
        <v>32</v>
      </c>
      <c r="E56" s="23">
        <v>2025</v>
      </c>
      <c r="F56" s="22">
        <v>1</v>
      </c>
      <c r="G56" s="35">
        <v>25000</v>
      </c>
      <c r="H56" s="35"/>
      <c r="I56" s="35">
        <f t="shared" si="6"/>
        <v>25000</v>
      </c>
      <c r="J56" s="399"/>
      <c r="K56" s="37"/>
      <c r="L56" s="399"/>
      <c r="M56" s="399"/>
      <c r="N56" s="196">
        <f t="shared" si="7"/>
        <v>25000</v>
      </c>
      <c r="O56" s="36"/>
      <c r="P56" s="36"/>
      <c r="Q56" s="36"/>
      <c r="R56" s="36">
        <v>10000</v>
      </c>
      <c r="S56" s="37">
        <v>15000</v>
      </c>
      <c r="T56" s="34"/>
      <c r="U56" s="39"/>
      <c r="V56" s="25" t="s">
        <v>34</v>
      </c>
    </row>
    <row r="57" spans="1:22" s="197" customFormat="1" ht="44.25" customHeight="1" x14ac:dyDescent="0.2">
      <c r="A57" s="30">
        <v>8</v>
      </c>
      <c r="B57" s="31" t="s">
        <v>97</v>
      </c>
      <c r="C57" s="32"/>
      <c r="D57" s="33" t="s">
        <v>32</v>
      </c>
      <c r="E57" s="23">
        <v>2025</v>
      </c>
      <c r="F57" s="22">
        <v>1</v>
      </c>
      <c r="G57" s="35">
        <v>30000</v>
      </c>
      <c r="H57" s="35"/>
      <c r="I57" s="35">
        <f t="shared" si="6"/>
        <v>30000</v>
      </c>
      <c r="J57" s="399"/>
      <c r="K57" s="37"/>
      <c r="L57" s="35">
        <v>0</v>
      </c>
      <c r="M57" s="35"/>
      <c r="N57" s="196">
        <f t="shared" si="7"/>
        <v>30000</v>
      </c>
      <c r="O57" s="36"/>
      <c r="P57" s="36"/>
      <c r="Q57" s="36"/>
      <c r="R57" s="36"/>
      <c r="S57" s="37">
        <v>30000</v>
      </c>
      <c r="T57" s="34"/>
      <c r="U57" s="39"/>
      <c r="V57" s="25" t="s">
        <v>34</v>
      </c>
    </row>
    <row r="58" spans="1:22" s="197" customFormat="1" ht="40.5" customHeight="1" x14ac:dyDescent="0.2">
      <c r="A58" s="30">
        <v>9</v>
      </c>
      <c r="B58" s="31" t="s">
        <v>98</v>
      </c>
      <c r="C58" s="32"/>
      <c r="D58" s="33" t="s">
        <v>32</v>
      </c>
      <c r="E58" s="23" t="s">
        <v>99</v>
      </c>
      <c r="F58" s="22">
        <v>1</v>
      </c>
      <c r="G58" s="35">
        <v>20000</v>
      </c>
      <c r="H58" s="35"/>
      <c r="I58" s="35">
        <f t="shared" si="6"/>
        <v>20000</v>
      </c>
      <c r="J58" s="399"/>
      <c r="K58" s="37"/>
      <c r="L58" s="399"/>
      <c r="M58" s="399"/>
      <c r="N58" s="196">
        <f t="shared" si="7"/>
        <v>20000</v>
      </c>
      <c r="O58" s="36"/>
      <c r="P58" s="36"/>
      <c r="Q58" s="36"/>
      <c r="R58" s="36"/>
      <c r="S58" s="37">
        <v>20000</v>
      </c>
      <c r="T58" s="34"/>
      <c r="U58" s="39"/>
      <c r="V58" s="25" t="s">
        <v>34</v>
      </c>
    </row>
    <row r="59" spans="1:22" s="197" customFormat="1" ht="30" customHeight="1" x14ac:dyDescent="0.2">
      <c r="A59" s="30">
        <v>10</v>
      </c>
      <c r="B59" s="31" t="s">
        <v>100</v>
      </c>
      <c r="C59" s="32"/>
      <c r="D59" s="33"/>
      <c r="E59" s="23" t="s">
        <v>101</v>
      </c>
      <c r="F59" s="22">
        <v>1</v>
      </c>
      <c r="G59" s="35">
        <v>11000</v>
      </c>
      <c r="H59" s="35"/>
      <c r="I59" s="35">
        <f t="shared" si="6"/>
        <v>4000</v>
      </c>
      <c r="J59" s="399"/>
      <c r="K59" s="37"/>
      <c r="L59" s="399"/>
      <c r="M59" s="399"/>
      <c r="N59" s="196">
        <f t="shared" si="7"/>
        <v>4000</v>
      </c>
      <c r="O59" s="36"/>
      <c r="P59" s="36">
        <v>3000</v>
      </c>
      <c r="Q59" s="36">
        <v>1000</v>
      </c>
      <c r="R59" s="36"/>
      <c r="S59" s="37"/>
      <c r="T59" s="34"/>
      <c r="U59" s="39"/>
      <c r="V59" s="25" t="s">
        <v>41</v>
      </c>
    </row>
    <row r="60" spans="1:22" s="197" customFormat="1" ht="35.25" customHeight="1" x14ac:dyDescent="0.2">
      <c r="A60" s="30">
        <v>11</v>
      </c>
      <c r="B60" s="31" t="s">
        <v>102</v>
      </c>
      <c r="C60" s="32"/>
      <c r="D60" s="33"/>
      <c r="E60" s="23" t="s">
        <v>70</v>
      </c>
      <c r="F60" s="22">
        <v>1</v>
      </c>
      <c r="G60" s="35">
        <v>20000</v>
      </c>
      <c r="H60" s="35"/>
      <c r="I60" s="35">
        <f t="shared" si="6"/>
        <v>20000</v>
      </c>
      <c r="J60" s="399"/>
      <c r="K60" s="37"/>
      <c r="L60" s="399"/>
      <c r="M60" s="399"/>
      <c r="N60" s="196">
        <f t="shared" si="7"/>
        <v>5000</v>
      </c>
      <c r="O60" s="36"/>
      <c r="P60" s="36">
        <v>2000</v>
      </c>
      <c r="Q60" s="36">
        <v>3000</v>
      </c>
      <c r="R60" s="36"/>
      <c r="S60" s="37"/>
      <c r="T60" s="36">
        <v>15000</v>
      </c>
      <c r="U60" s="39"/>
      <c r="V60" s="25"/>
    </row>
    <row r="61" spans="1:22" s="197" customFormat="1" ht="45" customHeight="1" x14ac:dyDescent="0.2">
      <c r="A61" s="30">
        <v>12</v>
      </c>
      <c r="B61" s="31" t="s">
        <v>103</v>
      </c>
      <c r="C61" s="32"/>
      <c r="D61" s="33" t="s">
        <v>32</v>
      </c>
      <c r="E61" s="23" t="s">
        <v>77</v>
      </c>
      <c r="F61" s="22">
        <v>1</v>
      </c>
      <c r="G61" s="35">
        <v>40000</v>
      </c>
      <c r="H61" s="35"/>
      <c r="I61" s="35">
        <f t="shared" si="6"/>
        <v>40000</v>
      </c>
      <c r="J61" s="399"/>
      <c r="K61" s="399"/>
      <c r="L61" s="399"/>
      <c r="M61" s="399"/>
      <c r="N61" s="196">
        <f t="shared" si="7"/>
        <v>35000</v>
      </c>
      <c r="O61" s="36"/>
      <c r="P61" s="36"/>
      <c r="Q61" s="36">
        <v>5000</v>
      </c>
      <c r="R61" s="36">
        <v>10000</v>
      </c>
      <c r="S61" s="37">
        <v>20000</v>
      </c>
      <c r="T61" s="36">
        <v>5000</v>
      </c>
      <c r="U61" s="39"/>
      <c r="V61" s="25" t="s">
        <v>41</v>
      </c>
    </row>
    <row r="62" spans="1:22" s="197" customFormat="1" ht="36" customHeight="1" x14ac:dyDescent="0.2">
      <c r="A62" s="30">
        <v>13</v>
      </c>
      <c r="B62" s="31" t="s">
        <v>104</v>
      </c>
      <c r="C62" s="32"/>
      <c r="D62" s="33"/>
      <c r="E62" s="23" t="s">
        <v>105</v>
      </c>
      <c r="F62" s="22">
        <v>1</v>
      </c>
      <c r="G62" s="35">
        <v>25000</v>
      </c>
      <c r="H62" s="35"/>
      <c r="I62" s="35">
        <f t="shared" si="6"/>
        <v>25000</v>
      </c>
      <c r="J62" s="399"/>
      <c r="K62" s="399"/>
      <c r="L62" s="399"/>
      <c r="M62" s="399"/>
      <c r="N62" s="196">
        <f t="shared" si="7"/>
        <v>25000</v>
      </c>
      <c r="O62" s="36"/>
      <c r="P62" s="36"/>
      <c r="Q62" s="36"/>
      <c r="R62" s="36">
        <v>5000</v>
      </c>
      <c r="S62" s="37">
        <v>20000</v>
      </c>
      <c r="T62" s="34"/>
      <c r="U62" s="39"/>
      <c r="V62" s="25" t="s">
        <v>106</v>
      </c>
    </row>
    <row r="63" spans="1:22" s="197" customFormat="1" ht="31.5" x14ac:dyDescent="0.2">
      <c r="A63" s="30">
        <v>14</v>
      </c>
      <c r="B63" s="31" t="s">
        <v>321</v>
      </c>
      <c r="C63" s="32"/>
      <c r="D63" s="33" t="s">
        <v>32</v>
      </c>
      <c r="E63" s="34">
        <v>2022</v>
      </c>
      <c r="F63" s="22">
        <v>1</v>
      </c>
      <c r="G63" s="35">
        <v>13000</v>
      </c>
      <c r="H63" s="35"/>
      <c r="I63" s="35">
        <f t="shared" si="6"/>
        <v>13000</v>
      </c>
      <c r="J63" s="399"/>
      <c r="K63" s="399"/>
      <c r="L63" s="399"/>
      <c r="M63" s="399"/>
      <c r="N63" s="196">
        <f t="shared" si="7"/>
        <v>13000</v>
      </c>
      <c r="O63" s="399"/>
      <c r="P63" s="36">
        <v>13000</v>
      </c>
      <c r="Q63" s="36"/>
      <c r="R63" s="36"/>
      <c r="S63" s="37">
        <v>0</v>
      </c>
      <c r="T63" s="34"/>
      <c r="U63" s="39"/>
      <c r="V63" s="25" t="s">
        <v>41</v>
      </c>
    </row>
    <row r="64" spans="1:22" s="197" customFormat="1" ht="38.25" x14ac:dyDescent="0.2">
      <c r="A64" s="30">
        <v>15</v>
      </c>
      <c r="B64" s="31" t="s">
        <v>308</v>
      </c>
      <c r="C64" s="32"/>
      <c r="D64" s="33"/>
      <c r="E64" s="34">
        <v>2022</v>
      </c>
      <c r="F64" s="22">
        <v>1</v>
      </c>
      <c r="G64" s="35">
        <v>2300</v>
      </c>
      <c r="H64" s="35"/>
      <c r="I64" s="35">
        <f t="shared" ref="I64:I65" si="9">+J64+K64+L64+N64+T64</f>
        <v>2300</v>
      </c>
      <c r="J64" s="399"/>
      <c r="K64" s="399"/>
      <c r="L64" s="399"/>
      <c r="M64" s="399"/>
      <c r="N64" s="196">
        <f t="shared" si="7"/>
        <v>2300</v>
      </c>
      <c r="O64" s="399"/>
      <c r="P64" s="36">
        <v>2300</v>
      </c>
      <c r="Q64" s="36"/>
      <c r="R64" s="36"/>
      <c r="S64" s="37"/>
      <c r="T64" s="34"/>
      <c r="U64" s="39"/>
      <c r="V64" s="25"/>
    </row>
    <row r="65" spans="1:22" s="197" customFormat="1" ht="30" x14ac:dyDescent="0.2">
      <c r="A65" s="30">
        <v>16</v>
      </c>
      <c r="B65" s="31" t="s">
        <v>483</v>
      </c>
      <c r="C65" s="32"/>
      <c r="D65" s="33"/>
      <c r="E65" s="427" t="s">
        <v>101</v>
      </c>
      <c r="F65" s="22">
        <v>1</v>
      </c>
      <c r="G65" s="35">
        <v>15000</v>
      </c>
      <c r="H65" s="35"/>
      <c r="I65" s="35">
        <f t="shared" si="9"/>
        <v>15000</v>
      </c>
      <c r="J65" s="418"/>
      <c r="K65" s="418"/>
      <c r="L65" s="418"/>
      <c r="M65" s="418"/>
      <c r="N65" s="196">
        <f t="shared" si="7"/>
        <v>15000</v>
      </c>
      <c r="O65" s="418"/>
      <c r="P65" s="36">
        <v>9000</v>
      </c>
      <c r="Q65" s="36">
        <v>6000</v>
      </c>
      <c r="R65" s="36"/>
      <c r="S65" s="37"/>
      <c r="T65" s="34"/>
      <c r="U65" s="39"/>
      <c r="V65" s="25"/>
    </row>
    <row r="66" spans="1:22" s="197" customFormat="1" ht="56.25" customHeight="1" x14ac:dyDescent="0.2">
      <c r="A66" s="30">
        <v>17</v>
      </c>
      <c r="B66" s="31" t="s">
        <v>107</v>
      </c>
      <c r="C66" s="32"/>
      <c r="D66" s="33" t="s">
        <v>32</v>
      </c>
      <c r="E66" s="23" t="s">
        <v>301</v>
      </c>
      <c r="F66" s="22">
        <v>1</v>
      </c>
      <c r="G66" s="35">
        <v>15000</v>
      </c>
      <c r="H66" s="35"/>
      <c r="I66" s="35">
        <f t="shared" si="6"/>
        <v>15000</v>
      </c>
      <c r="J66" s="399"/>
      <c r="K66" s="399"/>
      <c r="L66" s="399"/>
      <c r="M66" s="399"/>
      <c r="N66" s="196">
        <f t="shared" si="7"/>
        <v>15000</v>
      </c>
      <c r="O66" s="36"/>
      <c r="P66" s="36"/>
      <c r="Q66" s="36">
        <v>10000</v>
      </c>
      <c r="R66" s="36">
        <v>5000</v>
      </c>
      <c r="S66" s="37">
        <v>0</v>
      </c>
      <c r="T66" s="34"/>
      <c r="U66" s="39"/>
      <c r="V66" s="25" t="s">
        <v>41</v>
      </c>
    </row>
    <row r="67" spans="1:22" s="197" customFormat="1" ht="57" customHeight="1" x14ac:dyDescent="0.2">
      <c r="A67" s="30">
        <v>18</v>
      </c>
      <c r="B67" s="31" t="s">
        <v>109</v>
      </c>
      <c r="C67" s="32"/>
      <c r="D67" s="33"/>
      <c r="E67" s="34">
        <v>2024</v>
      </c>
      <c r="F67" s="22">
        <v>1</v>
      </c>
      <c r="G67" s="35">
        <v>40000</v>
      </c>
      <c r="H67" s="35"/>
      <c r="I67" s="35">
        <f t="shared" si="6"/>
        <v>40000</v>
      </c>
      <c r="J67" s="399"/>
      <c r="K67" s="399"/>
      <c r="L67" s="399"/>
      <c r="M67" s="399"/>
      <c r="N67" s="196">
        <f t="shared" si="7"/>
        <v>40000</v>
      </c>
      <c r="O67" s="36"/>
      <c r="P67" s="36"/>
      <c r="Q67" s="36"/>
      <c r="R67" s="36">
        <v>20000</v>
      </c>
      <c r="S67" s="37">
        <v>20000</v>
      </c>
      <c r="T67" s="34"/>
      <c r="U67" s="39"/>
      <c r="V67" s="25"/>
    </row>
    <row r="68" spans="1:22" s="197" customFormat="1" ht="30" customHeight="1" x14ac:dyDescent="0.2">
      <c r="A68" s="30">
        <v>19</v>
      </c>
      <c r="B68" s="31" t="s">
        <v>110</v>
      </c>
      <c r="C68" s="32"/>
      <c r="D68" s="33"/>
      <c r="E68" s="31" t="s">
        <v>47</v>
      </c>
      <c r="F68" s="22">
        <v>1</v>
      </c>
      <c r="G68" s="35">
        <v>50000</v>
      </c>
      <c r="H68" s="35"/>
      <c r="I68" s="35">
        <f t="shared" ref="I68:I84" si="10">+J68+K68+L68+N68+T68</f>
        <v>50000</v>
      </c>
      <c r="J68" s="399"/>
      <c r="K68" s="399"/>
      <c r="L68" s="399"/>
      <c r="M68" s="399"/>
      <c r="N68" s="196">
        <f t="shared" ref="N68:N84" si="11">+O68+P68+Q68+R68+S68</f>
        <v>50000</v>
      </c>
      <c r="O68" s="36">
        <v>10000</v>
      </c>
      <c r="P68" s="36">
        <v>10000</v>
      </c>
      <c r="Q68" s="36">
        <v>10000</v>
      </c>
      <c r="R68" s="36">
        <v>10000</v>
      </c>
      <c r="S68" s="36">
        <v>10000</v>
      </c>
      <c r="T68" s="34"/>
      <c r="U68" s="39"/>
      <c r="V68" s="25"/>
    </row>
    <row r="69" spans="1:22" s="197" customFormat="1" ht="30" customHeight="1" x14ac:dyDescent="0.2">
      <c r="A69" s="30">
        <v>20</v>
      </c>
      <c r="B69" s="31" t="s">
        <v>111</v>
      </c>
      <c r="C69" s="32"/>
      <c r="D69" s="33"/>
      <c r="E69" s="31" t="s">
        <v>47</v>
      </c>
      <c r="F69" s="22">
        <v>1</v>
      </c>
      <c r="G69" s="35">
        <v>2500</v>
      </c>
      <c r="H69" s="35"/>
      <c r="I69" s="35">
        <f t="shared" si="10"/>
        <v>2500</v>
      </c>
      <c r="J69" s="399"/>
      <c r="K69" s="399"/>
      <c r="L69" s="399"/>
      <c r="M69" s="399"/>
      <c r="N69" s="196">
        <f t="shared" si="11"/>
        <v>2500</v>
      </c>
      <c r="O69" s="36"/>
      <c r="P69" s="36"/>
      <c r="Q69" s="36">
        <v>2500</v>
      </c>
      <c r="R69" s="36"/>
      <c r="S69" s="36"/>
      <c r="T69" s="34"/>
      <c r="U69" s="39"/>
      <c r="V69" s="25"/>
    </row>
    <row r="70" spans="1:22" s="197" customFormat="1" ht="33.75" customHeight="1" x14ac:dyDescent="0.2">
      <c r="A70" s="30">
        <v>21</v>
      </c>
      <c r="B70" s="31" t="s">
        <v>112</v>
      </c>
      <c r="C70" s="32"/>
      <c r="D70" s="33"/>
      <c r="E70" s="34">
        <v>2025</v>
      </c>
      <c r="F70" s="22">
        <v>1</v>
      </c>
      <c r="G70" s="35">
        <v>30000</v>
      </c>
      <c r="H70" s="35"/>
      <c r="I70" s="35">
        <f t="shared" ref="I70:I76" si="12">+J70+K70+L70+N70+T70</f>
        <v>30000</v>
      </c>
      <c r="J70" s="399"/>
      <c r="K70" s="399"/>
      <c r="L70" s="399"/>
      <c r="M70" s="399"/>
      <c r="N70" s="196">
        <f t="shared" ref="N70:N76" si="13">+O70+P70+Q70+R70+S70</f>
        <v>30000</v>
      </c>
      <c r="O70" s="36"/>
      <c r="P70" s="36"/>
      <c r="Q70" s="36">
        <v>15000</v>
      </c>
      <c r="R70" s="36">
        <v>15000</v>
      </c>
      <c r="S70" s="37"/>
      <c r="T70" s="34"/>
      <c r="U70" s="39"/>
      <c r="V70" s="25"/>
    </row>
    <row r="71" spans="1:22" s="197" customFormat="1" ht="33.75" customHeight="1" x14ac:dyDescent="0.2">
      <c r="A71" s="30">
        <v>22</v>
      </c>
      <c r="B71" s="27" t="s">
        <v>309</v>
      </c>
      <c r="C71" s="32"/>
      <c r="D71" s="33"/>
      <c r="E71" s="23" t="s">
        <v>101</v>
      </c>
      <c r="F71" s="22">
        <v>1</v>
      </c>
      <c r="G71" s="35">
        <v>28000</v>
      </c>
      <c r="H71" s="35"/>
      <c r="I71" s="35">
        <f t="shared" si="12"/>
        <v>28000</v>
      </c>
      <c r="J71" s="399"/>
      <c r="K71" s="399"/>
      <c r="L71" s="399"/>
      <c r="M71" s="399"/>
      <c r="N71" s="196">
        <f t="shared" si="13"/>
        <v>28000</v>
      </c>
      <c r="O71" s="36"/>
      <c r="P71" s="36">
        <v>10000</v>
      </c>
      <c r="Q71" s="36">
        <f>G71-P71</f>
        <v>18000</v>
      </c>
      <c r="R71" s="36">
        <v>0</v>
      </c>
      <c r="S71" s="37"/>
      <c r="T71" s="34"/>
      <c r="U71" s="39"/>
      <c r="V71" s="25"/>
    </row>
    <row r="72" spans="1:22" s="197" customFormat="1" ht="33.75" customHeight="1" x14ac:dyDescent="0.2">
      <c r="A72" s="30">
        <v>23</v>
      </c>
      <c r="B72" s="27" t="s">
        <v>320</v>
      </c>
      <c r="C72" s="32"/>
      <c r="D72" s="33"/>
      <c r="E72" s="23" t="s">
        <v>101</v>
      </c>
      <c r="F72" s="22">
        <v>1</v>
      </c>
      <c r="G72" s="35">
        <v>52000</v>
      </c>
      <c r="H72" s="35"/>
      <c r="I72" s="35">
        <f t="shared" si="12"/>
        <v>52000</v>
      </c>
      <c r="J72" s="399"/>
      <c r="K72" s="399"/>
      <c r="L72" s="399"/>
      <c r="M72" s="399"/>
      <c r="N72" s="196">
        <f t="shared" si="13"/>
        <v>52000</v>
      </c>
      <c r="O72" s="36"/>
      <c r="P72" s="36">
        <v>10000</v>
      </c>
      <c r="Q72" s="36">
        <f t="shared" ref="Q72:Q73" si="14">G72-P72</f>
        <v>42000</v>
      </c>
      <c r="R72" s="36"/>
      <c r="S72" s="37"/>
      <c r="T72" s="34"/>
      <c r="U72" s="39"/>
      <c r="V72" s="25"/>
    </row>
    <row r="73" spans="1:22" s="197" customFormat="1" ht="33.75" customHeight="1" x14ac:dyDescent="0.2">
      <c r="A73" s="30">
        <v>24</v>
      </c>
      <c r="B73" s="27" t="s">
        <v>310</v>
      </c>
      <c r="C73" s="32"/>
      <c r="D73" s="33"/>
      <c r="E73" s="23" t="s">
        <v>311</v>
      </c>
      <c r="F73" s="22">
        <v>1</v>
      </c>
      <c r="G73" s="35">
        <v>25000</v>
      </c>
      <c r="H73" s="35"/>
      <c r="I73" s="35">
        <f t="shared" si="12"/>
        <v>25000</v>
      </c>
      <c r="J73" s="399"/>
      <c r="K73" s="399"/>
      <c r="L73" s="399"/>
      <c r="M73" s="399"/>
      <c r="N73" s="196">
        <f t="shared" si="13"/>
        <v>25000</v>
      </c>
      <c r="O73" s="36"/>
      <c r="P73" s="36">
        <v>10000</v>
      </c>
      <c r="Q73" s="36">
        <f t="shared" si="14"/>
        <v>15000</v>
      </c>
      <c r="R73" s="36"/>
      <c r="S73" s="37"/>
      <c r="T73" s="34"/>
      <c r="U73" s="39"/>
      <c r="V73" s="25"/>
    </row>
    <row r="74" spans="1:22" s="45" customFormat="1" ht="54.75" customHeight="1" x14ac:dyDescent="0.2">
      <c r="A74" s="30">
        <v>25</v>
      </c>
      <c r="B74" s="41" t="s">
        <v>436</v>
      </c>
      <c r="C74" s="42"/>
      <c r="D74" s="46"/>
      <c r="E74" s="363" t="s">
        <v>70</v>
      </c>
      <c r="F74" s="47">
        <v>1</v>
      </c>
      <c r="G74" s="48">
        <v>194000</v>
      </c>
      <c r="H74" s="48"/>
      <c r="I74" s="48">
        <f t="shared" si="12"/>
        <v>194000</v>
      </c>
      <c r="J74" s="49"/>
      <c r="K74" s="49"/>
      <c r="L74" s="49"/>
      <c r="M74" s="49"/>
      <c r="N74" s="65">
        <f t="shared" si="13"/>
        <v>194000</v>
      </c>
      <c r="O74" s="50"/>
      <c r="P74" s="50">
        <v>15000</v>
      </c>
      <c r="Q74" s="50">
        <v>45000</v>
      </c>
      <c r="R74" s="50">
        <v>60000</v>
      </c>
      <c r="S74" s="51">
        <v>74000</v>
      </c>
      <c r="T74" s="70"/>
      <c r="U74" s="71"/>
      <c r="V74" s="44"/>
    </row>
    <row r="75" spans="1:22" s="45" customFormat="1" ht="51" x14ac:dyDescent="0.2">
      <c r="A75" s="30">
        <v>26</v>
      </c>
      <c r="B75" s="41" t="s">
        <v>437</v>
      </c>
      <c r="C75" s="42"/>
      <c r="D75" s="46"/>
      <c r="E75" s="363" t="s">
        <v>70</v>
      </c>
      <c r="F75" s="47">
        <v>1</v>
      </c>
      <c r="G75" s="48">
        <v>100000</v>
      </c>
      <c r="H75" s="48"/>
      <c r="I75" s="48">
        <f t="shared" si="12"/>
        <v>100000</v>
      </c>
      <c r="J75" s="49"/>
      <c r="K75" s="49"/>
      <c r="L75" s="49"/>
      <c r="M75" s="49"/>
      <c r="N75" s="65">
        <f t="shared" si="13"/>
        <v>100000</v>
      </c>
      <c r="O75" s="50"/>
      <c r="P75" s="50">
        <v>10000</v>
      </c>
      <c r="Q75" s="50">
        <v>30000</v>
      </c>
      <c r="R75" s="50">
        <v>30000</v>
      </c>
      <c r="S75" s="50">
        <v>30000</v>
      </c>
      <c r="T75" s="70"/>
      <c r="U75" s="71"/>
      <c r="V75" s="44"/>
    </row>
    <row r="76" spans="1:22" s="45" customFormat="1" ht="48.75" customHeight="1" x14ac:dyDescent="0.2">
      <c r="A76" s="30">
        <v>27</v>
      </c>
      <c r="B76" s="41" t="s">
        <v>435</v>
      </c>
      <c r="C76" s="42"/>
      <c r="D76" s="46"/>
      <c r="E76" s="363" t="s">
        <v>70</v>
      </c>
      <c r="F76" s="47">
        <v>1</v>
      </c>
      <c r="G76" s="48">
        <v>50000</v>
      </c>
      <c r="H76" s="48"/>
      <c r="I76" s="48">
        <f t="shared" si="12"/>
        <v>55000</v>
      </c>
      <c r="J76" s="49"/>
      <c r="K76" s="49"/>
      <c r="L76" s="49"/>
      <c r="M76" s="49"/>
      <c r="N76" s="65">
        <f t="shared" si="13"/>
        <v>55000</v>
      </c>
      <c r="O76" s="50"/>
      <c r="P76" s="50">
        <v>5000</v>
      </c>
      <c r="Q76" s="50">
        <v>25000</v>
      </c>
      <c r="R76" s="50">
        <v>25000</v>
      </c>
      <c r="S76" s="51"/>
      <c r="T76" s="70"/>
      <c r="U76" s="71"/>
      <c r="V76" s="44"/>
    </row>
    <row r="77" spans="1:22" s="197" customFormat="1" ht="33.75" customHeight="1" x14ac:dyDescent="0.2">
      <c r="A77" s="30">
        <v>28</v>
      </c>
      <c r="B77" s="61" t="s">
        <v>478</v>
      </c>
      <c r="C77" s="32"/>
      <c r="D77" s="33"/>
      <c r="E77" s="23" t="s">
        <v>101</v>
      </c>
      <c r="F77" s="22">
        <v>1</v>
      </c>
      <c r="G77" s="35">
        <v>60000</v>
      </c>
      <c r="H77" s="35"/>
      <c r="I77" s="35">
        <f t="shared" si="10"/>
        <v>60000</v>
      </c>
      <c r="J77" s="399"/>
      <c r="K77" s="399"/>
      <c r="L77" s="399"/>
      <c r="M77" s="399"/>
      <c r="N77" s="196">
        <f t="shared" si="11"/>
        <v>60000</v>
      </c>
      <c r="O77" s="36"/>
      <c r="P77" s="36">
        <v>1000</v>
      </c>
      <c r="Q77" s="36">
        <v>59000</v>
      </c>
      <c r="R77" s="36">
        <v>0</v>
      </c>
      <c r="S77" s="37"/>
      <c r="T77" s="34"/>
      <c r="U77" s="39"/>
      <c r="V77" s="25"/>
    </row>
    <row r="78" spans="1:22" s="197" customFormat="1" ht="33.75" customHeight="1" x14ac:dyDescent="0.2">
      <c r="A78" s="30">
        <v>29</v>
      </c>
      <c r="B78" s="375" t="s">
        <v>479</v>
      </c>
      <c r="C78" s="32"/>
      <c r="D78" s="33"/>
      <c r="E78" s="427" t="s">
        <v>108</v>
      </c>
      <c r="F78" s="22">
        <v>1</v>
      </c>
      <c r="G78" s="35">
        <v>60000</v>
      </c>
      <c r="H78" s="35"/>
      <c r="I78" s="35">
        <f t="shared" si="10"/>
        <v>60000</v>
      </c>
      <c r="J78" s="399"/>
      <c r="K78" s="399"/>
      <c r="L78" s="399"/>
      <c r="M78" s="399"/>
      <c r="N78" s="196">
        <f t="shared" si="11"/>
        <v>60000</v>
      </c>
      <c r="O78" s="36"/>
      <c r="P78" s="36"/>
      <c r="Q78" s="36">
        <v>30000</v>
      </c>
      <c r="R78" s="36">
        <v>30000</v>
      </c>
      <c r="S78" s="37"/>
      <c r="T78" s="34"/>
      <c r="U78" s="39"/>
      <c r="V78" s="25"/>
    </row>
    <row r="79" spans="1:22" s="197" customFormat="1" ht="33.75" customHeight="1" x14ac:dyDescent="0.2">
      <c r="A79" s="30">
        <v>30</v>
      </c>
      <c r="B79" s="375" t="s">
        <v>481</v>
      </c>
      <c r="C79" s="32"/>
      <c r="D79" s="33"/>
      <c r="E79" s="427" t="s">
        <v>108</v>
      </c>
      <c r="F79" s="22">
        <v>1</v>
      </c>
      <c r="G79" s="35">
        <v>15000</v>
      </c>
      <c r="H79" s="35"/>
      <c r="I79" s="35">
        <f t="shared" si="10"/>
        <v>15000</v>
      </c>
      <c r="J79" s="399"/>
      <c r="K79" s="399"/>
      <c r="L79" s="399"/>
      <c r="M79" s="399"/>
      <c r="N79" s="196">
        <f t="shared" si="11"/>
        <v>15000</v>
      </c>
      <c r="O79" s="36"/>
      <c r="P79" s="36"/>
      <c r="Q79" s="36">
        <v>5000</v>
      </c>
      <c r="R79" s="36">
        <v>10000</v>
      </c>
      <c r="S79" s="37"/>
      <c r="T79" s="34"/>
      <c r="U79" s="39"/>
      <c r="V79" s="25"/>
    </row>
    <row r="80" spans="1:22" s="197" customFormat="1" ht="33.75" customHeight="1" x14ac:dyDescent="0.2">
      <c r="A80" s="30">
        <v>31</v>
      </c>
      <c r="B80" s="61" t="s">
        <v>438</v>
      </c>
      <c r="C80" s="32"/>
      <c r="D80" s="33"/>
      <c r="E80" s="23" t="s">
        <v>311</v>
      </c>
      <c r="F80" s="22">
        <v>1</v>
      </c>
      <c r="G80" s="35">
        <v>190000</v>
      </c>
      <c r="H80" s="35"/>
      <c r="I80" s="35">
        <f t="shared" si="10"/>
        <v>190000</v>
      </c>
      <c r="J80" s="399"/>
      <c r="K80" s="399"/>
      <c r="L80" s="399"/>
      <c r="M80" s="399"/>
      <c r="N80" s="196">
        <f t="shared" si="11"/>
        <v>190000</v>
      </c>
      <c r="O80" s="36"/>
      <c r="P80" s="428">
        <v>1000</v>
      </c>
      <c r="Q80" s="428">
        <v>30000</v>
      </c>
      <c r="R80" s="428">
        <v>90000</v>
      </c>
      <c r="S80" s="428">
        <v>69000</v>
      </c>
      <c r="T80" s="34"/>
      <c r="U80" s="39"/>
      <c r="V80" s="25"/>
    </row>
    <row r="81" spans="1:22" s="197" customFormat="1" ht="31.5" x14ac:dyDescent="0.2">
      <c r="A81" s="30">
        <v>32</v>
      </c>
      <c r="B81" s="429" t="s">
        <v>439</v>
      </c>
      <c r="C81" s="32"/>
      <c r="D81" s="33"/>
      <c r="E81" s="23" t="s">
        <v>311</v>
      </c>
      <c r="F81" s="22">
        <v>1</v>
      </c>
      <c r="G81" s="35">
        <v>250000</v>
      </c>
      <c r="H81" s="35"/>
      <c r="I81" s="35">
        <f t="shared" si="10"/>
        <v>250000</v>
      </c>
      <c r="J81" s="399"/>
      <c r="K81" s="399"/>
      <c r="L81" s="399"/>
      <c r="M81" s="399"/>
      <c r="N81" s="196">
        <f t="shared" si="11"/>
        <v>250000</v>
      </c>
      <c r="O81" s="36"/>
      <c r="P81" s="428">
        <v>1000</v>
      </c>
      <c r="Q81" s="428">
        <v>60000</v>
      </c>
      <c r="R81" s="428">
        <v>100000</v>
      </c>
      <c r="S81" s="428">
        <v>89000</v>
      </c>
      <c r="T81" s="34"/>
      <c r="U81" s="39"/>
      <c r="V81" s="25"/>
    </row>
    <row r="82" spans="1:22" s="197" customFormat="1" ht="33.75" customHeight="1" x14ac:dyDescent="0.2">
      <c r="A82" s="30">
        <v>33</v>
      </c>
      <c r="B82" s="61" t="s">
        <v>440</v>
      </c>
      <c r="C82" s="32"/>
      <c r="D82" s="33"/>
      <c r="E82" s="23" t="s">
        <v>101</v>
      </c>
      <c r="F82" s="22">
        <v>1</v>
      </c>
      <c r="G82" s="35">
        <v>2300</v>
      </c>
      <c r="H82" s="35"/>
      <c r="I82" s="35">
        <f t="shared" si="10"/>
        <v>2300</v>
      </c>
      <c r="J82" s="399"/>
      <c r="K82" s="399"/>
      <c r="L82" s="399"/>
      <c r="M82" s="399"/>
      <c r="N82" s="196">
        <f t="shared" si="11"/>
        <v>2300</v>
      </c>
      <c r="O82" s="36"/>
      <c r="P82" s="36">
        <v>2000</v>
      </c>
      <c r="Q82" s="36">
        <v>300</v>
      </c>
      <c r="R82" s="36"/>
      <c r="S82" s="37"/>
      <c r="T82" s="34"/>
      <c r="U82" s="39"/>
      <c r="V82" s="25"/>
    </row>
    <row r="83" spans="1:22" s="45" customFormat="1" ht="54.75" customHeight="1" x14ac:dyDescent="0.2">
      <c r="A83" s="30">
        <v>34</v>
      </c>
      <c r="B83" s="61" t="s">
        <v>441</v>
      </c>
      <c r="C83" s="42"/>
      <c r="D83" s="46"/>
      <c r="E83" s="363" t="s">
        <v>68</v>
      </c>
      <c r="F83" s="47">
        <v>1</v>
      </c>
      <c r="G83" s="48">
        <v>2000</v>
      </c>
      <c r="H83" s="48"/>
      <c r="I83" s="48">
        <f t="shared" si="10"/>
        <v>2000</v>
      </c>
      <c r="J83" s="49"/>
      <c r="K83" s="49"/>
      <c r="L83" s="49"/>
      <c r="M83" s="49"/>
      <c r="N83" s="65">
        <f t="shared" si="11"/>
        <v>2000</v>
      </c>
      <c r="O83" s="50"/>
      <c r="P83" s="50">
        <v>1800</v>
      </c>
      <c r="Q83" s="50">
        <v>200</v>
      </c>
      <c r="R83" s="50"/>
      <c r="S83" s="51"/>
      <c r="T83" s="70"/>
      <c r="U83" s="71"/>
      <c r="V83" s="44"/>
    </row>
    <row r="84" spans="1:22" s="45" customFormat="1" ht="31.5" x14ac:dyDescent="0.2">
      <c r="A84" s="30">
        <v>35</v>
      </c>
      <c r="B84" s="429" t="s">
        <v>442</v>
      </c>
      <c r="C84" s="42"/>
      <c r="D84" s="46"/>
      <c r="E84" s="363" t="s">
        <v>68</v>
      </c>
      <c r="F84" s="47">
        <v>1</v>
      </c>
      <c r="G84" s="48">
        <v>13000</v>
      </c>
      <c r="H84" s="48"/>
      <c r="I84" s="48">
        <f t="shared" si="10"/>
        <v>13000</v>
      </c>
      <c r="J84" s="49"/>
      <c r="K84" s="49"/>
      <c r="L84" s="49"/>
      <c r="M84" s="49"/>
      <c r="N84" s="65">
        <f t="shared" si="11"/>
        <v>13000</v>
      </c>
      <c r="O84" s="50"/>
      <c r="P84" s="50">
        <v>1000</v>
      </c>
      <c r="Q84" s="50">
        <v>12000</v>
      </c>
      <c r="R84" s="50"/>
      <c r="S84" s="50"/>
      <c r="T84" s="70"/>
      <c r="U84" s="71"/>
      <c r="V84" s="44"/>
    </row>
    <row r="85" spans="1:22" s="197" customFormat="1" ht="31.5" customHeight="1" x14ac:dyDescent="0.2">
      <c r="A85" s="344" t="s">
        <v>113</v>
      </c>
      <c r="B85" s="327" t="s">
        <v>114</v>
      </c>
      <c r="C85" s="345"/>
      <c r="D85" s="346"/>
      <c r="E85" s="330"/>
      <c r="F85" s="242">
        <f>SUM(F86:F94)</f>
        <v>8</v>
      </c>
      <c r="G85" s="242">
        <f t="shared" ref="G85:S85" si="15">SUM(G86:G94)</f>
        <v>91990</v>
      </c>
      <c r="H85" s="242">
        <f t="shared" si="15"/>
        <v>0</v>
      </c>
      <c r="I85" s="242">
        <f t="shared" si="15"/>
        <v>91990</v>
      </c>
      <c r="J85" s="242">
        <f t="shared" si="15"/>
        <v>0</v>
      </c>
      <c r="K85" s="242">
        <f t="shared" si="15"/>
        <v>0</v>
      </c>
      <c r="L85" s="242">
        <f t="shared" si="15"/>
        <v>14900</v>
      </c>
      <c r="M85" s="242">
        <f t="shared" si="15"/>
        <v>0</v>
      </c>
      <c r="N85" s="242">
        <f t="shared" si="15"/>
        <v>77090</v>
      </c>
      <c r="O85" s="242">
        <f t="shared" si="15"/>
        <v>21985</v>
      </c>
      <c r="P85" s="242">
        <f t="shared" si="15"/>
        <v>28105</v>
      </c>
      <c r="Q85" s="242">
        <f t="shared" si="15"/>
        <v>27000</v>
      </c>
      <c r="R85" s="242">
        <f t="shared" si="15"/>
        <v>0</v>
      </c>
      <c r="S85" s="242">
        <f t="shared" si="15"/>
        <v>0</v>
      </c>
      <c r="T85" s="242">
        <f>T86+T87+T93+T94</f>
        <v>0</v>
      </c>
      <c r="U85" s="242">
        <f>U86+U87+U93+U94</f>
        <v>0</v>
      </c>
      <c r="V85" s="242"/>
    </row>
    <row r="86" spans="1:22" s="197" customFormat="1" ht="41.25" customHeight="1" x14ac:dyDescent="0.2">
      <c r="A86" s="26">
        <v>1</v>
      </c>
      <c r="B86" s="18" t="s">
        <v>115</v>
      </c>
      <c r="C86" s="27"/>
      <c r="D86" s="28" t="s">
        <v>32</v>
      </c>
      <c r="E86" s="21">
        <v>2021</v>
      </c>
      <c r="F86" s="22">
        <v>1</v>
      </c>
      <c r="G86" s="22">
        <v>9995</v>
      </c>
      <c r="H86" s="22"/>
      <c r="I86" s="35">
        <f t="shared" si="6"/>
        <v>9995</v>
      </c>
      <c r="J86" s="22"/>
      <c r="K86" s="22"/>
      <c r="L86" s="22">
        <v>2300</v>
      </c>
      <c r="M86" s="22"/>
      <c r="N86" s="196">
        <f t="shared" si="7"/>
        <v>7695</v>
      </c>
      <c r="O86" s="22">
        <v>7695</v>
      </c>
      <c r="P86" s="22"/>
      <c r="Q86" s="22"/>
      <c r="R86" s="22"/>
      <c r="S86" s="22"/>
      <c r="T86" s="23"/>
      <c r="U86" s="29"/>
      <c r="V86" s="25" t="s">
        <v>116</v>
      </c>
    </row>
    <row r="87" spans="1:22" s="197" customFormat="1" ht="41.25" customHeight="1" x14ac:dyDescent="0.2">
      <c r="A87" s="26">
        <v>2</v>
      </c>
      <c r="B87" s="18" t="s">
        <v>117</v>
      </c>
      <c r="C87" s="27"/>
      <c r="D87" s="28" t="s">
        <v>32</v>
      </c>
      <c r="E87" s="21" t="s">
        <v>33</v>
      </c>
      <c r="F87" s="22">
        <v>1</v>
      </c>
      <c r="G87" s="22">
        <v>9995</v>
      </c>
      <c r="H87" s="22"/>
      <c r="I87" s="35">
        <f t="shared" si="6"/>
        <v>9995</v>
      </c>
      <c r="J87" s="22"/>
      <c r="K87" s="22"/>
      <c r="L87" s="22">
        <v>2300</v>
      </c>
      <c r="M87" s="22"/>
      <c r="N87" s="196">
        <f t="shared" si="7"/>
        <v>7695</v>
      </c>
      <c r="O87" s="22">
        <v>7695</v>
      </c>
      <c r="P87" s="22"/>
      <c r="Q87" s="22"/>
      <c r="R87" s="22"/>
      <c r="S87" s="22"/>
      <c r="T87" s="23"/>
      <c r="U87" s="29"/>
      <c r="V87" s="25" t="s">
        <v>116</v>
      </c>
    </row>
    <row r="88" spans="1:22" s="197" customFormat="1" ht="47.25" x14ac:dyDescent="0.2">
      <c r="A88" s="26">
        <v>3</v>
      </c>
      <c r="B88" s="27" t="s">
        <v>302</v>
      </c>
      <c r="C88" s="27"/>
      <c r="D88" s="28"/>
      <c r="E88" s="21" t="s">
        <v>68</v>
      </c>
      <c r="F88" s="22">
        <v>1</v>
      </c>
      <c r="G88" s="22">
        <v>10000</v>
      </c>
      <c r="H88" s="22"/>
      <c r="I88" s="35">
        <f t="shared" si="6"/>
        <v>10000</v>
      </c>
      <c r="J88" s="22"/>
      <c r="K88" s="22"/>
      <c r="L88" s="22">
        <v>2000</v>
      </c>
      <c r="M88" s="22"/>
      <c r="N88" s="196">
        <f t="shared" si="7"/>
        <v>8000</v>
      </c>
      <c r="O88" s="22"/>
      <c r="P88" s="22">
        <v>3500</v>
      </c>
      <c r="Q88" s="22">
        <v>4500</v>
      </c>
      <c r="R88" s="22"/>
      <c r="S88" s="22"/>
      <c r="T88" s="23"/>
      <c r="U88" s="29"/>
      <c r="V88" s="25"/>
    </row>
    <row r="89" spans="1:22" s="197" customFormat="1" ht="47.25" x14ac:dyDescent="0.2">
      <c r="A89" s="26">
        <v>4</v>
      </c>
      <c r="B89" s="27" t="s">
        <v>303</v>
      </c>
      <c r="C89" s="27"/>
      <c r="D89" s="28"/>
      <c r="E89" s="21" t="s">
        <v>68</v>
      </c>
      <c r="F89" s="22">
        <v>1</v>
      </c>
      <c r="G89" s="22">
        <v>10000</v>
      </c>
      <c r="H89" s="22"/>
      <c r="I89" s="35">
        <f t="shared" si="6"/>
        <v>10000</v>
      </c>
      <c r="J89" s="22"/>
      <c r="K89" s="22"/>
      <c r="L89" s="22">
        <v>2000</v>
      </c>
      <c r="M89" s="22"/>
      <c r="N89" s="196">
        <f t="shared" si="7"/>
        <v>8000</v>
      </c>
      <c r="O89" s="22"/>
      <c r="P89" s="22">
        <v>3500</v>
      </c>
      <c r="Q89" s="22">
        <v>4500</v>
      </c>
      <c r="R89" s="22"/>
      <c r="S89" s="22"/>
      <c r="T89" s="23"/>
      <c r="U89" s="29"/>
      <c r="V89" s="25"/>
    </row>
    <row r="90" spans="1:22" s="197" customFormat="1" ht="47.25" x14ac:dyDescent="0.2">
      <c r="A90" s="26">
        <v>5</v>
      </c>
      <c r="B90" s="27" t="s">
        <v>304</v>
      </c>
      <c r="C90" s="27"/>
      <c r="D90" s="28"/>
      <c r="E90" s="21" t="s">
        <v>68</v>
      </c>
      <c r="F90" s="22">
        <v>1</v>
      </c>
      <c r="G90" s="22">
        <v>15000</v>
      </c>
      <c r="H90" s="22"/>
      <c r="I90" s="35">
        <f t="shared" si="6"/>
        <v>15000</v>
      </c>
      <c r="J90" s="22"/>
      <c r="K90" s="22"/>
      <c r="L90" s="22">
        <v>2000</v>
      </c>
      <c r="M90" s="22"/>
      <c r="N90" s="196">
        <f t="shared" si="7"/>
        <v>13000</v>
      </c>
      <c r="O90" s="22"/>
      <c r="P90" s="22">
        <v>8500</v>
      </c>
      <c r="Q90" s="22">
        <v>4500</v>
      </c>
      <c r="R90" s="22"/>
      <c r="S90" s="22"/>
      <c r="T90" s="23"/>
      <c r="U90" s="29"/>
      <c r="V90" s="25"/>
    </row>
    <row r="91" spans="1:22" s="197" customFormat="1" ht="47.25" x14ac:dyDescent="0.25">
      <c r="A91" s="26">
        <v>6</v>
      </c>
      <c r="B91" s="198" t="s">
        <v>305</v>
      </c>
      <c r="C91" s="27"/>
      <c r="D91" s="28"/>
      <c r="E91" s="21" t="s">
        <v>68</v>
      </c>
      <c r="F91" s="22">
        <v>1</v>
      </c>
      <c r="G91" s="22">
        <v>10000</v>
      </c>
      <c r="H91" s="22"/>
      <c r="I91" s="35">
        <f t="shared" si="6"/>
        <v>10000</v>
      </c>
      <c r="J91" s="22"/>
      <c r="K91" s="22"/>
      <c r="L91" s="22">
        <v>2000</v>
      </c>
      <c r="M91" s="22"/>
      <c r="N91" s="196">
        <f t="shared" si="7"/>
        <v>8000</v>
      </c>
      <c r="O91" s="22"/>
      <c r="P91" s="22">
        <v>3500</v>
      </c>
      <c r="Q91" s="22">
        <v>4500</v>
      </c>
      <c r="R91" s="22"/>
      <c r="S91" s="22"/>
      <c r="T91" s="23"/>
      <c r="U91" s="29"/>
      <c r="V91" s="25"/>
    </row>
    <row r="92" spans="1:22" s="360" customFormat="1" ht="27.75" customHeight="1" x14ac:dyDescent="0.2">
      <c r="A92" s="351"/>
      <c r="B92" s="339" t="s">
        <v>60</v>
      </c>
      <c r="C92" s="352"/>
      <c r="D92" s="353"/>
      <c r="E92" s="354"/>
      <c r="F92" s="355"/>
      <c r="G92" s="355"/>
      <c r="H92" s="355"/>
      <c r="I92" s="242">
        <f t="shared" si="6"/>
        <v>0</v>
      </c>
      <c r="J92" s="355"/>
      <c r="K92" s="355"/>
      <c r="L92" s="355"/>
      <c r="M92" s="355"/>
      <c r="N92" s="196">
        <f t="shared" si="7"/>
        <v>0</v>
      </c>
      <c r="O92" s="356"/>
      <c r="P92" s="356"/>
      <c r="Q92" s="356"/>
      <c r="R92" s="356"/>
      <c r="S92" s="357"/>
      <c r="T92" s="354"/>
      <c r="U92" s="358"/>
      <c r="V92" s="359"/>
    </row>
    <row r="93" spans="1:22" s="197" customFormat="1" ht="41.25" customHeight="1" x14ac:dyDescent="0.2">
      <c r="A93" s="26">
        <v>1</v>
      </c>
      <c r="B93" s="18" t="s">
        <v>118</v>
      </c>
      <c r="C93" s="27"/>
      <c r="D93" s="28"/>
      <c r="E93" s="21" t="s">
        <v>43</v>
      </c>
      <c r="F93" s="22">
        <v>1</v>
      </c>
      <c r="G93" s="22">
        <v>13000</v>
      </c>
      <c r="H93" s="22"/>
      <c r="I93" s="35">
        <f t="shared" si="6"/>
        <v>13000</v>
      </c>
      <c r="J93" s="22"/>
      <c r="K93" s="22"/>
      <c r="L93" s="22">
        <v>2300</v>
      </c>
      <c r="M93" s="22"/>
      <c r="N93" s="196">
        <f t="shared" si="7"/>
        <v>10700</v>
      </c>
      <c r="O93" s="22">
        <v>6595</v>
      </c>
      <c r="P93" s="22">
        <v>4105</v>
      </c>
      <c r="Q93" s="22"/>
      <c r="R93" s="22"/>
      <c r="S93" s="22"/>
      <c r="T93" s="23"/>
      <c r="U93" s="74"/>
      <c r="V93" s="25" t="s">
        <v>116</v>
      </c>
    </row>
    <row r="94" spans="1:22" s="197" customFormat="1" ht="41.25" customHeight="1" x14ac:dyDescent="0.2">
      <c r="A94" s="26">
        <v>2</v>
      </c>
      <c r="B94" s="18" t="s">
        <v>119</v>
      </c>
      <c r="C94" s="27"/>
      <c r="D94" s="28"/>
      <c r="E94" s="21">
        <v>2022</v>
      </c>
      <c r="F94" s="22">
        <v>1</v>
      </c>
      <c r="G94" s="22">
        <v>14000</v>
      </c>
      <c r="H94" s="22"/>
      <c r="I94" s="35">
        <f t="shared" si="6"/>
        <v>14000</v>
      </c>
      <c r="J94" s="22"/>
      <c r="K94" s="22"/>
      <c r="L94" s="22"/>
      <c r="M94" s="22"/>
      <c r="N94" s="196">
        <f t="shared" si="7"/>
        <v>14000</v>
      </c>
      <c r="O94" s="22"/>
      <c r="P94" s="22">
        <v>5000</v>
      </c>
      <c r="Q94" s="22">
        <v>9000</v>
      </c>
      <c r="R94" s="22"/>
      <c r="S94" s="22"/>
      <c r="T94" s="23"/>
      <c r="U94" s="74"/>
      <c r="V94" s="25"/>
    </row>
    <row r="95" spans="1:22" s="197" customFormat="1" ht="33.6" customHeight="1" x14ac:dyDescent="0.2">
      <c r="A95" s="344" t="s">
        <v>299</v>
      </c>
      <c r="B95" s="331" t="s">
        <v>300</v>
      </c>
      <c r="C95" s="345"/>
      <c r="D95" s="346"/>
      <c r="E95" s="330"/>
      <c r="F95" s="242">
        <f>SUM(F96:F99)</f>
        <v>4</v>
      </c>
      <c r="G95" s="242">
        <f t="shared" ref="G95:T95" si="16">SUM(G96:G99)</f>
        <v>53515</v>
      </c>
      <c r="H95" s="242">
        <f t="shared" si="16"/>
        <v>1015</v>
      </c>
      <c r="I95" s="242">
        <f t="shared" si="16"/>
        <v>52500</v>
      </c>
      <c r="J95" s="242">
        <f t="shared" si="16"/>
        <v>0</v>
      </c>
      <c r="K95" s="242">
        <f t="shared" si="16"/>
        <v>0</v>
      </c>
      <c r="L95" s="242">
        <f t="shared" si="16"/>
        <v>0</v>
      </c>
      <c r="M95" s="242">
        <f t="shared" si="16"/>
        <v>0</v>
      </c>
      <c r="N95" s="242">
        <f t="shared" si="16"/>
        <v>52500</v>
      </c>
      <c r="O95" s="242">
        <f t="shared" si="16"/>
        <v>18500</v>
      </c>
      <c r="P95" s="242">
        <f t="shared" si="16"/>
        <v>34000</v>
      </c>
      <c r="Q95" s="242">
        <f t="shared" si="16"/>
        <v>0</v>
      </c>
      <c r="R95" s="242">
        <f t="shared" si="16"/>
        <v>0</v>
      </c>
      <c r="S95" s="242">
        <f t="shared" si="16"/>
        <v>0</v>
      </c>
      <c r="T95" s="242">
        <f t="shared" si="16"/>
        <v>0</v>
      </c>
      <c r="U95" s="242">
        <f t="shared" ref="U95" si="17">SUM(U96:U99)</f>
        <v>0</v>
      </c>
      <c r="V95" s="25"/>
    </row>
    <row r="96" spans="1:22" s="197" customFormat="1" ht="39.75" customHeight="1" x14ac:dyDescent="0.2">
      <c r="A96" s="26">
        <v>1</v>
      </c>
      <c r="B96" s="18" t="s">
        <v>120</v>
      </c>
      <c r="C96" s="27"/>
      <c r="D96" s="28" t="s">
        <v>32</v>
      </c>
      <c r="E96" s="21" t="s">
        <v>33</v>
      </c>
      <c r="F96" s="22">
        <v>1</v>
      </c>
      <c r="G96" s="188">
        <v>6500</v>
      </c>
      <c r="H96" s="188"/>
      <c r="I96" s="188">
        <f t="shared" si="6"/>
        <v>6500</v>
      </c>
      <c r="J96" s="188"/>
      <c r="K96" s="188"/>
      <c r="L96" s="188"/>
      <c r="M96" s="188"/>
      <c r="N96" s="192">
        <f t="shared" si="7"/>
        <v>6500</v>
      </c>
      <c r="O96" s="188">
        <v>6500</v>
      </c>
      <c r="P96" s="188"/>
      <c r="Q96" s="188"/>
      <c r="R96" s="188"/>
      <c r="S96" s="188"/>
      <c r="T96" s="189"/>
      <c r="U96" s="190"/>
      <c r="V96" s="191" t="s">
        <v>34</v>
      </c>
    </row>
    <row r="97" spans="1:22" s="197" customFormat="1" ht="40.5" customHeight="1" x14ac:dyDescent="0.2">
      <c r="A97" s="26">
        <v>2</v>
      </c>
      <c r="B97" s="18" t="s">
        <v>121</v>
      </c>
      <c r="C97" s="27"/>
      <c r="D97" s="28" t="s">
        <v>32</v>
      </c>
      <c r="E97" s="21" t="s">
        <v>33</v>
      </c>
      <c r="F97" s="22">
        <v>1</v>
      </c>
      <c r="G97" s="188">
        <v>13015</v>
      </c>
      <c r="H97" s="188">
        <v>1015</v>
      </c>
      <c r="I97" s="188">
        <f t="shared" si="6"/>
        <v>12000</v>
      </c>
      <c r="J97" s="188"/>
      <c r="K97" s="188"/>
      <c r="L97" s="188"/>
      <c r="M97" s="188"/>
      <c r="N97" s="192">
        <f t="shared" si="7"/>
        <v>12000</v>
      </c>
      <c r="O97" s="188">
        <v>12000</v>
      </c>
      <c r="P97" s="188"/>
      <c r="Q97" s="188"/>
      <c r="R97" s="188"/>
      <c r="S97" s="188"/>
      <c r="T97" s="189"/>
      <c r="U97" s="190"/>
      <c r="V97" s="191" t="s">
        <v>34</v>
      </c>
    </row>
    <row r="98" spans="1:22" s="197" customFormat="1" ht="36.75" customHeight="1" x14ac:dyDescent="0.2">
      <c r="A98" s="26">
        <v>3</v>
      </c>
      <c r="B98" s="271" t="s">
        <v>122</v>
      </c>
      <c r="C98" s="27"/>
      <c r="D98" s="28"/>
      <c r="E98" s="21" t="s">
        <v>43</v>
      </c>
      <c r="F98" s="22">
        <v>1</v>
      </c>
      <c r="G98" s="188">
        <v>14000</v>
      </c>
      <c r="H98" s="188"/>
      <c r="I98" s="188">
        <f t="shared" si="6"/>
        <v>14000</v>
      </c>
      <c r="J98" s="188"/>
      <c r="K98" s="188"/>
      <c r="L98" s="188"/>
      <c r="M98" s="188"/>
      <c r="N98" s="192">
        <f t="shared" si="7"/>
        <v>14000</v>
      </c>
      <c r="O98" s="188"/>
      <c r="P98" s="188">
        <v>14000</v>
      </c>
      <c r="Q98" s="188"/>
      <c r="R98" s="188"/>
      <c r="S98" s="188"/>
      <c r="T98" s="189"/>
      <c r="U98" s="190"/>
      <c r="V98" s="191"/>
    </row>
    <row r="99" spans="1:22" s="197" customFormat="1" ht="39.75" customHeight="1" x14ac:dyDescent="0.2">
      <c r="A99" s="26">
        <v>4</v>
      </c>
      <c r="B99" s="271" t="s">
        <v>123</v>
      </c>
      <c r="C99" s="27"/>
      <c r="D99" s="28"/>
      <c r="E99" s="21" t="s">
        <v>43</v>
      </c>
      <c r="F99" s="22">
        <v>1</v>
      </c>
      <c r="G99" s="188">
        <v>20000</v>
      </c>
      <c r="H99" s="188"/>
      <c r="I99" s="188">
        <f t="shared" si="6"/>
        <v>20000</v>
      </c>
      <c r="J99" s="188"/>
      <c r="K99" s="188"/>
      <c r="L99" s="188"/>
      <c r="M99" s="188"/>
      <c r="N99" s="192">
        <f t="shared" si="7"/>
        <v>20000</v>
      </c>
      <c r="O99" s="188"/>
      <c r="P99" s="188">
        <v>20000</v>
      </c>
      <c r="Q99" s="188"/>
      <c r="R99" s="188"/>
      <c r="S99" s="188"/>
      <c r="T99" s="189"/>
      <c r="U99" s="190"/>
      <c r="V99" s="191"/>
    </row>
  </sheetData>
  <autoFilter ref="A11:V11"/>
  <mergeCells count="29">
    <mergeCell ref="O1:T1"/>
    <mergeCell ref="A2:T2"/>
    <mergeCell ref="A3:T3"/>
    <mergeCell ref="A4:T4"/>
    <mergeCell ref="A5:A11"/>
    <mergeCell ref="B5:B11"/>
    <mergeCell ref="C5:C11"/>
    <mergeCell ref="D5:D11"/>
    <mergeCell ref="E5:E11"/>
    <mergeCell ref="F5:F11"/>
    <mergeCell ref="G5:G11"/>
    <mergeCell ref="H5:H11"/>
    <mergeCell ref="S9:S11"/>
    <mergeCell ref="V5:V11"/>
    <mergeCell ref="I7:I11"/>
    <mergeCell ref="J7:J11"/>
    <mergeCell ref="K7:K11"/>
    <mergeCell ref="L7:S7"/>
    <mergeCell ref="I5:S6"/>
    <mergeCell ref="T5:T11"/>
    <mergeCell ref="U5:U11"/>
    <mergeCell ref="L8:L11"/>
    <mergeCell ref="M8:M11"/>
    <mergeCell ref="N8:N11"/>
    <mergeCell ref="O8:S8"/>
    <mergeCell ref="O9:O11"/>
    <mergeCell ref="P9:P11"/>
    <mergeCell ref="Q9:Q11"/>
    <mergeCell ref="R9:R11"/>
  </mergeCells>
  <pageMargins left="0.23622047244094491" right="0.19685039370078741" top="0.55118110236220474" bottom="0.31496062992125984" header="0.27559055118110237" footer="0.15748031496062992"/>
  <pageSetup paperSize="9" scale="75" fitToHeight="0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workbookViewId="0">
      <selection activeCell="W1" sqref="W1:AA1048576"/>
    </sheetView>
  </sheetViews>
  <sheetFormatPr defaultRowHeight="18.75" x14ac:dyDescent="0.3"/>
  <cols>
    <col min="1" max="1" width="5.85546875" style="430" customWidth="1"/>
    <col min="2" max="2" width="64.7109375" style="4" customWidth="1"/>
    <col min="3" max="3" width="9.28515625" style="75" customWidth="1"/>
    <col min="4" max="4" width="5.85546875" style="431" customWidth="1"/>
    <col min="5" max="5" width="15.5703125" style="1" customWidth="1"/>
    <col min="6" max="6" width="13.140625" style="1" bestFit="1" customWidth="1"/>
    <col min="7" max="7" width="11.85546875" style="1" hidden="1" customWidth="1"/>
    <col min="8" max="8" width="23.28515625" style="1" hidden="1" customWidth="1"/>
    <col min="9" max="9" width="48.7109375" style="1" hidden="1" customWidth="1"/>
    <col min="10" max="10" width="55" style="1" hidden="1" customWidth="1"/>
    <col min="11" max="12" width="13" style="1" hidden="1" customWidth="1"/>
    <col min="13" max="15" width="12.42578125" style="1" hidden="1" customWidth="1"/>
    <col min="16" max="16" width="12.42578125" style="1" customWidth="1"/>
    <col min="17" max="17" width="13" style="1" bestFit="1" customWidth="1"/>
    <col min="18" max="18" width="11.85546875" style="1" customWidth="1"/>
    <col min="19" max="19" width="12" style="1" customWidth="1"/>
    <col min="20" max="20" width="13.28515625" style="1" customWidth="1"/>
    <col min="21" max="21" width="19.42578125" style="1" hidden="1" customWidth="1"/>
    <col min="22" max="22" width="10.28515625" style="1" customWidth="1"/>
    <col min="23" max="16384" width="9.140625" style="432"/>
  </cols>
  <sheetData>
    <row r="1" spans="1:22" x14ac:dyDescent="0.3">
      <c r="S1" s="557" t="s">
        <v>473</v>
      </c>
      <c r="T1" s="557"/>
      <c r="U1" s="557"/>
      <c r="V1" s="557"/>
    </row>
    <row r="2" spans="1:22" s="1" customFormat="1" ht="24" customHeight="1" x14ac:dyDescent="0.25">
      <c r="A2" s="564" t="s">
        <v>322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s="1" customFormat="1" ht="18.75" customHeight="1" x14ac:dyDescent="0.25">
      <c r="A3" s="565" t="str">
        <f>'Dự kiến cân CĐ tăng thu tiềnđất'!A3:O3</f>
        <v>(Kèm theo Nghị quyết số………./NQ-HĐND ngày……/7/2022 của HĐND huyện Tân Yên)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</row>
    <row r="4" spans="1:22" s="1" customFormat="1" ht="20.25" customHeight="1" x14ac:dyDescent="0.25">
      <c r="A4" s="553"/>
      <c r="B4" s="553"/>
      <c r="C4" s="145"/>
      <c r="D4" s="407"/>
      <c r="E4" s="76"/>
      <c r="F4" s="76"/>
      <c r="G4" s="76"/>
      <c r="H4" s="76"/>
      <c r="I4" s="76"/>
      <c r="J4" s="76"/>
      <c r="K4" s="76"/>
      <c r="L4" s="76"/>
      <c r="M4" s="554" t="s">
        <v>1</v>
      </c>
      <c r="N4" s="554"/>
      <c r="O4" s="554"/>
      <c r="P4" s="77"/>
      <c r="Q4" s="77"/>
      <c r="R4" s="199" t="s">
        <v>124</v>
      </c>
      <c r="S4" s="199"/>
      <c r="T4" s="199"/>
      <c r="U4" s="199"/>
      <c r="V4" s="199"/>
    </row>
    <row r="5" spans="1:22" s="1" customFormat="1" ht="33.75" customHeight="1" x14ac:dyDescent="0.25">
      <c r="A5" s="551" t="s">
        <v>2</v>
      </c>
      <c r="B5" s="551" t="s">
        <v>125</v>
      </c>
      <c r="C5" s="555" t="s">
        <v>126</v>
      </c>
      <c r="D5" s="556" t="s">
        <v>127</v>
      </c>
      <c r="E5" s="552" t="s">
        <v>128</v>
      </c>
      <c r="F5" s="552" t="s">
        <v>129</v>
      </c>
      <c r="G5" s="552" t="s">
        <v>130</v>
      </c>
      <c r="H5" s="561" t="s">
        <v>131</v>
      </c>
      <c r="I5" s="562"/>
      <c r="J5" s="562"/>
      <c r="K5" s="562"/>
      <c r="L5" s="562"/>
      <c r="M5" s="562"/>
      <c r="N5" s="562"/>
      <c r="O5" s="563"/>
      <c r="P5" s="558" t="s">
        <v>323</v>
      </c>
      <c r="Q5" s="561" t="s">
        <v>340</v>
      </c>
      <c r="R5" s="562"/>
      <c r="S5" s="563"/>
      <c r="T5" s="558" t="s">
        <v>427</v>
      </c>
      <c r="U5" s="558" t="s">
        <v>323</v>
      </c>
      <c r="V5" s="552" t="s">
        <v>132</v>
      </c>
    </row>
    <row r="6" spans="1:22" s="1" customFormat="1" ht="22.5" customHeight="1" x14ac:dyDescent="0.25">
      <c r="A6" s="551"/>
      <c r="B6" s="551"/>
      <c r="C6" s="555"/>
      <c r="D6" s="556"/>
      <c r="E6" s="552"/>
      <c r="F6" s="552"/>
      <c r="G6" s="552"/>
      <c r="H6" s="552" t="s">
        <v>133</v>
      </c>
      <c r="I6" s="552" t="s">
        <v>134</v>
      </c>
      <c r="J6" s="552" t="s">
        <v>135</v>
      </c>
      <c r="K6" s="552" t="s">
        <v>136</v>
      </c>
      <c r="L6" s="552"/>
      <c r="M6" s="552"/>
      <c r="N6" s="552"/>
      <c r="O6" s="552"/>
      <c r="P6" s="559"/>
      <c r="Q6" s="552" t="s">
        <v>137</v>
      </c>
      <c r="R6" s="561" t="s">
        <v>136</v>
      </c>
      <c r="S6" s="563"/>
      <c r="T6" s="559"/>
      <c r="U6" s="559"/>
      <c r="V6" s="552"/>
    </row>
    <row r="7" spans="1:22" s="1" customFormat="1" ht="14.25" customHeight="1" x14ac:dyDescent="0.25">
      <c r="A7" s="551"/>
      <c r="B7" s="551"/>
      <c r="C7" s="555"/>
      <c r="D7" s="556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60"/>
      <c r="Q7" s="552"/>
      <c r="R7" s="552" t="s">
        <v>138</v>
      </c>
      <c r="S7" s="552" t="s">
        <v>139</v>
      </c>
      <c r="T7" s="559"/>
      <c r="U7" s="560"/>
      <c r="V7" s="552"/>
    </row>
    <row r="8" spans="1:22" s="1" customFormat="1" ht="9" hidden="1" customHeight="1" x14ac:dyDescent="0.25">
      <c r="A8" s="551"/>
      <c r="B8" s="551"/>
      <c r="C8" s="555"/>
      <c r="D8" s="556"/>
      <c r="E8" s="552"/>
      <c r="F8" s="552"/>
      <c r="G8" s="552"/>
      <c r="H8" s="552"/>
      <c r="I8" s="552"/>
      <c r="J8" s="552"/>
      <c r="K8" s="552" t="s">
        <v>141</v>
      </c>
      <c r="L8" s="552" t="s">
        <v>142</v>
      </c>
      <c r="M8" s="552" t="s">
        <v>143</v>
      </c>
      <c r="N8" s="552" t="s">
        <v>144</v>
      </c>
      <c r="O8" s="552" t="s">
        <v>145</v>
      </c>
      <c r="P8" s="404"/>
      <c r="Q8" s="552"/>
      <c r="R8" s="552"/>
      <c r="S8" s="552"/>
      <c r="T8" s="559"/>
      <c r="U8" s="404"/>
      <c r="V8" s="552"/>
    </row>
    <row r="9" spans="1:22" s="1" customFormat="1" ht="3.75" hidden="1" customHeight="1" x14ac:dyDescent="0.25">
      <c r="A9" s="551"/>
      <c r="B9" s="551"/>
      <c r="C9" s="555"/>
      <c r="D9" s="556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404"/>
      <c r="Q9" s="552"/>
      <c r="R9" s="552"/>
      <c r="S9" s="552"/>
      <c r="T9" s="560"/>
      <c r="U9" s="404"/>
      <c r="V9" s="552"/>
    </row>
    <row r="10" spans="1:22" s="1" customFormat="1" ht="21.75" customHeight="1" x14ac:dyDescent="0.25">
      <c r="A10" s="403"/>
      <c r="B10" s="403" t="s">
        <v>146</v>
      </c>
      <c r="C10" s="405"/>
      <c r="D10" s="404">
        <f t="shared" ref="D10:V10" si="0">D11+D16+D29+D38+D43+D47+D52+D59+D65+D67+D78+D86+D93+D99+D104+D108+D115+D123+D130+D136+D143+D149</f>
        <v>124</v>
      </c>
      <c r="E10" s="404">
        <f t="shared" si="0"/>
        <v>4001837</v>
      </c>
      <c r="F10" s="404">
        <f t="shared" si="0"/>
        <v>15709.400000000001</v>
      </c>
      <c r="G10" s="404">
        <f t="shared" si="0"/>
        <v>48200</v>
      </c>
      <c r="H10" s="404" t="e">
        <f t="shared" si="0"/>
        <v>#REF!</v>
      </c>
      <c r="I10" s="404" t="e">
        <f t="shared" si="0"/>
        <v>#REF!</v>
      </c>
      <c r="J10" s="404" t="e">
        <f t="shared" si="0"/>
        <v>#REF!</v>
      </c>
      <c r="K10" s="404" t="e">
        <f t="shared" si="0"/>
        <v>#REF!</v>
      </c>
      <c r="L10" s="404" t="e">
        <f t="shared" si="0"/>
        <v>#REF!</v>
      </c>
      <c r="M10" s="404" t="e">
        <f t="shared" si="0"/>
        <v>#REF!</v>
      </c>
      <c r="N10" s="404" t="e">
        <f t="shared" si="0"/>
        <v>#REF!</v>
      </c>
      <c r="O10" s="404" t="e">
        <f t="shared" si="0"/>
        <v>#REF!</v>
      </c>
      <c r="P10" s="404">
        <f t="shared" si="0"/>
        <v>3601653.3</v>
      </c>
      <c r="Q10" s="404">
        <f t="shared" si="0"/>
        <v>1327111.1000000001</v>
      </c>
      <c r="R10" s="404">
        <f t="shared" si="0"/>
        <v>748807.4</v>
      </c>
      <c r="S10" s="404">
        <f t="shared" si="0"/>
        <v>578303.69999999995</v>
      </c>
      <c r="T10" s="404">
        <f t="shared" si="0"/>
        <v>2274542.2000000002</v>
      </c>
      <c r="U10" s="404">
        <f t="shared" si="0"/>
        <v>2274542.2000000002</v>
      </c>
      <c r="V10" s="404">
        <f t="shared" si="0"/>
        <v>0</v>
      </c>
    </row>
    <row r="11" spans="1:22" s="1" customFormat="1" ht="21.75" customHeight="1" x14ac:dyDescent="0.25">
      <c r="A11" s="433"/>
      <c r="B11" s="433" t="s">
        <v>147</v>
      </c>
      <c r="C11" s="434"/>
      <c r="D11" s="406">
        <f t="shared" ref="D11:V11" si="1">SUM(D12:D15)</f>
        <v>4</v>
      </c>
      <c r="E11" s="406">
        <f t="shared" si="1"/>
        <v>210000</v>
      </c>
      <c r="F11" s="406">
        <f t="shared" si="1"/>
        <v>840</v>
      </c>
      <c r="G11" s="406">
        <f t="shared" si="1"/>
        <v>1200</v>
      </c>
      <c r="H11" s="406">
        <f t="shared" si="1"/>
        <v>192000</v>
      </c>
      <c r="I11" s="406">
        <f t="shared" si="1"/>
        <v>130560</v>
      </c>
      <c r="J11" s="406">
        <f t="shared" si="1"/>
        <v>23040</v>
      </c>
      <c r="K11" s="406">
        <f t="shared" si="1"/>
        <v>97920</v>
      </c>
      <c r="L11" s="406">
        <f t="shared" si="1"/>
        <v>32640.000000000004</v>
      </c>
      <c r="M11" s="406">
        <f t="shared" si="1"/>
        <v>0</v>
      </c>
      <c r="N11" s="406">
        <f t="shared" si="1"/>
        <v>0</v>
      </c>
      <c r="O11" s="406">
        <f t="shared" si="1"/>
        <v>0</v>
      </c>
      <c r="P11" s="406">
        <f t="shared" si="1"/>
        <v>189000</v>
      </c>
      <c r="Q11" s="406">
        <f t="shared" si="1"/>
        <v>63000</v>
      </c>
      <c r="R11" s="406">
        <f t="shared" si="1"/>
        <v>42000</v>
      </c>
      <c r="S11" s="406">
        <f t="shared" si="1"/>
        <v>21000</v>
      </c>
      <c r="T11" s="406">
        <f t="shared" si="1"/>
        <v>126000</v>
      </c>
      <c r="U11" s="406">
        <f t="shared" si="1"/>
        <v>126000</v>
      </c>
      <c r="V11" s="406">
        <f t="shared" si="1"/>
        <v>0</v>
      </c>
    </row>
    <row r="12" spans="1:22" s="1" customFormat="1" ht="21.75" customHeight="1" x14ac:dyDescent="0.25">
      <c r="A12" s="161">
        <v>1</v>
      </c>
      <c r="B12" s="162" t="s">
        <v>148</v>
      </c>
      <c r="C12" s="146" t="s">
        <v>47</v>
      </c>
      <c r="D12" s="132">
        <v>1</v>
      </c>
      <c r="E12" s="80">
        <v>70000</v>
      </c>
      <c r="F12" s="80">
        <f>E12*0.4/100</f>
        <v>280</v>
      </c>
      <c r="G12" s="80">
        <v>300</v>
      </c>
      <c r="H12" s="79">
        <f>F12*G12</f>
        <v>84000</v>
      </c>
      <c r="I12" s="79">
        <f>H12*0.68</f>
        <v>57120.000000000007</v>
      </c>
      <c r="J12" s="79">
        <f>H12*0.12</f>
        <v>10080</v>
      </c>
      <c r="K12" s="79">
        <f>I12</f>
        <v>57120.000000000007</v>
      </c>
      <c r="L12" s="79"/>
      <c r="M12" s="79"/>
      <c r="N12" s="79"/>
      <c r="O12" s="79"/>
      <c r="P12" s="195">
        <f>E12/10000*9000</f>
        <v>63000</v>
      </c>
      <c r="Q12" s="406">
        <f t="shared" ref="Q12:Q81" si="2">+R12+S12</f>
        <v>21000</v>
      </c>
      <c r="R12" s="79">
        <f>+E12*2/10</f>
        <v>14000</v>
      </c>
      <c r="S12" s="79">
        <f>+E12*1/10</f>
        <v>7000</v>
      </c>
      <c r="T12" s="79">
        <f>+P12-Q12</f>
        <v>42000</v>
      </c>
      <c r="U12" s="79">
        <f>P12-Q12</f>
        <v>42000</v>
      </c>
      <c r="V12" s="80"/>
    </row>
    <row r="13" spans="1:22" s="1" customFormat="1" ht="21.75" customHeight="1" x14ac:dyDescent="0.25">
      <c r="A13" s="161">
        <v>2</v>
      </c>
      <c r="B13" s="162" t="s">
        <v>149</v>
      </c>
      <c r="C13" s="146" t="s">
        <v>47</v>
      </c>
      <c r="D13" s="133">
        <v>1</v>
      </c>
      <c r="E13" s="80">
        <v>50000</v>
      </c>
      <c r="F13" s="80">
        <f>E13*0.4/100</f>
        <v>200</v>
      </c>
      <c r="G13" s="80">
        <v>300</v>
      </c>
      <c r="H13" s="79">
        <f>F13*G13</f>
        <v>60000</v>
      </c>
      <c r="I13" s="79">
        <f>H13*0.68</f>
        <v>40800</v>
      </c>
      <c r="J13" s="79">
        <f>H13*0.12</f>
        <v>7200</v>
      </c>
      <c r="K13" s="79">
        <f>I13</f>
        <v>40800</v>
      </c>
      <c r="L13" s="79"/>
      <c r="M13" s="79"/>
      <c r="N13" s="79"/>
      <c r="O13" s="79"/>
      <c r="P13" s="195">
        <f t="shared" ref="P13:P76" si="3">E13/10000*9000</f>
        <v>45000</v>
      </c>
      <c r="Q13" s="406">
        <f t="shared" si="2"/>
        <v>15000</v>
      </c>
      <c r="R13" s="79">
        <f t="shared" ref="R13:R82" si="4">+E13*2/10</f>
        <v>10000</v>
      </c>
      <c r="S13" s="79">
        <f t="shared" ref="S13:S82" si="5">+E13*1/10</f>
        <v>5000</v>
      </c>
      <c r="T13" s="79">
        <f t="shared" ref="T13:T76" si="6">+P13-Q13</f>
        <v>30000</v>
      </c>
      <c r="U13" s="79">
        <f t="shared" ref="U13:U76" si="7">P13-Q13</f>
        <v>30000</v>
      </c>
      <c r="V13" s="80"/>
    </row>
    <row r="14" spans="1:22" s="1" customFormat="1" ht="21.75" customHeight="1" x14ac:dyDescent="0.25">
      <c r="A14" s="161">
        <v>3</v>
      </c>
      <c r="B14" s="162" t="s">
        <v>150</v>
      </c>
      <c r="C14" s="146" t="s">
        <v>47</v>
      </c>
      <c r="D14" s="133">
        <v>1</v>
      </c>
      <c r="E14" s="80">
        <v>50000</v>
      </c>
      <c r="F14" s="80">
        <f>E14*0.4/100</f>
        <v>200</v>
      </c>
      <c r="G14" s="80">
        <v>300</v>
      </c>
      <c r="H14" s="79"/>
      <c r="I14" s="79"/>
      <c r="J14" s="79"/>
      <c r="K14" s="79"/>
      <c r="L14" s="79"/>
      <c r="M14" s="79"/>
      <c r="N14" s="79"/>
      <c r="O14" s="79"/>
      <c r="P14" s="195">
        <f t="shared" si="3"/>
        <v>45000</v>
      </c>
      <c r="Q14" s="406">
        <f t="shared" si="2"/>
        <v>15000</v>
      </c>
      <c r="R14" s="79">
        <f t="shared" si="4"/>
        <v>10000</v>
      </c>
      <c r="S14" s="79">
        <f t="shared" si="5"/>
        <v>5000</v>
      </c>
      <c r="T14" s="79">
        <f t="shared" si="6"/>
        <v>30000</v>
      </c>
      <c r="U14" s="79">
        <f t="shared" si="7"/>
        <v>30000</v>
      </c>
      <c r="V14" s="80"/>
    </row>
    <row r="15" spans="1:22" s="1" customFormat="1" ht="24.75" customHeight="1" x14ac:dyDescent="0.25">
      <c r="A15" s="161">
        <v>4</v>
      </c>
      <c r="B15" s="162" t="s">
        <v>151</v>
      </c>
      <c r="C15" s="147" t="s">
        <v>70</v>
      </c>
      <c r="D15" s="132">
        <v>1</v>
      </c>
      <c r="E15" s="80">
        <v>40000</v>
      </c>
      <c r="F15" s="80">
        <f>E15*0.4/100</f>
        <v>160</v>
      </c>
      <c r="G15" s="80">
        <v>300</v>
      </c>
      <c r="H15" s="79">
        <f>F15*G15</f>
        <v>48000</v>
      </c>
      <c r="I15" s="79">
        <f>H15*0.68</f>
        <v>32640.000000000004</v>
      </c>
      <c r="J15" s="79">
        <f>H15*0.12</f>
        <v>5760</v>
      </c>
      <c r="K15" s="79"/>
      <c r="L15" s="79">
        <f>I15</f>
        <v>32640.000000000004</v>
      </c>
      <c r="M15" s="79"/>
      <c r="N15" s="79"/>
      <c r="O15" s="79"/>
      <c r="P15" s="195">
        <f t="shared" si="3"/>
        <v>36000</v>
      </c>
      <c r="Q15" s="406">
        <f t="shared" si="2"/>
        <v>12000</v>
      </c>
      <c r="R15" s="79">
        <f t="shared" si="4"/>
        <v>8000</v>
      </c>
      <c r="S15" s="79">
        <f t="shared" si="5"/>
        <v>4000</v>
      </c>
      <c r="T15" s="79">
        <f t="shared" si="6"/>
        <v>24000</v>
      </c>
      <c r="U15" s="79">
        <f t="shared" si="7"/>
        <v>24000</v>
      </c>
      <c r="V15" s="80"/>
    </row>
    <row r="16" spans="1:22" s="81" customFormat="1" ht="24.75" customHeight="1" x14ac:dyDescent="0.25">
      <c r="A16" s="433"/>
      <c r="B16" s="403" t="s">
        <v>152</v>
      </c>
      <c r="C16" s="435"/>
      <c r="D16" s="436">
        <f t="shared" ref="D16:V16" si="8">SUM(D17:D28)</f>
        <v>12</v>
      </c>
      <c r="E16" s="406">
        <f t="shared" si="8"/>
        <v>580000</v>
      </c>
      <c r="F16" s="406">
        <f t="shared" si="8"/>
        <v>2320</v>
      </c>
      <c r="G16" s="406">
        <f t="shared" si="8"/>
        <v>2900</v>
      </c>
      <c r="H16" s="406">
        <f t="shared" si="8"/>
        <v>153941200</v>
      </c>
      <c r="I16" s="406">
        <f t="shared" si="8"/>
        <v>104701416</v>
      </c>
      <c r="J16" s="406">
        <f t="shared" si="8"/>
        <v>18665544</v>
      </c>
      <c r="K16" s="406">
        <f t="shared" si="8"/>
        <v>7386976</v>
      </c>
      <c r="L16" s="406">
        <f t="shared" si="8"/>
        <v>9258048</v>
      </c>
      <c r="M16" s="406">
        <f t="shared" si="8"/>
        <v>34268392</v>
      </c>
      <c r="N16" s="406">
        <f t="shared" si="8"/>
        <v>33211200</v>
      </c>
      <c r="O16" s="406">
        <f t="shared" si="8"/>
        <v>20576800</v>
      </c>
      <c r="P16" s="195">
        <f t="shared" si="3"/>
        <v>522000</v>
      </c>
      <c r="Q16" s="406">
        <f t="shared" si="8"/>
        <v>348100</v>
      </c>
      <c r="R16" s="406">
        <f t="shared" si="8"/>
        <v>133600</v>
      </c>
      <c r="S16" s="406">
        <f t="shared" si="8"/>
        <v>214500</v>
      </c>
      <c r="T16" s="79">
        <f t="shared" si="6"/>
        <v>173900</v>
      </c>
      <c r="U16" s="406">
        <f t="shared" si="8"/>
        <v>173900</v>
      </c>
      <c r="V16" s="406">
        <f t="shared" si="8"/>
        <v>0</v>
      </c>
    </row>
    <row r="17" spans="1:22" s="1" customFormat="1" ht="24.75" customHeight="1" x14ac:dyDescent="0.25">
      <c r="A17" s="161">
        <v>1</v>
      </c>
      <c r="B17" s="162" t="s">
        <v>153</v>
      </c>
      <c r="C17" s="148" t="s">
        <v>47</v>
      </c>
      <c r="D17" s="134">
        <v>1</v>
      </c>
      <c r="E17" s="85">
        <v>100000</v>
      </c>
      <c r="F17" s="127">
        <f t="shared" ref="F17:F21" si="9">E17*0.4/100</f>
        <v>400</v>
      </c>
      <c r="G17" s="127">
        <v>400</v>
      </c>
      <c r="H17" s="79">
        <f>F17*G17</f>
        <v>160000</v>
      </c>
      <c r="I17" s="79">
        <f>H17*0.68</f>
        <v>108800.00000000001</v>
      </c>
      <c r="J17" s="79">
        <f>H17*0.12</f>
        <v>19200</v>
      </c>
      <c r="K17" s="79"/>
      <c r="L17" s="79"/>
      <c r="M17" s="79"/>
      <c r="N17" s="79"/>
      <c r="O17" s="79">
        <f>I17</f>
        <v>108800.00000000001</v>
      </c>
      <c r="P17" s="195">
        <f t="shared" si="3"/>
        <v>90000</v>
      </c>
      <c r="Q17" s="406">
        <f t="shared" si="2"/>
        <v>30000</v>
      </c>
      <c r="R17" s="79">
        <f t="shared" si="4"/>
        <v>20000</v>
      </c>
      <c r="S17" s="79">
        <f t="shared" si="5"/>
        <v>10000</v>
      </c>
      <c r="T17" s="79">
        <f t="shared" si="6"/>
        <v>60000</v>
      </c>
      <c r="U17" s="79">
        <f t="shared" si="7"/>
        <v>60000</v>
      </c>
      <c r="V17" s="80"/>
    </row>
    <row r="18" spans="1:22" s="1" customFormat="1" ht="24.75" customHeight="1" x14ac:dyDescent="0.25">
      <c r="A18" s="161">
        <v>2</v>
      </c>
      <c r="B18" s="162" t="s">
        <v>154</v>
      </c>
      <c r="C18" s="148" t="s">
        <v>47</v>
      </c>
      <c r="D18" s="134">
        <v>1</v>
      </c>
      <c r="E18" s="85">
        <v>30000</v>
      </c>
      <c r="F18" s="127">
        <f t="shared" si="9"/>
        <v>120</v>
      </c>
      <c r="G18" s="127">
        <v>400</v>
      </c>
      <c r="H18" s="79"/>
      <c r="I18" s="79"/>
      <c r="J18" s="79"/>
      <c r="K18" s="79"/>
      <c r="L18" s="79"/>
      <c r="M18" s="79"/>
      <c r="N18" s="79"/>
      <c r="O18" s="79"/>
      <c r="P18" s="195">
        <f t="shared" si="3"/>
        <v>27000</v>
      </c>
      <c r="Q18" s="406">
        <f t="shared" si="2"/>
        <v>9000</v>
      </c>
      <c r="R18" s="79">
        <f t="shared" si="4"/>
        <v>6000</v>
      </c>
      <c r="S18" s="79">
        <f t="shared" si="5"/>
        <v>3000</v>
      </c>
      <c r="T18" s="79">
        <f t="shared" si="6"/>
        <v>18000</v>
      </c>
      <c r="U18" s="79">
        <f t="shared" si="7"/>
        <v>18000</v>
      </c>
      <c r="V18" s="80"/>
    </row>
    <row r="19" spans="1:22" s="88" customFormat="1" ht="24.75" customHeight="1" x14ac:dyDescent="0.25">
      <c r="A19" s="161">
        <v>3</v>
      </c>
      <c r="B19" s="162" t="s">
        <v>155</v>
      </c>
      <c r="C19" s="148" t="s">
        <v>47</v>
      </c>
      <c r="D19" s="134">
        <v>1</v>
      </c>
      <c r="E19" s="85">
        <v>12000</v>
      </c>
      <c r="F19" s="127">
        <f t="shared" si="9"/>
        <v>48</v>
      </c>
      <c r="G19" s="127">
        <v>400</v>
      </c>
      <c r="H19" s="85">
        <f t="shared" ref="H19:O19" si="10">SUM(H20:H30)</f>
        <v>92272480</v>
      </c>
      <c r="I19" s="85">
        <f t="shared" si="10"/>
        <v>62758126.400000006</v>
      </c>
      <c r="J19" s="85">
        <f t="shared" si="10"/>
        <v>11188257.600000001</v>
      </c>
      <c r="K19" s="85">
        <f t="shared" si="10"/>
        <v>4418694.4000000004</v>
      </c>
      <c r="L19" s="85">
        <f t="shared" si="10"/>
        <v>5552000</v>
      </c>
      <c r="M19" s="85">
        <f t="shared" si="10"/>
        <v>20549992</v>
      </c>
      <c r="N19" s="85">
        <f t="shared" si="10"/>
        <v>19926720</v>
      </c>
      <c r="O19" s="85">
        <f t="shared" si="10"/>
        <v>12310720</v>
      </c>
      <c r="P19" s="195">
        <f t="shared" si="3"/>
        <v>10800</v>
      </c>
      <c r="Q19" s="406">
        <f t="shared" si="2"/>
        <v>3600</v>
      </c>
      <c r="R19" s="79">
        <f t="shared" si="4"/>
        <v>2400</v>
      </c>
      <c r="S19" s="79">
        <f t="shared" si="5"/>
        <v>1200</v>
      </c>
      <c r="T19" s="79">
        <f t="shared" si="6"/>
        <v>7200</v>
      </c>
      <c r="U19" s="79">
        <f t="shared" si="7"/>
        <v>7200</v>
      </c>
      <c r="V19" s="87"/>
    </row>
    <row r="20" spans="1:22" s="1" customFormat="1" ht="24.75" customHeight="1" x14ac:dyDescent="0.25">
      <c r="A20" s="161">
        <v>4</v>
      </c>
      <c r="B20" s="162" t="s">
        <v>156</v>
      </c>
      <c r="C20" s="148" t="s">
        <v>47</v>
      </c>
      <c r="D20" s="134">
        <v>1</v>
      </c>
      <c r="E20" s="85">
        <v>50000</v>
      </c>
      <c r="F20" s="127">
        <f t="shared" si="9"/>
        <v>200</v>
      </c>
      <c r="G20" s="127">
        <v>400</v>
      </c>
      <c r="H20" s="85">
        <f>F20*G20</f>
        <v>80000</v>
      </c>
      <c r="I20" s="85">
        <f>H20*0.68</f>
        <v>54400.000000000007</v>
      </c>
      <c r="J20" s="85">
        <f>H20*0.12</f>
        <v>9600</v>
      </c>
      <c r="K20" s="85">
        <f>I20</f>
        <v>54400.000000000007</v>
      </c>
      <c r="L20" s="85"/>
      <c r="M20" s="85"/>
      <c r="N20" s="85"/>
      <c r="O20" s="85"/>
      <c r="P20" s="195">
        <f t="shared" si="3"/>
        <v>45000</v>
      </c>
      <c r="Q20" s="406">
        <f t="shared" si="2"/>
        <v>15000</v>
      </c>
      <c r="R20" s="79">
        <f t="shared" si="4"/>
        <v>10000</v>
      </c>
      <c r="S20" s="79">
        <f t="shared" si="5"/>
        <v>5000</v>
      </c>
      <c r="T20" s="79">
        <f t="shared" si="6"/>
        <v>30000</v>
      </c>
      <c r="U20" s="79">
        <f t="shared" si="7"/>
        <v>30000</v>
      </c>
      <c r="V20" s="89"/>
    </row>
    <row r="21" spans="1:22" s="1" customFormat="1" ht="33" customHeight="1" x14ac:dyDescent="0.25">
      <c r="A21" s="161">
        <v>5</v>
      </c>
      <c r="B21" s="162" t="s">
        <v>157</v>
      </c>
      <c r="C21" s="148" t="s">
        <v>47</v>
      </c>
      <c r="D21" s="134">
        <v>1</v>
      </c>
      <c r="E21" s="85">
        <v>30000</v>
      </c>
      <c r="F21" s="127">
        <f t="shared" si="9"/>
        <v>120</v>
      </c>
      <c r="G21" s="127">
        <v>300</v>
      </c>
      <c r="H21" s="85">
        <f t="shared" ref="H21:H30" si="11">F21*G21</f>
        <v>36000</v>
      </c>
      <c r="I21" s="85">
        <f t="shared" ref="I21:I30" si="12">H21*0.68</f>
        <v>24480</v>
      </c>
      <c r="J21" s="85">
        <f t="shared" ref="J21:J30" si="13">H21*0.12</f>
        <v>4320</v>
      </c>
      <c r="K21" s="85">
        <f>I21</f>
        <v>24480</v>
      </c>
      <c r="L21" s="85"/>
      <c r="M21" s="85"/>
      <c r="N21" s="85"/>
      <c r="O21" s="85" t="s">
        <v>158</v>
      </c>
      <c r="P21" s="195">
        <f t="shared" si="3"/>
        <v>27000</v>
      </c>
      <c r="Q21" s="406">
        <f t="shared" si="2"/>
        <v>9000</v>
      </c>
      <c r="R21" s="79">
        <f t="shared" si="4"/>
        <v>6000</v>
      </c>
      <c r="S21" s="79">
        <f t="shared" si="5"/>
        <v>3000</v>
      </c>
      <c r="T21" s="79">
        <f t="shared" si="6"/>
        <v>18000</v>
      </c>
      <c r="U21" s="79">
        <f t="shared" si="7"/>
        <v>18000</v>
      </c>
      <c r="V21" s="89"/>
    </row>
    <row r="22" spans="1:22" s="1" customFormat="1" ht="24.75" customHeight="1" x14ac:dyDescent="0.25">
      <c r="A22" s="161">
        <v>6</v>
      </c>
      <c r="B22" s="162" t="s">
        <v>159</v>
      </c>
      <c r="C22" s="148" t="s">
        <v>47</v>
      </c>
      <c r="D22" s="134">
        <v>1</v>
      </c>
      <c r="E22" s="85">
        <v>20000</v>
      </c>
      <c r="F22" s="127">
        <f t="shared" ref="F22:F28" si="14">E22*0.4/100</f>
        <v>80</v>
      </c>
      <c r="G22" s="127">
        <v>300</v>
      </c>
      <c r="H22" s="90">
        <f t="shared" ref="H22" si="15">F22*G22</f>
        <v>24000</v>
      </c>
      <c r="I22" s="90">
        <f t="shared" ref="I22" si="16">H22*0.68</f>
        <v>16320.000000000002</v>
      </c>
      <c r="J22" s="90">
        <f t="shared" ref="J22" si="17">H22*0.12</f>
        <v>2880</v>
      </c>
      <c r="K22" s="91"/>
      <c r="L22" s="92">
        <f>I22</f>
        <v>16320.000000000002</v>
      </c>
      <c r="M22" s="91"/>
      <c r="N22" s="91"/>
      <c r="O22" s="92"/>
      <c r="P22" s="195">
        <f t="shared" si="3"/>
        <v>18000</v>
      </c>
      <c r="Q22" s="406">
        <f t="shared" ref="Q22:Q28" si="18">+R22+S22</f>
        <v>6000</v>
      </c>
      <c r="R22" s="79">
        <f t="shared" ref="R22:R25" si="19">+E22*2/10</f>
        <v>4000</v>
      </c>
      <c r="S22" s="79">
        <f t="shared" ref="S22:S25" si="20">+E22*1/10</f>
        <v>2000</v>
      </c>
      <c r="T22" s="79">
        <f t="shared" si="6"/>
        <v>12000</v>
      </c>
      <c r="U22" s="79">
        <f t="shared" si="7"/>
        <v>12000</v>
      </c>
      <c r="V22" s="89"/>
    </row>
    <row r="23" spans="1:22" s="1" customFormat="1" ht="33" customHeight="1" x14ac:dyDescent="0.25">
      <c r="A23" s="161">
        <v>7</v>
      </c>
      <c r="B23" s="162" t="s">
        <v>160</v>
      </c>
      <c r="C23" s="148" t="s">
        <v>47</v>
      </c>
      <c r="D23" s="134">
        <v>1</v>
      </c>
      <c r="E23" s="85">
        <v>60000</v>
      </c>
      <c r="F23" s="127">
        <f t="shared" si="14"/>
        <v>240</v>
      </c>
      <c r="G23" s="127"/>
      <c r="H23" s="90"/>
      <c r="I23" s="90"/>
      <c r="J23" s="90"/>
      <c r="K23" s="91"/>
      <c r="L23" s="92"/>
      <c r="M23" s="91"/>
      <c r="N23" s="91"/>
      <c r="O23" s="92"/>
      <c r="P23" s="195">
        <f t="shared" si="3"/>
        <v>54000</v>
      </c>
      <c r="Q23" s="406">
        <f t="shared" si="18"/>
        <v>18000</v>
      </c>
      <c r="R23" s="79">
        <f t="shared" si="19"/>
        <v>12000</v>
      </c>
      <c r="S23" s="79">
        <f t="shared" si="20"/>
        <v>6000</v>
      </c>
      <c r="T23" s="79">
        <f t="shared" si="6"/>
        <v>36000</v>
      </c>
      <c r="U23" s="79">
        <f t="shared" si="7"/>
        <v>36000</v>
      </c>
      <c r="V23" s="89"/>
    </row>
    <row r="24" spans="1:22" s="81" customFormat="1" ht="24.75" customHeight="1" x14ac:dyDescent="0.25">
      <c r="A24" s="161">
        <v>8</v>
      </c>
      <c r="B24" s="162" t="s">
        <v>161</v>
      </c>
      <c r="C24" s="148" t="s">
        <v>47</v>
      </c>
      <c r="D24" s="134">
        <v>1</v>
      </c>
      <c r="E24" s="85">
        <v>14000</v>
      </c>
      <c r="F24" s="127">
        <f t="shared" si="14"/>
        <v>56</v>
      </c>
      <c r="G24" s="127">
        <v>350</v>
      </c>
      <c r="H24" s="93">
        <f t="shared" ref="H24:O24" si="21">SUM(H25:H35)</f>
        <v>61328120</v>
      </c>
      <c r="I24" s="93">
        <f t="shared" si="21"/>
        <v>41711681.600000001</v>
      </c>
      <c r="J24" s="93">
        <f t="shared" si="21"/>
        <v>7436414.4000000004</v>
      </c>
      <c r="K24" s="93">
        <f t="shared" si="21"/>
        <v>2889401.6</v>
      </c>
      <c r="L24" s="93">
        <f t="shared" si="21"/>
        <v>3689728</v>
      </c>
      <c r="M24" s="93">
        <f t="shared" si="21"/>
        <v>13690792</v>
      </c>
      <c r="N24" s="93">
        <f t="shared" si="21"/>
        <v>13284480</v>
      </c>
      <c r="O24" s="93">
        <f t="shared" si="21"/>
        <v>8157280</v>
      </c>
      <c r="P24" s="195">
        <f t="shared" si="3"/>
        <v>12600</v>
      </c>
      <c r="Q24" s="406">
        <f t="shared" si="18"/>
        <v>4200</v>
      </c>
      <c r="R24" s="79">
        <f t="shared" si="19"/>
        <v>2800</v>
      </c>
      <c r="S24" s="79">
        <f t="shared" si="20"/>
        <v>1400</v>
      </c>
      <c r="T24" s="79">
        <f t="shared" si="6"/>
        <v>8400</v>
      </c>
      <c r="U24" s="79">
        <f t="shared" si="7"/>
        <v>8400</v>
      </c>
      <c r="V24" s="94"/>
    </row>
    <row r="25" spans="1:22" s="1" customFormat="1" ht="24.75" customHeight="1" x14ac:dyDescent="0.25">
      <c r="A25" s="161">
        <v>9</v>
      </c>
      <c r="B25" s="162" t="s">
        <v>162</v>
      </c>
      <c r="C25" s="148" t="s">
        <v>47</v>
      </c>
      <c r="D25" s="134">
        <v>1</v>
      </c>
      <c r="E25" s="85">
        <v>29000</v>
      </c>
      <c r="F25" s="127">
        <f t="shared" si="14"/>
        <v>116</v>
      </c>
      <c r="G25" s="127">
        <v>350</v>
      </c>
      <c r="H25" s="90">
        <f t="shared" ref="H25" si="22">F25*G25</f>
        <v>40600</v>
      </c>
      <c r="I25" s="90">
        <f t="shared" ref="I25" si="23">H25*0.68</f>
        <v>27608.000000000004</v>
      </c>
      <c r="J25" s="90">
        <f t="shared" ref="J25" si="24">H25*0.12</f>
        <v>4872</v>
      </c>
      <c r="K25" s="91"/>
      <c r="L25" s="92"/>
      <c r="M25" s="92">
        <f>I25</f>
        <v>27608.000000000004</v>
      </c>
      <c r="N25" s="92"/>
      <c r="O25" s="92"/>
      <c r="P25" s="195">
        <f t="shared" si="3"/>
        <v>26100</v>
      </c>
      <c r="Q25" s="406">
        <f t="shared" si="18"/>
        <v>8700</v>
      </c>
      <c r="R25" s="79">
        <f t="shared" si="19"/>
        <v>5800</v>
      </c>
      <c r="S25" s="79">
        <f t="shared" si="20"/>
        <v>2900</v>
      </c>
      <c r="T25" s="79">
        <f t="shared" si="6"/>
        <v>17400</v>
      </c>
      <c r="U25" s="79">
        <f t="shared" si="7"/>
        <v>17400</v>
      </c>
      <c r="V25" s="89"/>
    </row>
    <row r="26" spans="1:22" s="182" customFormat="1" ht="25.5" customHeight="1" x14ac:dyDescent="0.25">
      <c r="A26" s="78">
        <v>10</v>
      </c>
      <c r="B26" s="69" t="s">
        <v>290</v>
      </c>
      <c r="C26" s="126" t="s">
        <v>47</v>
      </c>
      <c r="D26" s="82">
        <v>1</v>
      </c>
      <c r="E26" s="83">
        <v>55000</v>
      </c>
      <c r="F26" s="84">
        <f t="shared" si="14"/>
        <v>220</v>
      </c>
      <c r="G26" s="84"/>
      <c r="H26" s="176"/>
      <c r="I26" s="176"/>
      <c r="J26" s="176"/>
      <c r="K26" s="177"/>
      <c r="L26" s="178"/>
      <c r="M26" s="177"/>
      <c r="N26" s="177"/>
      <c r="O26" s="178"/>
      <c r="P26" s="195">
        <f t="shared" si="3"/>
        <v>49500</v>
      </c>
      <c r="Q26" s="179">
        <f t="shared" si="18"/>
        <v>62600</v>
      </c>
      <c r="R26" s="180">
        <f>+E26*3.2/10</f>
        <v>17600</v>
      </c>
      <c r="S26" s="180">
        <v>45000</v>
      </c>
      <c r="T26" s="79">
        <f t="shared" si="6"/>
        <v>-13100</v>
      </c>
      <c r="U26" s="79">
        <f t="shared" si="7"/>
        <v>-13100</v>
      </c>
      <c r="V26" s="181"/>
    </row>
    <row r="27" spans="1:22" s="184" customFormat="1" ht="21.75" customHeight="1" x14ac:dyDescent="0.25">
      <c r="A27" s="78">
        <v>11</v>
      </c>
      <c r="B27" s="69" t="s">
        <v>292</v>
      </c>
      <c r="C27" s="126" t="s">
        <v>47</v>
      </c>
      <c r="D27" s="82">
        <v>1</v>
      </c>
      <c r="E27" s="83">
        <v>80000</v>
      </c>
      <c r="F27" s="84">
        <f t="shared" si="14"/>
        <v>320</v>
      </c>
      <c r="G27" s="84"/>
      <c r="H27" s="183"/>
      <c r="I27" s="183"/>
      <c r="J27" s="183"/>
      <c r="K27" s="183"/>
      <c r="L27" s="183"/>
      <c r="M27" s="183"/>
      <c r="N27" s="183"/>
      <c r="O27" s="183"/>
      <c r="P27" s="195">
        <f t="shared" si="3"/>
        <v>72000</v>
      </c>
      <c r="Q27" s="179">
        <f t="shared" si="18"/>
        <v>87000</v>
      </c>
      <c r="R27" s="180">
        <v>22000</v>
      </c>
      <c r="S27" s="180">
        <v>65000</v>
      </c>
      <c r="T27" s="79">
        <f t="shared" si="6"/>
        <v>-15000</v>
      </c>
      <c r="U27" s="79">
        <f t="shared" si="7"/>
        <v>-15000</v>
      </c>
      <c r="V27" s="181"/>
    </row>
    <row r="28" spans="1:22" s="184" customFormat="1" ht="21.75" customHeight="1" x14ac:dyDescent="0.25">
      <c r="A28" s="78">
        <v>12</v>
      </c>
      <c r="B28" s="69" t="s">
        <v>293</v>
      </c>
      <c r="C28" s="126" t="s">
        <v>47</v>
      </c>
      <c r="D28" s="82">
        <v>1</v>
      </c>
      <c r="E28" s="83">
        <v>100000</v>
      </c>
      <c r="F28" s="84">
        <f t="shared" si="14"/>
        <v>400</v>
      </c>
      <c r="G28" s="84"/>
      <c r="H28" s="183"/>
      <c r="I28" s="183"/>
      <c r="J28" s="183"/>
      <c r="K28" s="183"/>
      <c r="L28" s="183"/>
      <c r="M28" s="183"/>
      <c r="N28" s="183"/>
      <c r="O28" s="183"/>
      <c r="P28" s="195">
        <f t="shared" si="3"/>
        <v>90000</v>
      </c>
      <c r="Q28" s="179">
        <f t="shared" si="18"/>
        <v>95000</v>
      </c>
      <c r="R28" s="180">
        <v>25000</v>
      </c>
      <c r="S28" s="180">
        <v>70000</v>
      </c>
      <c r="T28" s="79">
        <f t="shared" si="6"/>
        <v>-5000</v>
      </c>
      <c r="U28" s="79">
        <f t="shared" si="7"/>
        <v>-5000</v>
      </c>
      <c r="V28" s="181"/>
    </row>
    <row r="29" spans="1:22" s="1" customFormat="1" ht="24.75" customHeight="1" x14ac:dyDescent="0.25">
      <c r="A29" s="433"/>
      <c r="B29" s="403" t="s">
        <v>163</v>
      </c>
      <c r="C29" s="435"/>
      <c r="D29" s="406">
        <f t="shared" ref="D29:V29" si="25">SUM(D30:D37)</f>
        <v>8</v>
      </c>
      <c r="E29" s="406">
        <f t="shared" si="25"/>
        <v>247000</v>
      </c>
      <c r="F29" s="406">
        <f t="shared" si="25"/>
        <v>988</v>
      </c>
      <c r="G29" s="406">
        <f t="shared" si="25"/>
        <v>2980</v>
      </c>
      <c r="H29" s="406">
        <f t="shared" si="25"/>
        <v>30653760</v>
      </c>
      <c r="I29" s="406">
        <f t="shared" si="25"/>
        <v>20848836.800000001</v>
      </c>
      <c r="J29" s="406">
        <f t="shared" si="25"/>
        <v>3716971.2</v>
      </c>
      <c r="K29" s="406">
        <f t="shared" si="25"/>
        <v>1450412.8</v>
      </c>
      <c r="L29" s="406">
        <f t="shared" si="25"/>
        <v>1845952</v>
      </c>
      <c r="M29" s="406">
        <f t="shared" si="25"/>
        <v>6831592</v>
      </c>
      <c r="N29" s="406">
        <f t="shared" si="25"/>
        <v>6642240</v>
      </c>
      <c r="O29" s="406">
        <f t="shared" si="25"/>
        <v>4078640</v>
      </c>
      <c r="P29" s="195">
        <f t="shared" si="3"/>
        <v>222300</v>
      </c>
      <c r="Q29" s="406">
        <f t="shared" si="25"/>
        <v>63300</v>
      </c>
      <c r="R29" s="406">
        <f t="shared" si="25"/>
        <v>42200</v>
      </c>
      <c r="S29" s="406">
        <f t="shared" si="25"/>
        <v>21100</v>
      </c>
      <c r="T29" s="79">
        <f t="shared" si="6"/>
        <v>159000</v>
      </c>
      <c r="U29" s="79">
        <f t="shared" si="7"/>
        <v>159000</v>
      </c>
      <c r="V29" s="404">
        <f t="shared" si="25"/>
        <v>0</v>
      </c>
    </row>
    <row r="30" spans="1:22" s="1" customFormat="1" ht="24.75" customHeight="1" x14ac:dyDescent="0.25">
      <c r="A30" s="161">
        <v>1</v>
      </c>
      <c r="B30" s="162" t="s">
        <v>164</v>
      </c>
      <c r="C30" s="148" t="s">
        <v>47</v>
      </c>
      <c r="D30" s="134">
        <v>1</v>
      </c>
      <c r="E30" s="128">
        <v>50000</v>
      </c>
      <c r="F30" s="127">
        <f>E30*0.4/100</f>
        <v>200</v>
      </c>
      <c r="G30" s="127">
        <v>550</v>
      </c>
      <c r="H30" s="90">
        <f t="shared" si="11"/>
        <v>110000</v>
      </c>
      <c r="I30" s="90">
        <f t="shared" si="12"/>
        <v>74800</v>
      </c>
      <c r="J30" s="90">
        <f t="shared" si="13"/>
        <v>13200</v>
      </c>
      <c r="K30" s="91"/>
      <c r="L30" s="92"/>
      <c r="M30" s="91"/>
      <c r="N30" s="91"/>
      <c r="O30" s="92">
        <f>I30</f>
        <v>74800</v>
      </c>
      <c r="P30" s="195">
        <f t="shared" si="3"/>
        <v>45000</v>
      </c>
      <c r="Q30" s="406">
        <f t="shared" si="2"/>
        <v>15000</v>
      </c>
      <c r="R30" s="79">
        <f t="shared" si="4"/>
        <v>10000</v>
      </c>
      <c r="S30" s="79">
        <f t="shared" si="5"/>
        <v>5000</v>
      </c>
      <c r="T30" s="79">
        <f t="shared" si="6"/>
        <v>30000</v>
      </c>
      <c r="U30" s="79">
        <f t="shared" si="7"/>
        <v>30000</v>
      </c>
      <c r="V30" s="89"/>
    </row>
    <row r="31" spans="1:22" s="88" customFormat="1" ht="24.75" customHeight="1" x14ac:dyDescent="0.25">
      <c r="A31" s="161">
        <v>2</v>
      </c>
      <c r="B31" s="162" t="s">
        <v>165</v>
      </c>
      <c r="C31" s="148" t="s">
        <v>47</v>
      </c>
      <c r="D31" s="134">
        <v>1</v>
      </c>
      <c r="E31" s="128">
        <v>33000</v>
      </c>
      <c r="F31" s="127">
        <f t="shared" ref="F31:F37" si="26">E31*0.4/100</f>
        <v>132</v>
      </c>
      <c r="G31" s="127">
        <v>550</v>
      </c>
      <c r="H31" s="86">
        <f t="shared" ref="H31:O31" si="27">SUM(H32:H40)</f>
        <v>30341360</v>
      </c>
      <c r="I31" s="86">
        <f t="shared" si="27"/>
        <v>20636404.800000001</v>
      </c>
      <c r="J31" s="86">
        <f t="shared" si="27"/>
        <v>3679483.2</v>
      </c>
      <c r="K31" s="86">
        <f t="shared" si="27"/>
        <v>1314956.8</v>
      </c>
      <c r="L31" s="86">
        <f t="shared" si="27"/>
        <v>1843776</v>
      </c>
      <c r="M31" s="86">
        <f t="shared" si="27"/>
        <v>6831592</v>
      </c>
      <c r="N31" s="86">
        <f t="shared" si="27"/>
        <v>6642240</v>
      </c>
      <c r="O31" s="86">
        <f t="shared" si="27"/>
        <v>4003840</v>
      </c>
      <c r="P31" s="195">
        <f t="shared" si="3"/>
        <v>29700</v>
      </c>
      <c r="Q31" s="406">
        <f t="shared" si="2"/>
        <v>9900</v>
      </c>
      <c r="R31" s="79">
        <f t="shared" si="4"/>
        <v>6600</v>
      </c>
      <c r="S31" s="79">
        <f t="shared" si="5"/>
        <v>3300</v>
      </c>
      <c r="T31" s="79">
        <f t="shared" si="6"/>
        <v>19800</v>
      </c>
      <c r="U31" s="79">
        <f t="shared" si="7"/>
        <v>19800</v>
      </c>
      <c r="V31" s="87"/>
    </row>
    <row r="32" spans="1:22" s="81" customFormat="1" ht="24.75" customHeight="1" x14ac:dyDescent="0.25">
      <c r="A32" s="161">
        <v>3</v>
      </c>
      <c r="B32" s="162" t="s">
        <v>166</v>
      </c>
      <c r="C32" s="148" t="s">
        <v>47</v>
      </c>
      <c r="D32" s="134">
        <v>1</v>
      </c>
      <c r="E32" s="128">
        <v>50000</v>
      </c>
      <c r="F32" s="127">
        <f t="shared" si="26"/>
        <v>200</v>
      </c>
      <c r="G32" s="127">
        <v>380</v>
      </c>
      <c r="H32" s="90">
        <f>F32*G32</f>
        <v>76000</v>
      </c>
      <c r="I32" s="90">
        <f>H32*0.68</f>
        <v>51680.000000000007</v>
      </c>
      <c r="J32" s="90">
        <f>H32*0.12</f>
        <v>9120</v>
      </c>
      <c r="K32" s="92">
        <f>I32</f>
        <v>51680.000000000007</v>
      </c>
      <c r="L32" s="92"/>
      <c r="M32" s="92"/>
      <c r="N32" s="92"/>
      <c r="O32" s="92"/>
      <c r="P32" s="195">
        <f t="shared" si="3"/>
        <v>45000</v>
      </c>
      <c r="Q32" s="406">
        <f t="shared" si="2"/>
        <v>15000</v>
      </c>
      <c r="R32" s="79">
        <f>+E32*2/10</f>
        <v>10000</v>
      </c>
      <c r="S32" s="79">
        <f>+E32*1/10</f>
        <v>5000</v>
      </c>
      <c r="T32" s="79">
        <f t="shared" si="6"/>
        <v>30000</v>
      </c>
      <c r="U32" s="79">
        <f t="shared" si="7"/>
        <v>30000</v>
      </c>
      <c r="V32" s="89"/>
    </row>
    <row r="33" spans="1:22" s="211" customFormat="1" ht="24.75" customHeight="1" x14ac:dyDescent="0.25">
      <c r="A33" s="200">
        <v>4</v>
      </c>
      <c r="B33" s="201" t="s">
        <v>312</v>
      </c>
      <c r="C33" s="202" t="s">
        <v>47</v>
      </c>
      <c r="D33" s="203">
        <v>1</v>
      </c>
      <c r="E33" s="204">
        <v>36000</v>
      </c>
      <c r="F33" s="205">
        <f t="shared" si="26"/>
        <v>144</v>
      </c>
      <c r="G33" s="205"/>
      <c r="H33" s="206"/>
      <c r="I33" s="206"/>
      <c r="J33" s="206"/>
      <c r="K33" s="207"/>
      <c r="L33" s="207"/>
      <c r="M33" s="207"/>
      <c r="N33" s="207"/>
      <c r="O33" s="207"/>
      <c r="P33" s="195">
        <f t="shared" si="3"/>
        <v>32400</v>
      </c>
      <c r="Q33" s="437">
        <f t="shared" si="2"/>
        <v>0</v>
      </c>
      <c r="R33" s="208"/>
      <c r="S33" s="208"/>
      <c r="T33" s="79">
        <f t="shared" si="6"/>
        <v>32400</v>
      </c>
      <c r="U33" s="209">
        <f t="shared" si="7"/>
        <v>32400</v>
      </c>
      <c r="V33" s="210" t="s">
        <v>291</v>
      </c>
    </row>
    <row r="34" spans="1:22" s="1" customFormat="1" ht="24.75" customHeight="1" x14ac:dyDescent="0.25">
      <c r="A34" s="161">
        <v>5</v>
      </c>
      <c r="B34" s="162" t="s">
        <v>167</v>
      </c>
      <c r="C34" s="148" t="s">
        <v>47</v>
      </c>
      <c r="D34" s="134">
        <v>1</v>
      </c>
      <c r="E34" s="128">
        <v>50000</v>
      </c>
      <c r="F34" s="127">
        <f t="shared" si="26"/>
        <v>200</v>
      </c>
      <c r="G34" s="127">
        <v>400</v>
      </c>
      <c r="H34" s="90">
        <f t="shared" ref="H34:H39" si="28">F34*G34</f>
        <v>80000</v>
      </c>
      <c r="I34" s="90">
        <f t="shared" ref="I34:I39" si="29">H34*0.68</f>
        <v>54400.000000000007</v>
      </c>
      <c r="J34" s="90">
        <f t="shared" ref="J34:J39" si="30">H34*0.12</f>
        <v>9600</v>
      </c>
      <c r="K34" s="92">
        <f>I34</f>
        <v>54400.000000000007</v>
      </c>
      <c r="L34" s="92"/>
      <c r="M34" s="92"/>
      <c r="N34" s="92"/>
      <c r="O34" s="92"/>
      <c r="P34" s="195">
        <f t="shared" si="3"/>
        <v>45000</v>
      </c>
      <c r="Q34" s="406">
        <f t="shared" si="2"/>
        <v>15000</v>
      </c>
      <c r="R34" s="79">
        <f t="shared" si="4"/>
        <v>10000</v>
      </c>
      <c r="S34" s="79">
        <f t="shared" si="5"/>
        <v>5000</v>
      </c>
      <c r="T34" s="79">
        <f t="shared" si="6"/>
        <v>30000</v>
      </c>
      <c r="U34" s="79">
        <f t="shared" si="7"/>
        <v>30000</v>
      </c>
      <c r="V34" s="89"/>
    </row>
    <row r="35" spans="1:22" s="1" customFormat="1" ht="24.75" customHeight="1" x14ac:dyDescent="0.25">
      <c r="A35" s="161">
        <v>6</v>
      </c>
      <c r="B35" s="162" t="s">
        <v>167</v>
      </c>
      <c r="C35" s="148" t="s">
        <v>47</v>
      </c>
      <c r="D35" s="134">
        <v>1</v>
      </c>
      <c r="E35" s="128">
        <v>12000</v>
      </c>
      <c r="F35" s="127">
        <f t="shared" si="26"/>
        <v>48</v>
      </c>
      <c r="G35" s="127">
        <v>550</v>
      </c>
      <c r="H35" s="90">
        <f t="shared" si="28"/>
        <v>26400</v>
      </c>
      <c r="I35" s="90">
        <f t="shared" si="29"/>
        <v>17952</v>
      </c>
      <c r="J35" s="90">
        <f t="shared" si="30"/>
        <v>3168</v>
      </c>
      <c r="K35" s="92">
        <f>I35</f>
        <v>17952</v>
      </c>
      <c r="L35" s="92"/>
      <c r="M35" s="92"/>
      <c r="N35" s="92"/>
      <c r="O35" s="92"/>
      <c r="P35" s="195">
        <f t="shared" si="3"/>
        <v>10800</v>
      </c>
      <c r="Q35" s="406">
        <f t="shared" si="2"/>
        <v>3600</v>
      </c>
      <c r="R35" s="79">
        <f t="shared" si="4"/>
        <v>2400</v>
      </c>
      <c r="S35" s="79">
        <f t="shared" si="5"/>
        <v>1200</v>
      </c>
      <c r="T35" s="79">
        <f t="shared" si="6"/>
        <v>7200</v>
      </c>
      <c r="U35" s="79">
        <f t="shared" si="7"/>
        <v>7200</v>
      </c>
      <c r="V35" s="89"/>
    </row>
    <row r="36" spans="1:22" s="1" customFormat="1" ht="24.75" customHeight="1" x14ac:dyDescent="0.25">
      <c r="A36" s="161">
        <v>7</v>
      </c>
      <c r="B36" s="162" t="s">
        <v>168</v>
      </c>
      <c r="C36" s="148" t="s">
        <v>47</v>
      </c>
      <c r="D36" s="134">
        <v>1</v>
      </c>
      <c r="E36" s="128">
        <v>12000</v>
      </c>
      <c r="F36" s="127">
        <f t="shared" si="26"/>
        <v>48</v>
      </c>
      <c r="G36" s="127">
        <v>350</v>
      </c>
      <c r="H36" s="90">
        <f t="shared" si="28"/>
        <v>16800</v>
      </c>
      <c r="I36" s="90">
        <f t="shared" si="29"/>
        <v>11424</v>
      </c>
      <c r="J36" s="90">
        <f t="shared" si="30"/>
        <v>2016</v>
      </c>
      <c r="K36" s="92">
        <f>I36</f>
        <v>11424</v>
      </c>
      <c r="L36" s="92"/>
      <c r="M36" s="92"/>
      <c r="N36" s="92"/>
      <c r="O36" s="92"/>
      <c r="P36" s="195">
        <f t="shared" si="3"/>
        <v>10800</v>
      </c>
      <c r="Q36" s="406">
        <f t="shared" si="2"/>
        <v>3600</v>
      </c>
      <c r="R36" s="79">
        <f t="shared" si="4"/>
        <v>2400</v>
      </c>
      <c r="S36" s="79">
        <f t="shared" si="5"/>
        <v>1200</v>
      </c>
      <c r="T36" s="79">
        <f t="shared" si="6"/>
        <v>7200</v>
      </c>
      <c r="U36" s="79">
        <f t="shared" si="7"/>
        <v>7200</v>
      </c>
      <c r="V36" s="89"/>
    </row>
    <row r="37" spans="1:22" s="1" customFormat="1" ht="24.75" customHeight="1" x14ac:dyDescent="0.25">
      <c r="A37" s="161">
        <v>8</v>
      </c>
      <c r="B37" s="162" t="s">
        <v>169</v>
      </c>
      <c r="C37" s="148" t="s">
        <v>47</v>
      </c>
      <c r="D37" s="134">
        <v>1</v>
      </c>
      <c r="E37" s="128">
        <v>4000</v>
      </c>
      <c r="F37" s="127">
        <f t="shared" si="26"/>
        <v>16</v>
      </c>
      <c r="G37" s="127">
        <v>200</v>
      </c>
      <c r="H37" s="90">
        <f t="shared" si="28"/>
        <v>3200</v>
      </c>
      <c r="I37" s="90">
        <f t="shared" si="29"/>
        <v>2176</v>
      </c>
      <c r="J37" s="90">
        <f t="shared" si="30"/>
        <v>384</v>
      </c>
      <c r="K37" s="92"/>
      <c r="L37" s="92">
        <f>I37</f>
        <v>2176</v>
      </c>
      <c r="M37" s="92"/>
      <c r="N37" s="92"/>
      <c r="O37" s="92"/>
      <c r="P37" s="195">
        <f t="shared" si="3"/>
        <v>3600</v>
      </c>
      <c r="Q37" s="406">
        <f t="shared" si="2"/>
        <v>1200</v>
      </c>
      <c r="R37" s="79">
        <f t="shared" si="4"/>
        <v>800</v>
      </c>
      <c r="S37" s="79">
        <f t="shared" si="5"/>
        <v>400</v>
      </c>
      <c r="T37" s="79">
        <f t="shared" si="6"/>
        <v>2400</v>
      </c>
      <c r="U37" s="79">
        <f t="shared" si="7"/>
        <v>2400</v>
      </c>
      <c r="V37" s="89"/>
    </row>
    <row r="38" spans="1:22" s="1" customFormat="1" ht="24.75" customHeight="1" x14ac:dyDescent="0.25">
      <c r="A38" s="433"/>
      <c r="B38" s="403" t="s">
        <v>170</v>
      </c>
      <c r="C38" s="435"/>
      <c r="D38" s="406">
        <f t="shared" ref="D38:V38" si="31">SUM(D39:D42)</f>
        <v>4</v>
      </c>
      <c r="E38" s="406">
        <f t="shared" si="31"/>
        <v>83000</v>
      </c>
      <c r="F38" s="406">
        <f t="shared" si="31"/>
        <v>332</v>
      </c>
      <c r="G38" s="406">
        <f t="shared" si="31"/>
        <v>1650</v>
      </c>
      <c r="H38" s="406">
        <f t="shared" si="31"/>
        <v>18819360</v>
      </c>
      <c r="I38" s="406">
        <f t="shared" si="31"/>
        <v>12799924.800000001</v>
      </c>
      <c r="J38" s="406">
        <f t="shared" si="31"/>
        <v>2283163.2000000002</v>
      </c>
      <c r="K38" s="406">
        <f t="shared" si="31"/>
        <v>736684.8</v>
      </c>
      <c r="L38" s="406">
        <f t="shared" si="31"/>
        <v>1155200</v>
      </c>
      <c r="M38" s="406">
        <f t="shared" si="31"/>
        <v>4268520</v>
      </c>
      <c r="N38" s="406">
        <f t="shared" si="31"/>
        <v>4137120</v>
      </c>
      <c r="O38" s="406">
        <f t="shared" si="31"/>
        <v>2502400</v>
      </c>
      <c r="P38" s="195">
        <f t="shared" si="3"/>
        <v>74700</v>
      </c>
      <c r="Q38" s="406">
        <f t="shared" si="31"/>
        <v>24900</v>
      </c>
      <c r="R38" s="406">
        <f t="shared" si="31"/>
        <v>16600</v>
      </c>
      <c r="S38" s="406">
        <f t="shared" si="31"/>
        <v>8300</v>
      </c>
      <c r="T38" s="79">
        <f t="shared" si="6"/>
        <v>49800</v>
      </c>
      <c r="U38" s="79">
        <f t="shared" si="7"/>
        <v>49800</v>
      </c>
      <c r="V38" s="406">
        <f t="shared" si="31"/>
        <v>0</v>
      </c>
    </row>
    <row r="39" spans="1:22" s="1" customFormat="1" ht="34.5" customHeight="1" x14ac:dyDescent="0.25">
      <c r="A39" s="163">
        <v>1</v>
      </c>
      <c r="B39" s="164" t="s">
        <v>171</v>
      </c>
      <c r="C39" s="149" t="s">
        <v>47</v>
      </c>
      <c r="D39" s="135">
        <v>1</v>
      </c>
      <c r="E39" s="89">
        <v>60000</v>
      </c>
      <c r="F39" s="89">
        <f>E39*0.4/100</f>
        <v>240</v>
      </c>
      <c r="G39" s="89">
        <v>350</v>
      </c>
      <c r="H39" s="90">
        <f t="shared" si="28"/>
        <v>84000</v>
      </c>
      <c r="I39" s="90">
        <f t="shared" si="29"/>
        <v>57120.000000000007</v>
      </c>
      <c r="J39" s="90">
        <f t="shared" si="30"/>
        <v>10080</v>
      </c>
      <c r="K39" s="92"/>
      <c r="L39" s="92"/>
      <c r="M39" s="92"/>
      <c r="N39" s="92">
        <f>I39</f>
        <v>57120.000000000007</v>
      </c>
      <c r="O39" s="92"/>
      <c r="P39" s="195">
        <f t="shared" si="3"/>
        <v>54000</v>
      </c>
      <c r="Q39" s="406">
        <f t="shared" si="2"/>
        <v>18000</v>
      </c>
      <c r="R39" s="79">
        <f t="shared" si="4"/>
        <v>12000</v>
      </c>
      <c r="S39" s="79">
        <f t="shared" si="5"/>
        <v>6000</v>
      </c>
      <c r="T39" s="79">
        <f t="shared" si="6"/>
        <v>36000</v>
      </c>
      <c r="U39" s="79">
        <f t="shared" si="7"/>
        <v>36000</v>
      </c>
      <c r="V39" s="89"/>
    </row>
    <row r="40" spans="1:22" s="81" customFormat="1" ht="24.75" customHeight="1" x14ac:dyDescent="0.25">
      <c r="A40" s="163">
        <v>2</v>
      </c>
      <c r="B40" s="165" t="s">
        <v>172</v>
      </c>
      <c r="C40" s="150" t="s">
        <v>173</v>
      </c>
      <c r="D40" s="136">
        <v>1</v>
      </c>
      <c r="E40" s="89">
        <v>15000</v>
      </c>
      <c r="F40" s="89">
        <f>E40*0.4/100</f>
        <v>60</v>
      </c>
      <c r="G40" s="89">
        <v>400</v>
      </c>
      <c r="H40" s="93">
        <f t="shared" ref="H40:O41" si="32">SUM(H41:H44)</f>
        <v>11235600</v>
      </c>
      <c r="I40" s="93">
        <f t="shared" si="32"/>
        <v>7641728.0000000009</v>
      </c>
      <c r="J40" s="93">
        <f t="shared" si="32"/>
        <v>1361952</v>
      </c>
      <c r="K40" s="93">
        <f t="shared" si="32"/>
        <v>442816.00000000006</v>
      </c>
      <c r="L40" s="93">
        <f t="shared" si="32"/>
        <v>686400</v>
      </c>
      <c r="M40" s="93">
        <f t="shared" si="32"/>
        <v>2563072</v>
      </c>
      <c r="N40" s="93">
        <f t="shared" si="32"/>
        <v>2448000</v>
      </c>
      <c r="O40" s="93">
        <f t="shared" si="32"/>
        <v>1501440</v>
      </c>
      <c r="P40" s="195">
        <f t="shared" si="3"/>
        <v>13500</v>
      </c>
      <c r="Q40" s="406">
        <f t="shared" si="2"/>
        <v>4500</v>
      </c>
      <c r="R40" s="79">
        <f t="shared" si="4"/>
        <v>3000</v>
      </c>
      <c r="S40" s="79">
        <f t="shared" si="5"/>
        <v>1500</v>
      </c>
      <c r="T40" s="79">
        <f t="shared" si="6"/>
        <v>9000</v>
      </c>
      <c r="U40" s="79">
        <f t="shared" si="7"/>
        <v>9000</v>
      </c>
      <c r="V40" s="94"/>
    </row>
    <row r="41" spans="1:22" s="88" customFormat="1" ht="24.75" customHeight="1" x14ac:dyDescent="0.25">
      <c r="A41" s="163">
        <v>3</v>
      </c>
      <c r="B41" s="164" t="s">
        <v>174</v>
      </c>
      <c r="C41" s="150">
        <v>2023</v>
      </c>
      <c r="D41" s="135">
        <v>1</v>
      </c>
      <c r="E41" s="89">
        <v>5000</v>
      </c>
      <c r="F41" s="89">
        <f>E41*0.4/100</f>
        <v>20</v>
      </c>
      <c r="G41" s="89">
        <v>200</v>
      </c>
      <c r="H41" s="86">
        <f t="shared" si="32"/>
        <v>7475760</v>
      </c>
      <c r="I41" s="86">
        <f t="shared" si="32"/>
        <v>5084276.8000000007</v>
      </c>
      <c r="J41" s="86">
        <f t="shared" si="32"/>
        <v>903931.20000000007</v>
      </c>
      <c r="K41" s="86">
        <f t="shared" si="32"/>
        <v>293868.80000000005</v>
      </c>
      <c r="L41" s="86">
        <f t="shared" si="32"/>
        <v>452000</v>
      </c>
      <c r="M41" s="86">
        <f t="shared" si="32"/>
        <v>1705448</v>
      </c>
      <c r="N41" s="86">
        <f t="shared" si="32"/>
        <v>1632000</v>
      </c>
      <c r="O41" s="86">
        <f t="shared" si="32"/>
        <v>1000960</v>
      </c>
      <c r="P41" s="195">
        <f t="shared" si="3"/>
        <v>4500</v>
      </c>
      <c r="Q41" s="406">
        <f t="shared" si="2"/>
        <v>1500</v>
      </c>
      <c r="R41" s="79">
        <f t="shared" si="4"/>
        <v>1000</v>
      </c>
      <c r="S41" s="79">
        <f t="shared" si="5"/>
        <v>500</v>
      </c>
      <c r="T41" s="79">
        <f t="shared" si="6"/>
        <v>3000</v>
      </c>
      <c r="U41" s="79">
        <f t="shared" si="7"/>
        <v>3000</v>
      </c>
      <c r="V41" s="87"/>
    </row>
    <row r="42" spans="1:22" s="1" customFormat="1" ht="24.75" customHeight="1" x14ac:dyDescent="0.25">
      <c r="A42" s="163">
        <v>4</v>
      </c>
      <c r="B42" s="164" t="s">
        <v>175</v>
      </c>
      <c r="C42" s="150">
        <v>2023</v>
      </c>
      <c r="D42" s="136">
        <v>1</v>
      </c>
      <c r="E42" s="89">
        <v>3000</v>
      </c>
      <c r="F42" s="89">
        <f>E42*0.4/100</f>
        <v>12</v>
      </c>
      <c r="G42" s="89">
        <v>700</v>
      </c>
      <c r="H42" s="96">
        <v>24000</v>
      </c>
      <c r="I42" s="96">
        <v>16800</v>
      </c>
      <c r="J42" s="96">
        <v>7200</v>
      </c>
      <c r="K42" s="92"/>
      <c r="L42" s="92">
        <f>I42</f>
        <v>16800</v>
      </c>
      <c r="M42" s="91"/>
      <c r="N42" s="91"/>
      <c r="O42" s="91"/>
      <c r="P42" s="195">
        <f t="shared" si="3"/>
        <v>2700</v>
      </c>
      <c r="Q42" s="406">
        <f t="shared" si="2"/>
        <v>900</v>
      </c>
      <c r="R42" s="79">
        <f t="shared" si="4"/>
        <v>600</v>
      </c>
      <c r="S42" s="79">
        <f t="shared" si="5"/>
        <v>300</v>
      </c>
      <c r="T42" s="79">
        <f t="shared" si="6"/>
        <v>1800</v>
      </c>
      <c r="U42" s="79">
        <f t="shared" si="7"/>
        <v>1800</v>
      </c>
      <c r="V42" s="129"/>
    </row>
    <row r="43" spans="1:22" s="1" customFormat="1" ht="24.75" customHeight="1" x14ac:dyDescent="0.25">
      <c r="A43" s="433"/>
      <c r="B43" s="403" t="s">
        <v>176</v>
      </c>
      <c r="C43" s="435"/>
      <c r="D43" s="406">
        <f t="shared" ref="D43:V43" si="33">SUM(D44:D46)</f>
        <v>3</v>
      </c>
      <c r="E43" s="406">
        <f t="shared" si="33"/>
        <v>62700</v>
      </c>
      <c r="F43" s="406">
        <f t="shared" si="33"/>
        <v>250.8</v>
      </c>
      <c r="G43" s="406">
        <f t="shared" si="33"/>
        <v>950</v>
      </c>
      <c r="H43" s="406">
        <f t="shared" si="33"/>
        <v>3728840</v>
      </c>
      <c r="I43" s="406">
        <f t="shared" si="33"/>
        <v>2535751.2000000002</v>
      </c>
      <c r="J43" s="406">
        <f t="shared" si="33"/>
        <v>448720.80000000005</v>
      </c>
      <c r="K43" s="406">
        <f t="shared" si="33"/>
        <v>148947.20000000001</v>
      </c>
      <c r="L43" s="406">
        <f t="shared" si="33"/>
        <v>217600</v>
      </c>
      <c r="M43" s="406">
        <f t="shared" si="33"/>
        <v>852724</v>
      </c>
      <c r="N43" s="406">
        <f t="shared" si="33"/>
        <v>816000</v>
      </c>
      <c r="O43" s="406">
        <f t="shared" si="33"/>
        <v>500480</v>
      </c>
      <c r="P43" s="195">
        <f t="shared" si="3"/>
        <v>56429.999999999993</v>
      </c>
      <c r="Q43" s="406">
        <f t="shared" si="33"/>
        <v>18810</v>
      </c>
      <c r="R43" s="406">
        <f t="shared" si="33"/>
        <v>12540</v>
      </c>
      <c r="S43" s="406">
        <f t="shared" si="33"/>
        <v>6270</v>
      </c>
      <c r="T43" s="79">
        <f t="shared" si="6"/>
        <v>37619.999999999993</v>
      </c>
      <c r="U43" s="79">
        <f t="shared" si="7"/>
        <v>37619.999999999993</v>
      </c>
      <c r="V43" s="406">
        <f t="shared" si="33"/>
        <v>0</v>
      </c>
    </row>
    <row r="44" spans="1:22" s="1" customFormat="1" ht="24.75" customHeight="1" x14ac:dyDescent="0.25">
      <c r="A44" s="161">
        <v>1</v>
      </c>
      <c r="B44" s="166" t="s">
        <v>487</v>
      </c>
      <c r="C44" s="151" t="s">
        <v>47</v>
      </c>
      <c r="D44" s="137">
        <v>1</v>
      </c>
      <c r="E44" s="127">
        <v>55000</v>
      </c>
      <c r="F44" s="127">
        <f>E44*0.4/100</f>
        <v>220</v>
      </c>
      <c r="G44" s="127">
        <v>250</v>
      </c>
      <c r="H44" s="96">
        <v>7000</v>
      </c>
      <c r="I44" s="96">
        <v>4900</v>
      </c>
      <c r="J44" s="96">
        <v>2100</v>
      </c>
      <c r="K44" s="92"/>
      <c r="L44" s="92"/>
      <c r="M44" s="92">
        <f>I44</f>
        <v>4900</v>
      </c>
      <c r="N44" s="92"/>
      <c r="O44" s="92"/>
      <c r="P44" s="195">
        <f t="shared" si="3"/>
        <v>49500</v>
      </c>
      <c r="Q44" s="406">
        <f t="shared" si="2"/>
        <v>16500</v>
      </c>
      <c r="R44" s="79">
        <f t="shared" si="4"/>
        <v>11000</v>
      </c>
      <c r="S44" s="79">
        <f t="shared" si="5"/>
        <v>5500</v>
      </c>
      <c r="T44" s="79">
        <f t="shared" si="6"/>
        <v>33000</v>
      </c>
      <c r="U44" s="79">
        <f t="shared" si="7"/>
        <v>33000</v>
      </c>
      <c r="V44" s="129"/>
    </row>
    <row r="45" spans="1:22" s="81" customFormat="1" ht="36.75" customHeight="1" x14ac:dyDescent="0.25">
      <c r="A45" s="161">
        <v>2</v>
      </c>
      <c r="B45" s="166" t="s">
        <v>177</v>
      </c>
      <c r="C45" s="151" t="s">
        <v>70</v>
      </c>
      <c r="D45" s="137">
        <v>1</v>
      </c>
      <c r="E45" s="127">
        <v>4000</v>
      </c>
      <c r="F45" s="127">
        <f>E45*0.4/100</f>
        <v>16</v>
      </c>
      <c r="G45" s="127">
        <v>300</v>
      </c>
      <c r="H45" s="91">
        <f t="shared" ref="H45:O45" si="34">SUM(H46:H47)</f>
        <v>3715920</v>
      </c>
      <c r="I45" s="91">
        <f t="shared" si="34"/>
        <v>2526825.6</v>
      </c>
      <c r="J45" s="91">
        <f t="shared" si="34"/>
        <v>445910.4</v>
      </c>
      <c r="K45" s="91">
        <f t="shared" si="34"/>
        <v>144921.60000000001</v>
      </c>
      <c r="L45" s="91">
        <f t="shared" si="34"/>
        <v>217600</v>
      </c>
      <c r="M45" s="91">
        <f t="shared" si="34"/>
        <v>847824</v>
      </c>
      <c r="N45" s="91">
        <f t="shared" si="34"/>
        <v>816000</v>
      </c>
      <c r="O45" s="91">
        <f t="shared" si="34"/>
        <v>500480</v>
      </c>
      <c r="P45" s="195">
        <f t="shared" si="3"/>
        <v>3600</v>
      </c>
      <c r="Q45" s="406">
        <f t="shared" si="2"/>
        <v>1200</v>
      </c>
      <c r="R45" s="79">
        <f t="shared" si="4"/>
        <v>800</v>
      </c>
      <c r="S45" s="79">
        <f t="shared" si="5"/>
        <v>400</v>
      </c>
      <c r="T45" s="79">
        <f t="shared" si="6"/>
        <v>2400</v>
      </c>
      <c r="U45" s="79">
        <f t="shared" si="7"/>
        <v>2400</v>
      </c>
      <c r="V45" s="138"/>
    </row>
    <row r="46" spans="1:22" s="1" customFormat="1" ht="24.75" customHeight="1" x14ac:dyDescent="0.25">
      <c r="A46" s="161">
        <v>3</v>
      </c>
      <c r="B46" s="166" t="s">
        <v>178</v>
      </c>
      <c r="C46" s="151" t="s">
        <v>43</v>
      </c>
      <c r="D46" s="137">
        <v>1</v>
      </c>
      <c r="E46" s="127">
        <v>3700</v>
      </c>
      <c r="F46" s="127">
        <f>E46*0.4/100</f>
        <v>14.8</v>
      </c>
      <c r="G46" s="127">
        <v>400</v>
      </c>
      <c r="H46" s="90">
        <f t="shared" ref="H46:H54" si="35">F46*G46</f>
        <v>5920</v>
      </c>
      <c r="I46" s="90">
        <f t="shared" ref="I46:I54" si="36">H46*0.68</f>
        <v>4025.6000000000004</v>
      </c>
      <c r="J46" s="90">
        <f t="shared" ref="J46:J54" si="37">H46*0.12</f>
        <v>710.4</v>
      </c>
      <c r="K46" s="92">
        <f>I46</f>
        <v>4025.6000000000004</v>
      </c>
      <c r="L46" s="92"/>
      <c r="M46" s="92"/>
      <c r="N46" s="92"/>
      <c r="O46" s="92"/>
      <c r="P46" s="195">
        <f t="shared" si="3"/>
        <v>3330</v>
      </c>
      <c r="Q46" s="406">
        <f t="shared" si="2"/>
        <v>1110</v>
      </c>
      <c r="R46" s="79">
        <f t="shared" si="4"/>
        <v>740</v>
      </c>
      <c r="S46" s="79">
        <f t="shared" si="5"/>
        <v>370</v>
      </c>
      <c r="T46" s="79">
        <f t="shared" si="6"/>
        <v>2220</v>
      </c>
      <c r="U46" s="79">
        <f t="shared" si="7"/>
        <v>2220</v>
      </c>
      <c r="V46" s="89"/>
    </row>
    <row r="47" spans="1:22" s="1" customFormat="1" ht="24.75" customHeight="1" x14ac:dyDescent="0.25">
      <c r="A47" s="433">
        <v>2</v>
      </c>
      <c r="B47" s="403" t="s">
        <v>179</v>
      </c>
      <c r="C47" s="435"/>
      <c r="D47" s="406">
        <f t="shared" ref="D47:V48" si="38">SUM(D48:D51)</f>
        <v>4</v>
      </c>
      <c r="E47" s="406">
        <f t="shared" si="38"/>
        <v>83000</v>
      </c>
      <c r="F47" s="406">
        <f t="shared" si="38"/>
        <v>332</v>
      </c>
      <c r="G47" s="406">
        <f t="shared" si="38"/>
        <v>1800</v>
      </c>
      <c r="H47" s="406">
        <f t="shared" si="38"/>
        <v>3710000</v>
      </c>
      <c r="I47" s="406">
        <f t="shared" si="38"/>
        <v>2522800</v>
      </c>
      <c r="J47" s="406">
        <f t="shared" si="38"/>
        <v>445200</v>
      </c>
      <c r="K47" s="406">
        <f t="shared" si="38"/>
        <v>140896</v>
      </c>
      <c r="L47" s="406">
        <f t="shared" si="38"/>
        <v>217600</v>
      </c>
      <c r="M47" s="406">
        <f t="shared" si="38"/>
        <v>847824</v>
      </c>
      <c r="N47" s="406">
        <f t="shared" si="38"/>
        <v>816000</v>
      </c>
      <c r="O47" s="406">
        <f t="shared" si="38"/>
        <v>500480</v>
      </c>
      <c r="P47" s="195">
        <f t="shared" si="3"/>
        <v>74700</v>
      </c>
      <c r="Q47" s="406">
        <f t="shared" si="38"/>
        <v>24900</v>
      </c>
      <c r="R47" s="406">
        <f t="shared" si="38"/>
        <v>16600</v>
      </c>
      <c r="S47" s="406">
        <f t="shared" si="38"/>
        <v>8300</v>
      </c>
      <c r="T47" s="79">
        <f t="shared" si="6"/>
        <v>49800</v>
      </c>
      <c r="U47" s="79">
        <f t="shared" si="7"/>
        <v>49800</v>
      </c>
      <c r="V47" s="406">
        <f t="shared" si="38"/>
        <v>0</v>
      </c>
    </row>
    <row r="48" spans="1:22" s="81" customFormat="1" ht="24.75" customHeight="1" x14ac:dyDescent="0.25">
      <c r="A48" s="161">
        <v>1</v>
      </c>
      <c r="B48" s="162" t="s">
        <v>180</v>
      </c>
      <c r="C48" s="148" t="s">
        <v>47</v>
      </c>
      <c r="D48" s="134">
        <v>1</v>
      </c>
      <c r="E48" s="127">
        <v>70000</v>
      </c>
      <c r="F48" s="89">
        <f>E48*0.4/100</f>
        <v>280</v>
      </c>
      <c r="G48" s="89">
        <v>450</v>
      </c>
      <c r="H48" s="97">
        <f t="shared" si="38"/>
        <v>3686600</v>
      </c>
      <c r="I48" s="97">
        <f t="shared" si="38"/>
        <v>2506888</v>
      </c>
      <c r="J48" s="97">
        <f t="shared" si="38"/>
        <v>442392</v>
      </c>
      <c r="K48" s="97">
        <f t="shared" si="38"/>
        <v>140896</v>
      </c>
      <c r="L48" s="97">
        <f t="shared" si="38"/>
        <v>217600</v>
      </c>
      <c r="M48" s="97">
        <f t="shared" si="38"/>
        <v>831912</v>
      </c>
      <c r="N48" s="97">
        <f t="shared" si="38"/>
        <v>816000</v>
      </c>
      <c r="O48" s="97">
        <f t="shared" si="38"/>
        <v>500480</v>
      </c>
      <c r="P48" s="195">
        <f t="shared" si="3"/>
        <v>63000</v>
      </c>
      <c r="Q48" s="406">
        <f t="shared" si="2"/>
        <v>21000</v>
      </c>
      <c r="R48" s="79">
        <f t="shared" si="4"/>
        <v>14000</v>
      </c>
      <c r="S48" s="79">
        <f t="shared" si="5"/>
        <v>7000</v>
      </c>
      <c r="T48" s="79">
        <f t="shared" si="6"/>
        <v>42000</v>
      </c>
      <c r="U48" s="79">
        <f t="shared" si="7"/>
        <v>42000</v>
      </c>
      <c r="V48" s="94"/>
    </row>
    <row r="49" spans="1:22" s="1" customFormat="1" ht="24.75" customHeight="1" x14ac:dyDescent="0.25">
      <c r="A49" s="161">
        <v>2</v>
      </c>
      <c r="B49" s="162" t="s">
        <v>181</v>
      </c>
      <c r="C49" s="148" t="s">
        <v>43</v>
      </c>
      <c r="D49" s="134">
        <v>1</v>
      </c>
      <c r="E49" s="127">
        <v>6000</v>
      </c>
      <c r="F49" s="89">
        <f>E49*0.4/100</f>
        <v>24</v>
      </c>
      <c r="G49" s="89">
        <v>450</v>
      </c>
      <c r="H49" s="90">
        <f t="shared" si="35"/>
        <v>10800</v>
      </c>
      <c r="I49" s="90">
        <f t="shared" si="36"/>
        <v>7344.0000000000009</v>
      </c>
      <c r="J49" s="90">
        <f t="shared" si="37"/>
        <v>1296</v>
      </c>
      <c r="K49" s="92"/>
      <c r="L49" s="92"/>
      <c r="M49" s="92">
        <f>I49</f>
        <v>7344.0000000000009</v>
      </c>
      <c r="N49" s="92"/>
      <c r="O49" s="92"/>
      <c r="P49" s="195">
        <f t="shared" si="3"/>
        <v>5400</v>
      </c>
      <c r="Q49" s="406">
        <f t="shared" si="2"/>
        <v>1800</v>
      </c>
      <c r="R49" s="79">
        <f t="shared" si="4"/>
        <v>1200</v>
      </c>
      <c r="S49" s="79">
        <f t="shared" si="5"/>
        <v>600</v>
      </c>
      <c r="T49" s="79">
        <f t="shared" si="6"/>
        <v>3600</v>
      </c>
      <c r="U49" s="79">
        <f t="shared" si="7"/>
        <v>3600</v>
      </c>
      <c r="V49" s="89"/>
    </row>
    <row r="50" spans="1:22" s="1" customFormat="1" ht="24.75" customHeight="1" x14ac:dyDescent="0.25">
      <c r="A50" s="161">
        <v>3</v>
      </c>
      <c r="B50" s="162" t="s">
        <v>182</v>
      </c>
      <c r="C50" s="148" t="s">
        <v>43</v>
      </c>
      <c r="D50" s="134">
        <v>1</v>
      </c>
      <c r="E50" s="127">
        <v>4000</v>
      </c>
      <c r="F50" s="89">
        <f>E50*0.4/100</f>
        <v>16</v>
      </c>
      <c r="G50" s="89">
        <v>450</v>
      </c>
      <c r="H50" s="90">
        <f t="shared" si="35"/>
        <v>7200</v>
      </c>
      <c r="I50" s="90">
        <f t="shared" si="36"/>
        <v>4896</v>
      </c>
      <c r="J50" s="90">
        <f t="shared" si="37"/>
        <v>864</v>
      </c>
      <c r="K50" s="92"/>
      <c r="L50" s="92"/>
      <c r="M50" s="92">
        <f>I50</f>
        <v>4896</v>
      </c>
      <c r="N50" s="92"/>
      <c r="O50" s="92"/>
      <c r="P50" s="195">
        <f t="shared" si="3"/>
        <v>3600</v>
      </c>
      <c r="Q50" s="406">
        <f t="shared" si="2"/>
        <v>1200</v>
      </c>
      <c r="R50" s="79">
        <f t="shared" si="4"/>
        <v>800</v>
      </c>
      <c r="S50" s="79">
        <f t="shared" si="5"/>
        <v>400</v>
      </c>
      <c r="T50" s="79">
        <f t="shared" si="6"/>
        <v>2400</v>
      </c>
      <c r="U50" s="79">
        <f t="shared" si="7"/>
        <v>2400</v>
      </c>
      <c r="V50" s="89"/>
    </row>
    <row r="51" spans="1:22" s="1" customFormat="1" ht="24.75" customHeight="1" x14ac:dyDescent="0.25">
      <c r="A51" s="161">
        <v>4</v>
      </c>
      <c r="B51" s="162" t="s">
        <v>183</v>
      </c>
      <c r="C51" s="148" t="s">
        <v>43</v>
      </c>
      <c r="D51" s="134">
        <v>1</v>
      </c>
      <c r="E51" s="127">
        <v>3000</v>
      </c>
      <c r="F51" s="89">
        <f>E51*0.4/100</f>
        <v>12</v>
      </c>
      <c r="G51" s="89">
        <v>450</v>
      </c>
      <c r="H51" s="90">
        <f t="shared" si="35"/>
        <v>5400</v>
      </c>
      <c r="I51" s="90">
        <f t="shared" si="36"/>
        <v>3672.0000000000005</v>
      </c>
      <c r="J51" s="90">
        <f t="shared" si="37"/>
        <v>648</v>
      </c>
      <c r="K51" s="92"/>
      <c r="L51" s="92"/>
      <c r="M51" s="92">
        <f>I51</f>
        <v>3672.0000000000005</v>
      </c>
      <c r="N51" s="92"/>
      <c r="O51" s="92"/>
      <c r="P51" s="195">
        <f t="shared" si="3"/>
        <v>2700</v>
      </c>
      <c r="Q51" s="406">
        <f t="shared" si="2"/>
        <v>900</v>
      </c>
      <c r="R51" s="79">
        <f t="shared" si="4"/>
        <v>600</v>
      </c>
      <c r="S51" s="79">
        <f t="shared" si="5"/>
        <v>300</v>
      </c>
      <c r="T51" s="79">
        <f t="shared" si="6"/>
        <v>1800</v>
      </c>
      <c r="U51" s="79">
        <f t="shared" si="7"/>
        <v>1800</v>
      </c>
      <c r="V51" s="89"/>
    </row>
    <row r="52" spans="1:22" s="1" customFormat="1" ht="24.75" customHeight="1" x14ac:dyDescent="0.25">
      <c r="A52" s="433"/>
      <c r="B52" s="403" t="s">
        <v>184</v>
      </c>
      <c r="C52" s="435"/>
      <c r="D52" s="406">
        <f t="shared" ref="D52:V52" si="39">SUM(D53:D58)</f>
        <v>6</v>
      </c>
      <c r="E52" s="406">
        <f t="shared" si="39"/>
        <v>266200</v>
      </c>
      <c r="F52" s="406">
        <f t="shared" si="39"/>
        <v>1064.8</v>
      </c>
      <c r="G52" s="406">
        <f t="shared" si="39"/>
        <v>2350</v>
      </c>
      <c r="H52" s="406">
        <f t="shared" si="39"/>
        <v>3663200</v>
      </c>
      <c r="I52" s="406">
        <f t="shared" si="39"/>
        <v>2490976</v>
      </c>
      <c r="J52" s="406">
        <f t="shared" si="39"/>
        <v>439584</v>
      </c>
      <c r="K52" s="406">
        <f t="shared" si="39"/>
        <v>140896</v>
      </c>
      <c r="L52" s="406">
        <f t="shared" si="39"/>
        <v>217600</v>
      </c>
      <c r="M52" s="406">
        <f t="shared" si="39"/>
        <v>816000</v>
      </c>
      <c r="N52" s="406">
        <f t="shared" si="39"/>
        <v>816000</v>
      </c>
      <c r="O52" s="406">
        <f t="shared" si="39"/>
        <v>500480</v>
      </c>
      <c r="P52" s="195">
        <f t="shared" si="3"/>
        <v>239580</v>
      </c>
      <c r="Q52" s="406">
        <f t="shared" si="39"/>
        <v>79860</v>
      </c>
      <c r="R52" s="406">
        <f t="shared" si="39"/>
        <v>53240</v>
      </c>
      <c r="S52" s="406">
        <f t="shared" si="39"/>
        <v>26620</v>
      </c>
      <c r="T52" s="79">
        <f t="shared" si="6"/>
        <v>159720</v>
      </c>
      <c r="U52" s="79">
        <f t="shared" si="7"/>
        <v>159720</v>
      </c>
      <c r="V52" s="406">
        <f t="shared" si="39"/>
        <v>0</v>
      </c>
    </row>
    <row r="53" spans="1:22" s="81" customFormat="1" ht="37.5" customHeight="1" x14ac:dyDescent="0.25">
      <c r="A53" s="161">
        <v>1</v>
      </c>
      <c r="B53" s="162" t="s">
        <v>185</v>
      </c>
      <c r="C53" s="148" t="s">
        <v>173</v>
      </c>
      <c r="D53" s="134">
        <v>1</v>
      </c>
      <c r="E53" s="127">
        <v>12300</v>
      </c>
      <c r="F53" s="127">
        <f t="shared" ref="F53:F58" si="40">E53*0.4/100</f>
        <v>49.2</v>
      </c>
      <c r="G53" s="127">
        <v>450</v>
      </c>
      <c r="H53" s="97">
        <f t="shared" ref="H53:O53" si="41">SUM(H54:H57)</f>
        <v>1559600</v>
      </c>
      <c r="I53" s="97">
        <f t="shared" si="41"/>
        <v>1060528</v>
      </c>
      <c r="J53" s="97">
        <f t="shared" si="41"/>
        <v>187152</v>
      </c>
      <c r="K53" s="97">
        <f t="shared" si="41"/>
        <v>70448</v>
      </c>
      <c r="L53" s="97">
        <f t="shared" si="41"/>
        <v>87040</v>
      </c>
      <c r="M53" s="97">
        <f t="shared" si="41"/>
        <v>326400</v>
      </c>
      <c r="N53" s="97">
        <f t="shared" si="41"/>
        <v>326400</v>
      </c>
      <c r="O53" s="97">
        <f t="shared" si="41"/>
        <v>250240</v>
      </c>
      <c r="P53" s="195">
        <f t="shared" si="3"/>
        <v>11070</v>
      </c>
      <c r="Q53" s="406">
        <f t="shared" si="2"/>
        <v>3690</v>
      </c>
      <c r="R53" s="79">
        <f t="shared" si="4"/>
        <v>2460</v>
      </c>
      <c r="S53" s="79">
        <f t="shared" si="5"/>
        <v>1230</v>
      </c>
      <c r="T53" s="79">
        <f t="shared" si="6"/>
        <v>7380</v>
      </c>
      <c r="U53" s="79">
        <f t="shared" si="7"/>
        <v>7380</v>
      </c>
      <c r="V53" s="94"/>
    </row>
    <row r="54" spans="1:22" s="1" customFormat="1" ht="24.75" customHeight="1" x14ac:dyDescent="0.25">
      <c r="A54" s="161">
        <v>2</v>
      </c>
      <c r="B54" s="162" t="s">
        <v>186</v>
      </c>
      <c r="C54" s="148">
        <v>2021</v>
      </c>
      <c r="D54" s="134">
        <v>1</v>
      </c>
      <c r="E54" s="127">
        <v>50000</v>
      </c>
      <c r="F54" s="127">
        <f t="shared" si="40"/>
        <v>200</v>
      </c>
      <c r="G54" s="127">
        <v>350</v>
      </c>
      <c r="H54" s="90">
        <f t="shared" si="35"/>
        <v>70000</v>
      </c>
      <c r="I54" s="90">
        <f t="shared" si="36"/>
        <v>47600</v>
      </c>
      <c r="J54" s="90">
        <f t="shared" si="37"/>
        <v>8400</v>
      </c>
      <c r="K54" s="92"/>
      <c r="L54" s="92"/>
      <c r="M54" s="92"/>
      <c r="N54" s="92"/>
      <c r="O54" s="92">
        <f>I54</f>
        <v>47600</v>
      </c>
      <c r="P54" s="195">
        <f t="shared" si="3"/>
        <v>45000</v>
      </c>
      <c r="Q54" s="406">
        <f t="shared" si="2"/>
        <v>15000</v>
      </c>
      <c r="R54" s="79">
        <f t="shared" si="4"/>
        <v>10000</v>
      </c>
      <c r="S54" s="79">
        <f t="shared" si="5"/>
        <v>5000</v>
      </c>
      <c r="T54" s="79">
        <f t="shared" si="6"/>
        <v>30000</v>
      </c>
      <c r="U54" s="79">
        <f t="shared" si="7"/>
        <v>30000</v>
      </c>
      <c r="V54" s="89"/>
    </row>
    <row r="55" spans="1:22" s="1" customFormat="1" ht="24.75" customHeight="1" x14ac:dyDescent="0.25">
      <c r="A55" s="161">
        <v>3</v>
      </c>
      <c r="B55" s="162" t="s">
        <v>187</v>
      </c>
      <c r="C55" s="148" t="s">
        <v>56</v>
      </c>
      <c r="D55" s="134">
        <v>1</v>
      </c>
      <c r="E55" s="127">
        <v>50000</v>
      </c>
      <c r="F55" s="127">
        <f t="shared" si="40"/>
        <v>200</v>
      </c>
      <c r="G55" s="127">
        <v>450</v>
      </c>
      <c r="H55" s="90">
        <f>F55*G55</f>
        <v>90000</v>
      </c>
      <c r="I55" s="90">
        <f>H55*0.68</f>
        <v>61200.000000000007</v>
      </c>
      <c r="J55" s="90">
        <f>H55*0.12</f>
        <v>10800</v>
      </c>
      <c r="K55" s="92"/>
      <c r="L55" s="92"/>
      <c r="M55" s="92"/>
      <c r="N55" s="92"/>
      <c r="O55" s="92">
        <f>I55</f>
        <v>61200.000000000007</v>
      </c>
      <c r="P55" s="195">
        <f t="shared" si="3"/>
        <v>45000</v>
      </c>
      <c r="Q55" s="406">
        <f t="shared" si="2"/>
        <v>15000</v>
      </c>
      <c r="R55" s="79">
        <f t="shared" si="4"/>
        <v>10000</v>
      </c>
      <c r="S55" s="79">
        <f t="shared" si="5"/>
        <v>5000</v>
      </c>
      <c r="T55" s="79">
        <f t="shared" si="6"/>
        <v>30000</v>
      </c>
      <c r="U55" s="79">
        <f t="shared" si="7"/>
        <v>30000</v>
      </c>
      <c r="V55" s="89"/>
    </row>
    <row r="56" spans="1:22" s="88" customFormat="1" ht="24.75" customHeight="1" x14ac:dyDescent="0.25">
      <c r="A56" s="161">
        <v>4</v>
      </c>
      <c r="B56" s="162" t="s">
        <v>188</v>
      </c>
      <c r="C56" s="148" t="s">
        <v>70</v>
      </c>
      <c r="D56" s="134">
        <v>1</v>
      </c>
      <c r="E56" s="127">
        <v>16900</v>
      </c>
      <c r="F56" s="127">
        <f t="shared" si="40"/>
        <v>67.599999999999994</v>
      </c>
      <c r="G56" s="127">
        <v>350</v>
      </c>
      <c r="H56" s="86">
        <f t="shared" ref="H56:O56" si="42">SUM(H57:H66)</f>
        <v>1347800</v>
      </c>
      <c r="I56" s="86">
        <f t="shared" si="42"/>
        <v>916504</v>
      </c>
      <c r="J56" s="86">
        <f t="shared" si="42"/>
        <v>161736</v>
      </c>
      <c r="K56" s="86">
        <f t="shared" si="42"/>
        <v>35224</v>
      </c>
      <c r="L56" s="86">
        <f t="shared" si="42"/>
        <v>87040</v>
      </c>
      <c r="M56" s="86">
        <f t="shared" si="42"/>
        <v>326400</v>
      </c>
      <c r="N56" s="86">
        <f t="shared" si="42"/>
        <v>326400</v>
      </c>
      <c r="O56" s="86">
        <f t="shared" si="42"/>
        <v>141440</v>
      </c>
      <c r="P56" s="195">
        <f t="shared" si="3"/>
        <v>15210</v>
      </c>
      <c r="Q56" s="406">
        <f t="shared" si="2"/>
        <v>5070</v>
      </c>
      <c r="R56" s="79">
        <f t="shared" si="4"/>
        <v>3380</v>
      </c>
      <c r="S56" s="79">
        <f t="shared" si="5"/>
        <v>1690</v>
      </c>
      <c r="T56" s="79">
        <f t="shared" si="6"/>
        <v>10140</v>
      </c>
      <c r="U56" s="79">
        <f t="shared" si="7"/>
        <v>10140</v>
      </c>
      <c r="V56" s="98">
        <f>SUM(V57:V66)</f>
        <v>0</v>
      </c>
    </row>
    <row r="57" spans="1:22" s="1" customFormat="1" ht="24.75" customHeight="1" x14ac:dyDescent="0.25">
      <c r="A57" s="161">
        <v>5</v>
      </c>
      <c r="B57" s="162" t="s">
        <v>189</v>
      </c>
      <c r="C57" s="148" t="s">
        <v>47</v>
      </c>
      <c r="D57" s="134">
        <v>1</v>
      </c>
      <c r="E57" s="127">
        <v>37000</v>
      </c>
      <c r="F57" s="127">
        <f t="shared" si="40"/>
        <v>148</v>
      </c>
      <c r="G57" s="127">
        <v>350</v>
      </c>
      <c r="H57" s="90">
        <f>F57*G57</f>
        <v>51800</v>
      </c>
      <c r="I57" s="90">
        <f>H57*0.68</f>
        <v>35224</v>
      </c>
      <c r="J57" s="90">
        <f>H57*0.12</f>
        <v>6216</v>
      </c>
      <c r="K57" s="92">
        <f>I57</f>
        <v>35224</v>
      </c>
      <c r="L57" s="92"/>
      <c r="M57" s="92"/>
      <c r="N57" s="92"/>
      <c r="O57" s="92"/>
      <c r="P57" s="195">
        <f t="shared" si="3"/>
        <v>33300</v>
      </c>
      <c r="Q57" s="406">
        <f t="shared" si="2"/>
        <v>11100</v>
      </c>
      <c r="R57" s="79">
        <f t="shared" si="4"/>
        <v>7400</v>
      </c>
      <c r="S57" s="79">
        <f t="shared" si="5"/>
        <v>3700</v>
      </c>
      <c r="T57" s="79">
        <f t="shared" si="6"/>
        <v>22200</v>
      </c>
      <c r="U57" s="79">
        <f t="shared" si="7"/>
        <v>22200</v>
      </c>
      <c r="V57" s="89"/>
    </row>
    <row r="58" spans="1:22" s="81" customFormat="1" ht="35.25" customHeight="1" x14ac:dyDescent="0.25">
      <c r="A58" s="161">
        <v>6</v>
      </c>
      <c r="B58" s="162" t="s">
        <v>190</v>
      </c>
      <c r="C58" s="148" t="s">
        <v>70</v>
      </c>
      <c r="D58" s="134">
        <v>1</v>
      </c>
      <c r="E58" s="127">
        <v>100000</v>
      </c>
      <c r="F58" s="127">
        <f t="shared" si="40"/>
        <v>400</v>
      </c>
      <c r="G58" s="127">
        <v>400</v>
      </c>
      <c r="H58" s="93">
        <f t="shared" ref="H58:O58" si="43">SUM(H59:H64)</f>
        <v>544000</v>
      </c>
      <c r="I58" s="93">
        <f t="shared" si="43"/>
        <v>369920</v>
      </c>
      <c r="J58" s="93">
        <f t="shared" si="43"/>
        <v>65280</v>
      </c>
      <c r="K58" s="93">
        <f t="shared" si="43"/>
        <v>0</v>
      </c>
      <c r="L58" s="93">
        <f t="shared" si="43"/>
        <v>43520</v>
      </c>
      <c r="M58" s="93">
        <f t="shared" si="43"/>
        <v>163200</v>
      </c>
      <c r="N58" s="93">
        <f t="shared" si="43"/>
        <v>163200</v>
      </c>
      <c r="O58" s="93">
        <f t="shared" si="43"/>
        <v>0</v>
      </c>
      <c r="P58" s="195">
        <f t="shared" si="3"/>
        <v>90000</v>
      </c>
      <c r="Q58" s="406">
        <f t="shared" si="2"/>
        <v>30000</v>
      </c>
      <c r="R58" s="79">
        <f t="shared" si="4"/>
        <v>20000</v>
      </c>
      <c r="S58" s="79">
        <f t="shared" si="5"/>
        <v>10000</v>
      </c>
      <c r="T58" s="79">
        <f t="shared" si="6"/>
        <v>60000</v>
      </c>
      <c r="U58" s="79">
        <f t="shared" si="7"/>
        <v>60000</v>
      </c>
      <c r="V58" s="94"/>
    </row>
    <row r="59" spans="1:22" s="1" customFormat="1" ht="24.75" customHeight="1" x14ac:dyDescent="0.25">
      <c r="A59" s="433"/>
      <c r="B59" s="403" t="s">
        <v>191</v>
      </c>
      <c r="C59" s="435"/>
      <c r="D59" s="406">
        <f t="shared" ref="D59:V59" si="44">SUM(D60:D64)</f>
        <v>5</v>
      </c>
      <c r="E59" s="406">
        <f t="shared" si="44"/>
        <v>208000</v>
      </c>
      <c r="F59" s="406">
        <f t="shared" si="44"/>
        <v>832</v>
      </c>
      <c r="G59" s="406">
        <f t="shared" si="44"/>
        <v>2600</v>
      </c>
      <c r="H59" s="406">
        <f t="shared" si="44"/>
        <v>272000</v>
      </c>
      <c r="I59" s="406">
        <f t="shared" si="44"/>
        <v>184960</v>
      </c>
      <c r="J59" s="406">
        <f t="shared" si="44"/>
        <v>32640</v>
      </c>
      <c r="K59" s="406">
        <f t="shared" si="44"/>
        <v>0</v>
      </c>
      <c r="L59" s="406">
        <f t="shared" si="44"/>
        <v>21760</v>
      </c>
      <c r="M59" s="406">
        <f t="shared" si="44"/>
        <v>81600</v>
      </c>
      <c r="N59" s="406">
        <f t="shared" si="44"/>
        <v>81600</v>
      </c>
      <c r="O59" s="406">
        <f t="shared" si="44"/>
        <v>0</v>
      </c>
      <c r="P59" s="195">
        <f t="shared" si="3"/>
        <v>187200</v>
      </c>
      <c r="Q59" s="406">
        <f t="shared" si="44"/>
        <v>33000</v>
      </c>
      <c r="R59" s="406">
        <f t="shared" si="44"/>
        <v>22000</v>
      </c>
      <c r="S59" s="406">
        <f t="shared" si="44"/>
        <v>11000</v>
      </c>
      <c r="T59" s="79">
        <f t="shared" si="6"/>
        <v>154200</v>
      </c>
      <c r="U59" s="79">
        <f t="shared" si="7"/>
        <v>154200</v>
      </c>
      <c r="V59" s="406">
        <f t="shared" si="44"/>
        <v>0</v>
      </c>
    </row>
    <row r="60" spans="1:22" s="1" customFormat="1" ht="24.75" customHeight="1" x14ac:dyDescent="0.25">
      <c r="A60" s="161">
        <v>1</v>
      </c>
      <c r="B60" s="166" t="s">
        <v>192</v>
      </c>
      <c r="C60" s="152" t="s">
        <v>193</v>
      </c>
      <c r="D60" s="140">
        <v>1</v>
      </c>
      <c r="E60" s="89">
        <v>10000</v>
      </c>
      <c r="F60" s="89">
        <f>E60*0.4/100</f>
        <v>40</v>
      </c>
      <c r="G60" s="89">
        <v>800</v>
      </c>
      <c r="H60" s="90">
        <f t="shared" ref="H60:H66" si="45">F60*G60</f>
        <v>32000</v>
      </c>
      <c r="I60" s="90">
        <f t="shared" ref="I60:I66" si="46">H60*0.68</f>
        <v>21760</v>
      </c>
      <c r="J60" s="90">
        <f t="shared" ref="J60:J66" si="47">H60*0.12</f>
        <v>3840</v>
      </c>
      <c r="K60" s="92"/>
      <c r="L60" s="92">
        <f>I60</f>
        <v>21760</v>
      </c>
      <c r="M60" s="92"/>
      <c r="N60" s="92"/>
      <c r="O60" s="92"/>
      <c r="P60" s="195">
        <f t="shared" si="3"/>
        <v>9000</v>
      </c>
      <c r="Q60" s="406">
        <f t="shared" si="2"/>
        <v>3000</v>
      </c>
      <c r="R60" s="79">
        <f t="shared" si="4"/>
        <v>2000</v>
      </c>
      <c r="S60" s="79">
        <f t="shared" si="5"/>
        <v>1000</v>
      </c>
      <c r="T60" s="79">
        <f t="shared" si="6"/>
        <v>6000</v>
      </c>
      <c r="U60" s="79">
        <f t="shared" si="7"/>
        <v>6000</v>
      </c>
      <c r="V60" s="89"/>
    </row>
    <row r="61" spans="1:22" s="1" customFormat="1" ht="24.75" customHeight="1" x14ac:dyDescent="0.25">
      <c r="A61" s="161">
        <v>2</v>
      </c>
      <c r="B61" s="166" t="s">
        <v>194</v>
      </c>
      <c r="C61" s="152" t="s">
        <v>195</v>
      </c>
      <c r="D61" s="140">
        <v>1</v>
      </c>
      <c r="E61" s="89">
        <v>50000</v>
      </c>
      <c r="F61" s="89">
        <f>E61*0.4/100</f>
        <v>200</v>
      </c>
      <c r="G61" s="89">
        <v>600</v>
      </c>
      <c r="H61" s="90">
        <f t="shared" si="45"/>
        <v>120000</v>
      </c>
      <c r="I61" s="90">
        <f t="shared" si="46"/>
        <v>81600</v>
      </c>
      <c r="J61" s="90">
        <f t="shared" si="47"/>
        <v>14400</v>
      </c>
      <c r="K61" s="92"/>
      <c r="L61" s="92"/>
      <c r="M61" s="92">
        <f>I61</f>
        <v>81600</v>
      </c>
      <c r="N61" s="92"/>
      <c r="O61" s="92"/>
      <c r="P61" s="195">
        <f t="shared" si="3"/>
        <v>45000</v>
      </c>
      <c r="Q61" s="406">
        <f t="shared" si="2"/>
        <v>15000</v>
      </c>
      <c r="R61" s="79">
        <f t="shared" si="4"/>
        <v>10000</v>
      </c>
      <c r="S61" s="79">
        <f t="shared" si="5"/>
        <v>5000</v>
      </c>
      <c r="T61" s="79">
        <f t="shared" si="6"/>
        <v>30000</v>
      </c>
      <c r="U61" s="79">
        <f t="shared" si="7"/>
        <v>30000</v>
      </c>
      <c r="V61" s="89"/>
    </row>
    <row r="62" spans="1:22" s="240" customFormat="1" ht="24.75" customHeight="1" x14ac:dyDescent="0.25">
      <c r="A62" s="200">
        <v>3</v>
      </c>
      <c r="B62" s="438" t="s">
        <v>317</v>
      </c>
      <c r="C62" s="239" t="s">
        <v>195</v>
      </c>
      <c r="D62" s="238">
        <v>1</v>
      </c>
      <c r="E62" s="210">
        <v>98000</v>
      </c>
      <c r="F62" s="210">
        <f>E62*0.4/100</f>
        <v>392</v>
      </c>
      <c r="G62" s="210"/>
      <c r="H62" s="206"/>
      <c r="I62" s="206"/>
      <c r="J62" s="206"/>
      <c r="K62" s="207"/>
      <c r="L62" s="207"/>
      <c r="M62" s="207"/>
      <c r="N62" s="207"/>
      <c r="O62" s="207"/>
      <c r="P62" s="195">
        <f t="shared" si="3"/>
        <v>88200</v>
      </c>
      <c r="Q62" s="437">
        <f t="shared" ref="Q62" si="48">+R62+S62</f>
        <v>0</v>
      </c>
      <c r="R62" s="208"/>
      <c r="S62" s="208"/>
      <c r="T62" s="79">
        <f t="shared" si="6"/>
        <v>88200</v>
      </c>
      <c r="U62" s="209">
        <f t="shared" si="7"/>
        <v>88200</v>
      </c>
      <c r="V62" s="210" t="s">
        <v>291</v>
      </c>
    </row>
    <row r="63" spans="1:22" s="1" customFormat="1" ht="24.75" customHeight="1" x14ac:dyDescent="0.25">
      <c r="A63" s="161">
        <v>4</v>
      </c>
      <c r="B63" s="166" t="s">
        <v>196</v>
      </c>
      <c r="C63" s="152" t="s">
        <v>195</v>
      </c>
      <c r="D63" s="140">
        <v>1</v>
      </c>
      <c r="E63" s="89">
        <v>30000</v>
      </c>
      <c r="F63" s="89">
        <f>E63*0.4/100</f>
        <v>120</v>
      </c>
      <c r="G63" s="89">
        <v>600</v>
      </c>
      <c r="H63" s="90">
        <f t="shared" si="45"/>
        <v>72000</v>
      </c>
      <c r="I63" s="90">
        <f t="shared" si="46"/>
        <v>48960</v>
      </c>
      <c r="J63" s="90">
        <f t="shared" si="47"/>
        <v>8640</v>
      </c>
      <c r="K63" s="92"/>
      <c r="L63" s="92"/>
      <c r="M63" s="92"/>
      <c r="N63" s="92">
        <f>I63</f>
        <v>48960</v>
      </c>
      <c r="O63" s="92"/>
      <c r="P63" s="195">
        <f t="shared" si="3"/>
        <v>27000</v>
      </c>
      <c r="Q63" s="406">
        <f t="shared" si="2"/>
        <v>9000</v>
      </c>
      <c r="R63" s="79">
        <f t="shared" si="4"/>
        <v>6000</v>
      </c>
      <c r="S63" s="79">
        <f t="shared" si="5"/>
        <v>3000</v>
      </c>
      <c r="T63" s="79">
        <f t="shared" si="6"/>
        <v>18000</v>
      </c>
      <c r="U63" s="79">
        <f t="shared" si="7"/>
        <v>18000</v>
      </c>
      <c r="V63" s="89"/>
    </row>
    <row r="64" spans="1:22" s="1" customFormat="1" ht="24.75" customHeight="1" x14ac:dyDescent="0.25">
      <c r="A64" s="161">
        <v>5</v>
      </c>
      <c r="B64" s="166" t="s">
        <v>197</v>
      </c>
      <c r="C64" s="152" t="s">
        <v>195</v>
      </c>
      <c r="D64" s="140">
        <v>1</v>
      </c>
      <c r="E64" s="89">
        <v>20000</v>
      </c>
      <c r="F64" s="89">
        <f>E64*0.4/100</f>
        <v>80</v>
      </c>
      <c r="G64" s="89">
        <v>600</v>
      </c>
      <c r="H64" s="90">
        <f t="shared" si="45"/>
        <v>48000</v>
      </c>
      <c r="I64" s="90">
        <f t="shared" si="46"/>
        <v>32640.000000000004</v>
      </c>
      <c r="J64" s="90">
        <f t="shared" si="47"/>
        <v>5760</v>
      </c>
      <c r="K64" s="92"/>
      <c r="L64" s="92"/>
      <c r="M64" s="92"/>
      <c r="N64" s="92">
        <f>I64</f>
        <v>32640.000000000004</v>
      </c>
      <c r="O64" s="92"/>
      <c r="P64" s="195">
        <f t="shared" si="3"/>
        <v>18000</v>
      </c>
      <c r="Q64" s="406">
        <f t="shared" si="2"/>
        <v>6000</v>
      </c>
      <c r="R64" s="79">
        <f t="shared" si="4"/>
        <v>4000</v>
      </c>
      <c r="S64" s="79">
        <f t="shared" si="5"/>
        <v>2000</v>
      </c>
      <c r="T64" s="79">
        <f t="shared" si="6"/>
        <v>12000</v>
      </c>
      <c r="U64" s="79">
        <f t="shared" si="7"/>
        <v>12000</v>
      </c>
      <c r="V64" s="89"/>
    </row>
    <row r="65" spans="1:22" s="81" customFormat="1" ht="24.75" customHeight="1" x14ac:dyDescent="0.25">
      <c r="A65" s="433"/>
      <c r="B65" s="403" t="s">
        <v>198</v>
      </c>
      <c r="C65" s="435"/>
      <c r="D65" s="406">
        <f t="shared" ref="D65:V65" si="49">SUM(D66:D66)</f>
        <v>1</v>
      </c>
      <c r="E65" s="406">
        <f t="shared" si="49"/>
        <v>65000</v>
      </c>
      <c r="F65" s="406">
        <f t="shared" si="49"/>
        <v>260</v>
      </c>
      <c r="G65" s="406">
        <f t="shared" si="49"/>
        <v>400</v>
      </c>
      <c r="H65" s="406">
        <f t="shared" si="49"/>
        <v>104000</v>
      </c>
      <c r="I65" s="406">
        <f t="shared" si="49"/>
        <v>70720</v>
      </c>
      <c r="J65" s="406">
        <f t="shared" si="49"/>
        <v>12480</v>
      </c>
      <c r="K65" s="406">
        <f t="shared" si="49"/>
        <v>0</v>
      </c>
      <c r="L65" s="406">
        <f t="shared" si="49"/>
        <v>0</v>
      </c>
      <c r="M65" s="406">
        <f t="shared" si="49"/>
        <v>0</v>
      </c>
      <c r="N65" s="406">
        <f t="shared" si="49"/>
        <v>0</v>
      </c>
      <c r="O65" s="406">
        <f t="shared" si="49"/>
        <v>70720</v>
      </c>
      <c r="P65" s="195">
        <f t="shared" si="3"/>
        <v>58500</v>
      </c>
      <c r="Q65" s="406">
        <f t="shared" si="49"/>
        <v>19500</v>
      </c>
      <c r="R65" s="406">
        <f t="shared" si="49"/>
        <v>13000</v>
      </c>
      <c r="S65" s="406">
        <f t="shared" si="49"/>
        <v>6500</v>
      </c>
      <c r="T65" s="79">
        <f t="shared" si="6"/>
        <v>39000</v>
      </c>
      <c r="U65" s="79">
        <f t="shared" si="7"/>
        <v>39000</v>
      </c>
      <c r="V65" s="406">
        <f t="shared" si="49"/>
        <v>0</v>
      </c>
    </row>
    <row r="66" spans="1:22" s="1" customFormat="1" ht="24.75" customHeight="1" x14ac:dyDescent="0.25">
      <c r="A66" s="161">
        <v>1</v>
      </c>
      <c r="B66" s="167" t="s">
        <v>199</v>
      </c>
      <c r="C66" s="148" t="s">
        <v>70</v>
      </c>
      <c r="D66" s="134">
        <v>1</v>
      </c>
      <c r="E66" s="127">
        <v>65000</v>
      </c>
      <c r="F66" s="127">
        <f>E66*0.4/100</f>
        <v>260</v>
      </c>
      <c r="G66" s="127">
        <v>400</v>
      </c>
      <c r="H66" s="90">
        <f t="shared" si="45"/>
        <v>104000</v>
      </c>
      <c r="I66" s="90">
        <f t="shared" si="46"/>
        <v>70720</v>
      </c>
      <c r="J66" s="90">
        <f t="shared" si="47"/>
        <v>12480</v>
      </c>
      <c r="K66" s="92"/>
      <c r="L66" s="92"/>
      <c r="M66" s="92"/>
      <c r="N66" s="92"/>
      <c r="O66" s="92">
        <f>I66</f>
        <v>70720</v>
      </c>
      <c r="P66" s="195">
        <f t="shared" si="3"/>
        <v>58500</v>
      </c>
      <c r="Q66" s="406">
        <f t="shared" si="2"/>
        <v>19500</v>
      </c>
      <c r="R66" s="79">
        <f t="shared" si="4"/>
        <v>13000</v>
      </c>
      <c r="S66" s="79">
        <f t="shared" si="5"/>
        <v>6500</v>
      </c>
      <c r="T66" s="79">
        <f t="shared" si="6"/>
        <v>39000</v>
      </c>
      <c r="U66" s="79">
        <f t="shared" si="7"/>
        <v>39000</v>
      </c>
      <c r="V66" s="89"/>
    </row>
    <row r="67" spans="1:22" s="88" customFormat="1" ht="24.75" customHeight="1" x14ac:dyDescent="0.25">
      <c r="A67" s="433"/>
      <c r="B67" s="403" t="s">
        <v>200</v>
      </c>
      <c r="C67" s="435"/>
      <c r="D67" s="406">
        <f t="shared" ref="D67:V67" si="50">SUM(D68:D77)</f>
        <v>10</v>
      </c>
      <c r="E67" s="406">
        <f t="shared" si="50"/>
        <v>213000</v>
      </c>
      <c r="F67" s="406">
        <f t="shared" si="50"/>
        <v>852</v>
      </c>
      <c r="G67" s="406">
        <f t="shared" si="50"/>
        <v>5000</v>
      </c>
      <c r="H67" s="406">
        <f t="shared" si="50"/>
        <v>6611592</v>
      </c>
      <c r="I67" s="406">
        <f t="shared" si="50"/>
        <v>4598601.76</v>
      </c>
      <c r="J67" s="406">
        <f t="shared" si="50"/>
        <v>608496.4800000001</v>
      </c>
      <c r="K67" s="406">
        <f t="shared" si="50"/>
        <v>335733.76000000001</v>
      </c>
      <c r="L67" s="406">
        <f t="shared" si="50"/>
        <v>861816</v>
      </c>
      <c r="M67" s="406">
        <f t="shared" si="50"/>
        <v>1194560</v>
      </c>
      <c r="N67" s="406">
        <f t="shared" si="50"/>
        <v>818800</v>
      </c>
      <c r="O67" s="406">
        <f t="shared" si="50"/>
        <v>1387692</v>
      </c>
      <c r="P67" s="195">
        <f t="shared" si="3"/>
        <v>191700</v>
      </c>
      <c r="Q67" s="406">
        <f t="shared" si="50"/>
        <v>63900</v>
      </c>
      <c r="R67" s="406">
        <f t="shared" si="50"/>
        <v>42600</v>
      </c>
      <c r="S67" s="406">
        <f t="shared" si="50"/>
        <v>21300</v>
      </c>
      <c r="T67" s="79">
        <f t="shared" si="6"/>
        <v>127800</v>
      </c>
      <c r="U67" s="79">
        <f t="shared" si="7"/>
        <v>127800</v>
      </c>
      <c r="V67" s="406">
        <f t="shared" si="50"/>
        <v>0</v>
      </c>
    </row>
    <row r="68" spans="1:22" s="1" customFormat="1" ht="24.75" customHeight="1" x14ac:dyDescent="0.25">
      <c r="A68" s="161">
        <v>1</v>
      </c>
      <c r="B68" s="168" t="s">
        <v>201</v>
      </c>
      <c r="C68" s="153" t="s">
        <v>47</v>
      </c>
      <c r="D68" s="139">
        <v>1</v>
      </c>
      <c r="E68" s="128">
        <v>57000</v>
      </c>
      <c r="F68" s="128">
        <f>E68*0.4/100</f>
        <v>228</v>
      </c>
      <c r="G68" s="128">
        <v>500</v>
      </c>
      <c r="H68" s="90">
        <f>F68*G68</f>
        <v>114000</v>
      </c>
      <c r="I68" s="90">
        <f>H68*0.68</f>
        <v>77520</v>
      </c>
      <c r="J68" s="90">
        <f>H68*0.12</f>
        <v>13680</v>
      </c>
      <c r="K68" s="92">
        <f>I68</f>
        <v>77520</v>
      </c>
      <c r="L68" s="92"/>
      <c r="M68" s="92"/>
      <c r="N68" s="92"/>
      <c r="O68" s="92"/>
      <c r="P68" s="195">
        <f t="shared" si="3"/>
        <v>51300</v>
      </c>
      <c r="Q68" s="406">
        <f t="shared" si="2"/>
        <v>17100</v>
      </c>
      <c r="R68" s="79">
        <f t="shared" si="4"/>
        <v>11400</v>
      </c>
      <c r="S68" s="79">
        <f t="shared" si="5"/>
        <v>5700</v>
      </c>
      <c r="T68" s="79">
        <f t="shared" si="6"/>
        <v>34200</v>
      </c>
      <c r="U68" s="79">
        <f t="shared" si="7"/>
        <v>34200</v>
      </c>
      <c r="V68" s="89"/>
    </row>
    <row r="69" spans="1:22" s="81" customFormat="1" ht="24.75" customHeight="1" x14ac:dyDescent="0.25">
      <c r="A69" s="161">
        <v>2</v>
      </c>
      <c r="B69" s="168" t="s">
        <v>202</v>
      </c>
      <c r="C69" s="154" t="s">
        <v>47</v>
      </c>
      <c r="D69" s="139">
        <v>1</v>
      </c>
      <c r="E69" s="128">
        <v>45000</v>
      </c>
      <c r="F69" s="128">
        <f t="shared" ref="F69:F77" si="51">E69*0.4/100</f>
        <v>180</v>
      </c>
      <c r="G69" s="128">
        <v>500</v>
      </c>
      <c r="H69" s="93">
        <f t="shared" ref="H69:O69" si="52">SUM(H70:H80)</f>
        <v>3764304</v>
      </c>
      <c r="I69" s="93">
        <f t="shared" si="52"/>
        <v>2619902.7200000002</v>
      </c>
      <c r="J69" s="93">
        <f t="shared" si="52"/>
        <v>343399.68000000005</v>
      </c>
      <c r="K69" s="93">
        <f t="shared" si="52"/>
        <v>152750.72</v>
      </c>
      <c r="L69" s="93">
        <f t="shared" si="52"/>
        <v>503552</v>
      </c>
      <c r="M69" s="93">
        <f t="shared" si="52"/>
        <v>711296</v>
      </c>
      <c r="N69" s="93">
        <f t="shared" si="52"/>
        <v>464000</v>
      </c>
      <c r="O69" s="93">
        <f t="shared" si="52"/>
        <v>788304</v>
      </c>
      <c r="P69" s="195">
        <f t="shared" si="3"/>
        <v>40500</v>
      </c>
      <c r="Q69" s="406">
        <f t="shared" si="2"/>
        <v>13500</v>
      </c>
      <c r="R69" s="79">
        <f t="shared" si="4"/>
        <v>9000</v>
      </c>
      <c r="S69" s="79">
        <f t="shared" si="5"/>
        <v>4500</v>
      </c>
      <c r="T69" s="79">
        <f t="shared" si="6"/>
        <v>27000</v>
      </c>
      <c r="U69" s="79">
        <f t="shared" si="7"/>
        <v>27000</v>
      </c>
      <c r="V69" s="94"/>
    </row>
    <row r="70" spans="1:22" s="1" customFormat="1" ht="24.75" customHeight="1" x14ac:dyDescent="0.25">
      <c r="A70" s="161">
        <v>3</v>
      </c>
      <c r="B70" s="168" t="s">
        <v>203</v>
      </c>
      <c r="C70" s="153" t="s">
        <v>47</v>
      </c>
      <c r="D70" s="139">
        <v>1</v>
      </c>
      <c r="E70" s="128">
        <v>15000</v>
      </c>
      <c r="F70" s="128">
        <f t="shared" si="51"/>
        <v>60</v>
      </c>
      <c r="G70" s="128">
        <v>500</v>
      </c>
      <c r="H70" s="90">
        <f>F70*G70</f>
        <v>30000</v>
      </c>
      <c r="I70" s="90">
        <f>H70*0.68</f>
        <v>20400</v>
      </c>
      <c r="J70" s="90">
        <f>H70*0.12</f>
        <v>3600</v>
      </c>
      <c r="K70" s="92"/>
      <c r="L70" s="92">
        <f>I70</f>
        <v>20400</v>
      </c>
      <c r="M70" s="92"/>
      <c r="N70" s="92"/>
      <c r="O70" s="92"/>
      <c r="P70" s="195">
        <f t="shared" si="3"/>
        <v>13500</v>
      </c>
      <c r="Q70" s="406">
        <f t="shared" si="2"/>
        <v>4500</v>
      </c>
      <c r="R70" s="79">
        <f t="shared" si="4"/>
        <v>3000</v>
      </c>
      <c r="S70" s="79">
        <f t="shared" si="5"/>
        <v>1500</v>
      </c>
      <c r="T70" s="79">
        <f t="shared" si="6"/>
        <v>9000</v>
      </c>
      <c r="U70" s="79">
        <f t="shared" si="7"/>
        <v>9000</v>
      </c>
      <c r="V70" s="89"/>
    </row>
    <row r="71" spans="1:22" s="1" customFormat="1" ht="24.75" customHeight="1" x14ac:dyDescent="0.25">
      <c r="A71" s="161">
        <v>4</v>
      </c>
      <c r="B71" s="168" t="s">
        <v>204</v>
      </c>
      <c r="C71" s="154" t="s">
        <v>47</v>
      </c>
      <c r="D71" s="139">
        <v>1</v>
      </c>
      <c r="E71" s="128">
        <v>20000</v>
      </c>
      <c r="F71" s="128">
        <f t="shared" si="51"/>
        <v>80</v>
      </c>
      <c r="G71" s="128">
        <v>500</v>
      </c>
      <c r="H71" s="90">
        <f>F71*G71</f>
        <v>40000</v>
      </c>
      <c r="I71" s="90">
        <f>H71*0.68</f>
        <v>27200.000000000004</v>
      </c>
      <c r="J71" s="90">
        <f>H71*0.12</f>
        <v>4800</v>
      </c>
      <c r="K71" s="92"/>
      <c r="L71" s="92"/>
      <c r="M71" s="92">
        <f>I71</f>
        <v>27200.000000000004</v>
      </c>
      <c r="N71" s="92"/>
      <c r="O71" s="92"/>
      <c r="P71" s="195">
        <f t="shared" si="3"/>
        <v>18000</v>
      </c>
      <c r="Q71" s="406">
        <f t="shared" si="2"/>
        <v>6000</v>
      </c>
      <c r="R71" s="79">
        <f t="shared" si="4"/>
        <v>4000</v>
      </c>
      <c r="S71" s="79">
        <f t="shared" si="5"/>
        <v>2000</v>
      </c>
      <c r="T71" s="79">
        <f t="shared" si="6"/>
        <v>12000</v>
      </c>
      <c r="U71" s="79">
        <f t="shared" si="7"/>
        <v>12000</v>
      </c>
      <c r="V71" s="89"/>
    </row>
    <row r="72" spans="1:22" s="1" customFormat="1" ht="24.75" customHeight="1" x14ac:dyDescent="0.25">
      <c r="A72" s="161">
        <v>5</v>
      </c>
      <c r="B72" s="168" t="s">
        <v>205</v>
      </c>
      <c r="C72" s="153" t="s">
        <v>47</v>
      </c>
      <c r="D72" s="139">
        <v>1</v>
      </c>
      <c r="E72" s="128">
        <v>20000</v>
      </c>
      <c r="F72" s="128">
        <f t="shared" si="51"/>
        <v>80</v>
      </c>
      <c r="G72" s="128">
        <v>500</v>
      </c>
      <c r="H72" s="90">
        <f>F72*G72</f>
        <v>40000</v>
      </c>
      <c r="I72" s="90">
        <f>H72*0.68</f>
        <v>27200.000000000004</v>
      </c>
      <c r="J72" s="90">
        <f>H72*0.12</f>
        <v>4800</v>
      </c>
      <c r="K72" s="92"/>
      <c r="L72" s="92"/>
      <c r="M72" s="92"/>
      <c r="N72" s="92">
        <f>I72</f>
        <v>27200.000000000004</v>
      </c>
      <c r="O72" s="92"/>
      <c r="P72" s="195">
        <f t="shared" si="3"/>
        <v>18000</v>
      </c>
      <c r="Q72" s="406">
        <f t="shared" si="2"/>
        <v>6000</v>
      </c>
      <c r="R72" s="79">
        <f t="shared" si="4"/>
        <v>4000</v>
      </c>
      <c r="S72" s="79">
        <f t="shared" si="5"/>
        <v>2000</v>
      </c>
      <c r="T72" s="79">
        <f t="shared" si="6"/>
        <v>12000</v>
      </c>
      <c r="U72" s="79">
        <f t="shared" si="7"/>
        <v>12000</v>
      </c>
      <c r="V72" s="89"/>
    </row>
    <row r="73" spans="1:22" s="1" customFormat="1" ht="24.75" customHeight="1" x14ac:dyDescent="0.25">
      <c r="A73" s="161">
        <v>6</v>
      </c>
      <c r="B73" s="168" t="s">
        <v>206</v>
      </c>
      <c r="C73" s="154" t="s">
        <v>47</v>
      </c>
      <c r="D73" s="139">
        <v>1</v>
      </c>
      <c r="E73" s="128">
        <v>20000</v>
      </c>
      <c r="F73" s="128">
        <f t="shared" si="51"/>
        <v>80</v>
      </c>
      <c r="G73" s="128">
        <v>500</v>
      </c>
      <c r="H73" s="90">
        <f>F73*G73</f>
        <v>40000</v>
      </c>
      <c r="I73" s="90">
        <f>H73*0.68</f>
        <v>27200.000000000004</v>
      </c>
      <c r="J73" s="90">
        <f>H73*0.12</f>
        <v>4800</v>
      </c>
      <c r="K73" s="92"/>
      <c r="L73" s="92"/>
      <c r="M73" s="92"/>
      <c r="N73" s="92"/>
      <c r="O73" s="92">
        <f>I73</f>
        <v>27200.000000000004</v>
      </c>
      <c r="P73" s="195">
        <f t="shared" si="3"/>
        <v>18000</v>
      </c>
      <c r="Q73" s="406">
        <f t="shared" si="2"/>
        <v>6000</v>
      </c>
      <c r="R73" s="79">
        <f t="shared" si="4"/>
        <v>4000</v>
      </c>
      <c r="S73" s="79">
        <f t="shared" si="5"/>
        <v>2000</v>
      </c>
      <c r="T73" s="79">
        <f t="shared" si="6"/>
        <v>12000</v>
      </c>
      <c r="U73" s="79">
        <f t="shared" si="7"/>
        <v>12000</v>
      </c>
      <c r="V73" s="89"/>
    </row>
    <row r="74" spans="1:22" s="1" customFormat="1" ht="24.75" customHeight="1" x14ac:dyDescent="0.25">
      <c r="A74" s="161">
        <v>7</v>
      </c>
      <c r="B74" s="168" t="s">
        <v>207</v>
      </c>
      <c r="C74" s="153" t="s">
        <v>47</v>
      </c>
      <c r="D74" s="139">
        <v>1</v>
      </c>
      <c r="E74" s="128">
        <v>4000</v>
      </c>
      <c r="F74" s="128">
        <f t="shared" si="51"/>
        <v>16</v>
      </c>
      <c r="G74" s="128">
        <v>500</v>
      </c>
      <c r="H74" s="90">
        <f>F74*G74</f>
        <v>8000</v>
      </c>
      <c r="I74" s="90">
        <f>H74*0.68</f>
        <v>5440</v>
      </c>
      <c r="J74" s="90">
        <f>H74*0.12</f>
        <v>960</v>
      </c>
      <c r="K74" s="92"/>
      <c r="L74" s="92"/>
      <c r="M74" s="92"/>
      <c r="N74" s="92"/>
      <c r="O74" s="92">
        <f>I74</f>
        <v>5440</v>
      </c>
      <c r="P74" s="195">
        <f t="shared" si="3"/>
        <v>3600</v>
      </c>
      <c r="Q74" s="406">
        <f t="shared" si="2"/>
        <v>1200</v>
      </c>
      <c r="R74" s="79">
        <f t="shared" si="4"/>
        <v>800</v>
      </c>
      <c r="S74" s="79">
        <f t="shared" si="5"/>
        <v>400</v>
      </c>
      <c r="T74" s="79">
        <f t="shared" si="6"/>
        <v>2400</v>
      </c>
      <c r="U74" s="79">
        <f t="shared" si="7"/>
        <v>2400</v>
      </c>
      <c r="V74" s="89"/>
    </row>
    <row r="75" spans="1:22" s="88" customFormat="1" ht="24.75" customHeight="1" x14ac:dyDescent="0.25">
      <c r="A75" s="161">
        <v>8</v>
      </c>
      <c r="B75" s="168" t="s">
        <v>208</v>
      </c>
      <c r="C75" s="153" t="s">
        <v>47</v>
      </c>
      <c r="D75" s="139">
        <v>1</v>
      </c>
      <c r="E75" s="128">
        <v>15000</v>
      </c>
      <c r="F75" s="128">
        <f t="shared" si="51"/>
        <v>60</v>
      </c>
      <c r="G75" s="128">
        <v>500</v>
      </c>
      <c r="H75" s="86">
        <f t="shared" ref="H75:O75" si="53">SUM(H76:H89)</f>
        <v>2541288</v>
      </c>
      <c r="I75" s="86">
        <f t="shared" si="53"/>
        <v>1769939.04</v>
      </c>
      <c r="J75" s="86">
        <f t="shared" si="53"/>
        <v>229600.80000000002</v>
      </c>
      <c r="K75" s="86">
        <f t="shared" si="53"/>
        <v>81663.040000000008</v>
      </c>
      <c r="L75" s="86">
        <f t="shared" si="53"/>
        <v>337864</v>
      </c>
      <c r="M75" s="86">
        <f t="shared" si="53"/>
        <v>456064</v>
      </c>
      <c r="N75" s="86">
        <f t="shared" si="53"/>
        <v>327600</v>
      </c>
      <c r="O75" s="86">
        <f t="shared" si="53"/>
        <v>566748</v>
      </c>
      <c r="P75" s="195">
        <f t="shared" si="3"/>
        <v>13500</v>
      </c>
      <c r="Q75" s="406">
        <f t="shared" si="2"/>
        <v>4500</v>
      </c>
      <c r="R75" s="79">
        <f t="shared" si="4"/>
        <v>3000</v>
      </c>
      <c r="S75" s="79">
        <f t="shared" si="5"/>
        <v>1500</v>
      </c>
      <c r="T75" s="79">
        <f t="shared" si="6"/>
        <v>9000</v>
      </c>
      <c r="U75" s="79">
        <f t="shared" si="7"/>
        <v>9000</v>
      </c>
      <c r="V75" s="87"/>
    </row>
    <row r="76" spans="1:22" s="1" customFormat="1" ht="24.75" customHeight="1" x14ac:dyDescent="0.25">
      <c r="A76" s="161">
        <v>9</v>
      </c>
      <c r="B76" s="168" t="s">
        <v>209</v>
      </c>
      <c r="C76" s="154" t="s">
        <v>47</v>
      </c>
      <c r="D76" s="139">
        <v>1</v>
      </c>
      <c r="E76" s="128">
        <v>15000</v>
      </c>
      <c r="F76" s="128">
        <f t="shared" si="51"/>
        <v>60</v>
      </c>
      <c r="G76" s="128">
        <v>500</v>
      </c>
      <c r="H76" s="90">
        <f>F76*G76</f>
        <v>30000</v>
      </c>
      <c r="I76" s="90">
        <f>H76*70/100</f>
        <v>21000</v>
      </c>
      <c r="J76" s="90">
        <f>I76*12/100</f>
        <v>2520</v>
      </c>
      <c r="K76" s="92">
        <f>I76</f>
        <v>21000</v>
      </c>
      <c r="L76" s="92"/>
      <c r="M76" s="92"/>
      <c r="N76" s="92"/>
      <c r="O76" s="92"/>
      <c r="P76" s="195">
        <f t="shared" si="3"/>
        <v>13500</v>
      </c>
      <c r="Q76" s="406">
        <f t="shared" si="2"/>
        <v>4500</v>
      </c>
      <c r="R76" s="79">
        <f t="shared" si="4"/>
        <v>3000</v>
      </c>
      <c r="S76" s="79">
        <f t="shared" si="5"/>
        <v>1500</v>
      </c>
      <c r="T76" s="79">
        <f t="shared" si="6"/>
        <v>9000</v>
      </c>
      <c r="U76" s="79">
        <f t="shared" si="7"/>
        <v>9000</v>
      </c>
      <c r="V76" s="89"/>
    </row>
    <row r="77" spans="1:22" s="1" customFormat="1" ht="24.75" customHeight="1" x14ac:dyDescent="0.25">
      <c r="A77" s="161">
        <v>10</v>
      </c>
      <c r="B77" s="168" t="s">
        <v>210</v>
      </c>
      <c r="C77" s="153" t="s">
        <v>47</v>
      </c>
      <c r="D77" s="139">
        <v>1</v>
      </c>
      <c r="E77" s="128">
        <v>2000</v>
      </c>
      <c r="F77" s="128">
        <f t="shared" si="51"/>
        <v>8</v>
      </c>
      <c r="G77" s="128">
        <v>500</v>
      </c>
      <c r="H77" s="90">
        <f t="shared" ref="H77:H89" si="54">F77*G77</f>
        <v>4000</v>
      </c>
      <c r="I77" s="90">
        <f t="shared" ref="I77:I89" si="55">H77*70/100</f>
        <v>2800</v>
      </c>
      <c r="J77" s="90">
        <f t="shared" ref="J77:J89" si="56">I77*12/100</f>
        <v>336</v>
      </c>
      <c r="K77" s="92">
        <f>I77</f>
        <v>2800</v>
      </c>
      <c r="L77" s="92"/>
      <c r="M77" s="92"/>
      <c r="N77" s="92"/>
      <c r="O77" s="92"/>
      <c r="P77" s="195">
        <f t="shared" ref="P77:P140" si="57">E77/10000*9000</f>
        <v>1800</v>
      </c>
      <c r="Q77" s="406">
        <f t="shared" si="2"/>
        <v>600</v>
      </c>
      <c r="R77" s="79">
        <f t="shared" si="4"/>
        <v>400</v>
      </c>
      <c r="S77" s="79">
        <f t="shared" si="5"/>
        <v>200</v>
      </c>
      <c r="T77" s="79">
        <f t="shared" ref="T77:T140" si="58">+P77-Q77</f>
        <v>1200</v>
      </c>
      <c r="U77" s="79">
        <f t="shared" ref="U77:U141" si="59">P77-Q77</f>
        <v>1200</v>
      </c>
      <c r="V77" s="89"/>
    </row>
    <row r="78" spans="1:22" s="1" customFormat="1" ht="24.75" customHeight="1" x14ac:dyDescent="0.25">
      <c r="A78" s="433"/>
      <c r="B78" s="403" t="s">
        <v>211</v>
      </c>
      <c r="C78" s="435"/>
      <c r="D78" s="406">
        <f t="shared" ref="D78:V78" si="60">SUM(D79:D85)</f>
        <v>7</v>
      </c>
      <c r="E78" s="406">
        <f t="shared" si="60"/>
        <v>271000</v>
      </c>
      <c r="F78" s="406">
        <f t="shared" si="60"/>
        <v>1084</v>
      </c>
      <c r="G78" s="406">
        <f t="shared" si="60"/>
        <v>1770</v>
      </c>
      <c r="H78" s="406">
        <f t="shared" si="60"/>
        <v>966016</v>
      </c>
      <c r="I78" s="406">
        <f t="shared" si="60"/>
        <v>673223.68000000005</v>
      </c>
      <c r="J78" s="406">
        <f t="shared" si="60"/>
        <v>86522.880000000005</v>
      </c>
      <c r="K78" s="406">
        <f t="shared" si="60"/>
        <v>26287.68</v>
      </c>
      <c r="L78" s="406">
        <f t="shared" si="60"/>
        <v>120788.00000000001</v>
      </c>
      <c r="M78" s="406">
        <f t="shared" si="60"/>
        <v>228032</v>
      </c>
      <c r="N78" s="406">
        <f t="shared" si="60"/>
        <v>109200</v>
      </c>
      <c r="O78" s="406">
        <f t="shared" si="60"/>
        <v>188916</v>
      </c>
      <c r="P78" s="195">
        <f t="shared" si="57"/>
        <v>243900</v>
      </c>
      <c r="Q78" s="406">
        <f t="shared" si="60"/>
        <v>48300</v>
      </c>
      <c r="R78" s="406">
        <f t="shared" si="60"/>
        <v>32200</v>
      </c>
      <c r="S78" s="406">
        <f t="shared" si="60"/>
        <v>16100</v>
      </c>
      <c r="T78" s="79">
        <f t="shared" si="58"/>
        <v>195600</v>
      </c>
      <c r="U78" s="79">
        <f t="shared" si="59"/>
        <v>195600</v>
      </c>
      <c r="V78" s="406">
        <f t="shared" si="60"/>
        <v>0</v>
      </c>
    </row>
    <row r="79" spans="1:22" s="1" customFormat="1" ht="24.75" customHeight="1" x14ac:dyDescent="0.25">
      <c r="A79" s="161">
        <v>1</v>
      </c>
      <c r="B79" s="59" t="s">
        <v>212</v>
      </c>
      <c r="C79" s="146" t="s">
        <v>43</v>
      </c>
      <c r="D79" s="132">
        <v>1</v>
      </c>
      <c r="E79" s="127">
        <v>15000</v>
      </c>
      <c r="F79" s="127">
        <f t="shared" ref="F79:F85" si="61">E79*0.4/100</f>
        <v>60</v>
      </c>
      <c r="G79" s="127">
        <v>500</v>
      </c>
      <c r="H79" s="90">
        <f t="shared" si="54"/>
        <v>30000</v>
      </c>
      <c r="I79" s="90">
        <f t="shared" si="55"/>
        <v>21000</v>
      </c>
      <c r="J79" s="90">
        <f t="shared" si="56"/>
        <v>2520</v>
      </c>
      <c r="K79" s="92">
        <f>I79</f>
        <v>21000</v>
      </c>
      <c r="L79" s="92"/>
      <c r="M79" s="92"/>
      <c r="N79" s="92"/>
      <c r="O79" s="92"/>
      <c r="P79" s="195">
        <f t="shared" si="57"/>
        <v>13500</v>
      </c>
      <c r="Q79" s="406">
        <f t="shared" si="2"/>
        <v>4500</v>
      </c>
      <c r="R79" s="79">
        <f t="shared" si="4"/>
        <v>3000</v>
      </c>
      <c r="S79" s="79">
        <f t="shared" si="5"/>
        <v>1500</v>
      </c>
      <c r="T79" s="79">
        <f t="shared" si="58"/>
        <v>9000</v>
      </c>
      <c r="U79" s="79">
        <f t="shared" si="59"/>
        <v>9000</v>
      </c>
      <c r="V79" s="89"/>
    </row>
    <row r="80" spans="1:22" s="1" customFormat="1" ht="24.75" customHeight="1" x14ac:dyDescent="0.25">
      <c r="A80" s="161">
        <v>2</v>
      </c>
      <c r="B80" s="59" t="s">
        <v>213</v>
      </c>
      <c r="C80" s="146" t="s">
        <v>43</v>
      </c>
      <c r="D80" s="132">
        <v>1</v>
      </c>
      <c r="E80" s="127">
        <v>25000</v>
      </c>
      <c r="F80" s="127">
        <f t="shared" si="61"/>
        <v>100</v>
      </c>
      <c r="G80" s="127">
        <v>350</v>
      </c>
      <c r="H80" s="90">
        <f t="shared" si="54"/>
        <v>35000</v>
      </c>
      <c r="I80" s="90">
        <f t="shared" si="55"/>
        <v>24500</v>
      </c>
      <c r="J80" s="90">
        <f t="shared" si="56"/>
        <v>2940</v>
      </c>
      <c r="K80" s="92"/>
      <c r="L80" s="92">
        <f>I80</f>
        <v>24500</v>
      </c>
      <c r="M80" s="92"/>
      <c r="N80" s="92"/>
      <c r="O80" s="92"/>
      <c r="P80" s="195">
        <f t="shared" si="57"/>
        <v>22500</v>
      </c>
      <c r="Q80" s="406">
        <f t="shared" si="2"/>
        <v>7500</v>
      </c>
      <c r="R80" s="79">
        <f t="shared" si="4"/>
        <v>5000</v>
      </c>
      <c r="S80" s="79">
        <f t="shared" si="5"/>
        <v>2500</v>
      </c>
      <c r="T80" s="79">
        <f t="shared" si="58"/>
        <v>15000</v>
      </c>
      <c r="U80" s="79">
        <f t="shared" si="59"/>
        <v>15000</v>
      </c>
      <c r="V80" s="89"/>
    </row>
    <row r="81" spans="1:22" s="81" customFormat="1" ht="24.75" customHeight="1" x14ac:dyDescent="0.25">
      <c r="A81" s="161">
        <v>3</v>
      </c>
      <c r="B81" s="59" t="s">
        <v>214</v>
      </c>
      <c r="C81" s="146" t="s">
        <v>43</v>
      </c>
      <c r="D81" s="132">
        <v>1</v>
      </c>
      <c r="E81" s="127">
        <v>15000</v>
      </c>
      <c r="F81" s="127">
        <f t="shared" si="61"/>
        <v>60</v>
      </c>
      <c r="G81" s="127">
        <v>400</v>
      </c>
      <c r="H81" s="91">
        <f t="shared" ref="H81:O81" si="62">SUM(H82:H89)</f>
        <v>738136</v>
      </c>
      <c r="I81" s="91">
        <f t="shared" si="62"/>
        <v>513707.68000000005</v>
      </c>
      <c r="J81" s="91">
        <f t="shared" si="62"/>
        <v>67380.960000000006</v>
      </c>
      <c r="K81" s="91">
        <f t="shared" si="62"/>
        <v>5287.6800000000012</v>
      </c>
      <c r="L81" s="91">
        <f t="shared" si="62"/>
        <v>96288.000000000015</v>
      </c>
      <c r="M81" s="91">
        <f t="shared" si="62"/>
        <v>114016</v>
      </c>
      <c r="N81" s="91">
        <f t="shared" si="62"/>
        <v>109200</v>
      </c>
      <c r="O81" s="91">
        <f t="shared" si="62"/>
        <v>188916</v>
      </c>
      <c r="P81" s="195">
        <f t="shared" si="57"/>
        <v>13500</v>
      </c>
      <c r="Q81" s="406">
        <f t="shared" si="2"/>
        <v>4500</v>
      </c>
      <c r="R81" s="79">
        <f t="shared" si="4"/>
        <v>3000</v>
      </c>
      <c r="S81" s="79">
        <f t="shared" si="5"/>
        <v>1500</v>
      </c>
      <c r="T81" s="79">
        <f t="shared" si="58"/>
        <v>9000</v>
      </c>
      <c r="U81" s="79">
        <f t="shared" si="59"/>
        <v>9000</v>
      </c>
      <c r="V81" s="94"/>
    </row>
    <row r="82" spans="1:22" s="1" customFormat="1" ht="24.75" customHeight="1" x14ac:dyDescent="0.25">
      <c r="A82" s="161">
        <v>4</v>
      </c>
      <c r="B82" s="59" t="s">
        <v>215</v>
      </c>
      <c r="C82" s="146" t="s">
        <v>47</v>
      </c>
      <c r="D82" s="132">
        <v>1</v>
      </c>
      <c r="E82" s="127">
        <v>100000</v>
      </c>
      <c r="F82" s="127">
        <f t="shared" si="61"/>
        <v>400</v>
      </c>
      <c r="G82" s="127">
        <v>400</v>
      </c>
      <c r="H82" s="90">
        <f t="shared" si="54"/>
        <v>160000</v>
      </c>
      <c r="I82" s="90">
        <f t="shared" si="55"/>
        <v>112000</v>
      </c>
      <c r="J82" s="90">
        <f t="shared" si="56"/>
        <v>13440</v>
      </c>
      <c r="K82" s="92"/>
      <c r="L82" s="92"/>
      <c r="M82" s="92">
        <f>I82</f>
        <v>112000</v>
      </c>
      <c r="N82" s="92"/>
      <c r="O82" s="92"/>
      <c r="P82" s="195">
        <f t="shared" si="57"/>
        <v>90000</v>
      </c>
      <c r="Q82" s="406">
        <f t="shared" ref="Q82:Q156" si="63">+R82+S82</f>
        <v>30000</v>
      </c>
      <c r="R82" s="79">
        <f t="shared" si="4"/>
        <v>20000</v>
      </c>
      <c r="S82" s="79">
        <f t="shared" si="5"/>
        <v>10000</v>
      </c>
      <c r="T82" s="79">
        <f t="shared" si="58"/>
        <v>60000</v>
      </c>
      <c r="U82" s="79">
        <f t="shared" si="59"/>
        <v>60000</v>
      </c>
      <c r="V82" s="89"/>
    </row>
    <row r="83" spans="1:22" s="1" customFormat="1" ht="24.75" customHeight="1" x14ac:dyDescent="0.25">
      <c r="A83" s="161">
        <v>5</v>
      </c>
      <c r="B83" s="59" t="s">
        <v>449</v>
      </c>
      <c r="C83" s="146" t="s">
        <v>47</v>
      </c>
      <c r="D83" s="132">
        <v>1</v>
      </c>
      <c r="E83" s="127">
        <v>30000</v>
      </c>
      <c r="F83" s="127">
        <f t="shared" si="61"/>
        <v>120</v>
      </c>
      <c r="G83" s="127"/>
      <c r="H83" s="90"/>
      <c r="I83" s="90"/>
      <c r="J83" s="90"/>
      <c r="K83" s="92"/>
      <c r="L83" s="92"/>
      <c r="M83" s="92"/>
      <c r="N83" s="92"/>
      <c r="O83" s="92"/>
      <c r="P83" s="195">
        <f t="shared" si="57"/>
        <v>27000</v>
      </c>
      <c r="Q83" s="406">
        <f t="shared" si="63"/>
        <v>0</v>
      </c>
      <c r="R83" s="79"/>
      <c r="S83" s="79"/>
      <c r="T83" s="79">
        <f t="shared" si="58"/>
        <v>27000</v>
      </c>
      <c r="U83" s="79">
        <f t="shared" si="59"/>
        <v>27000</v>
      </c>
      <c r="V83" s="89" t="s">
        <v>291</v>
      </c>
    </row>
    <row r="84" spans="1:22" s="220" customFormat="1" ht="24.75" customHeight="1" x14ac:dyDescent="0.25">
      <c r="A84" s="212">
        <v>6</v>
      </c>
      <c r="B84" s="224" t="s">
        <v>324</v>
      </c>
      <c r="C84" s="225" t="s">
        <v>47</v>
      </c>
      <c r="D84" s="226">
        <v>1</v>
      </c>
      <c r="E84" s="216">
        <v>80000</v>
      </c>
      <c r="F84" s="216">
        <f t="shared" si="61"/>
        <v>320</v>
      </c>
      <c r="G84" s="216"/>
      <c r="H84" s="217"/>
      <c r="I84" s="217"/>
      <c r="J84" s="217"/>
      <c r="K84" s="218"/>
      <c r="L84" s="218"/>
      <c r="M84" s="218"/>
      <c r="N84" s="218"/>
      <c r="O84" s="218"/>
      <c r="P84" s="195">
        <f t="shared" si="57"/>
        <v>72000</v>
      </c>
      <c r="Q84" s="439">
        <f t="shared" si="63"/>
        <v>0</v>
      </c>
      <c r="R84" s="209"/>
      <c r="S84" s="209"/>
      <c r="T84" s="79">
        <f t="shared" si="58"/>
        <v>72000</v>
      </c>
      <c r="U84" s="209">
        <f t="shared" si="59"/>
        <v>72000</v>
      </c>
      <c r="V84" s="219" t="s">
        <v>291</v>
      </c>
    </row>
    <row r="85" spans="1:22" s="1" customFormat="1" ht="33.75" customHeight="1" x14ac:dyDescent="0.25">
      <c r="A85" s="161">
        <v>7</v>
      </c>
      <c r="B85" s="59" t="s">
        <v>216</v>
      </c>
      <c r="C85" s="148" t="s">
        <v>47</v>
      </c>
      <c r="D85" s="134">
        <v>1</v>
      </c>
      <c r="E85" s="127">
        <v>6000</v>
      </c>
      <c r="F85" s="127">
        <f t="shared" si="61"/>
        <v>24</v>
      </c>
      <c r="G85" s="127">
        <v>120</v>
      </c>
      <c r="H85" s="90">
        <f t="shared" si="54"/>
        <v>2880</v>
      </c>
      <c r="I85" s="90">
        <f t="shared" si="55"/>
        <v>2016</v>
      </c>
      <c r="J85" s="90">
        <f t="shared" si="56"/>
        <v>241.92</v>
      </c>
      <c r="K85" s="92"/>
      <c r="L85" s="92"/>
      <c r="M85" s="92">
        <f>I85</f>
        <v>2016</v>
      </c>
      <c r="N85" s="92"/>
      <c r="O85" s="92"/>
      <c r="P85" s="195">
        <f t="shared" si="57"/>
        <v>5400</v>
      </c>
      <c r="Q85" s="406">
        <f t="shared" si="63"/>
        <v>1800</v>
      </c>
      <c r="R85" s="79">
        <f t="shared" ref="R85:R156" si="64">+E85*2/10</f>
        <v>1200</v>
      </c>
      <c r="S85" s="79">
        <f t="shared" ref="S85:S156" si="65">+E85*1/10</f>
        <v>600</v>
      </c>
      <c r="T85" s="79">
        <f t="shared" si="58"/>
        <v>3600</v>
      </c>
      <c r="U85" s="79">
        <f t="shared" si="59"/>
        <v>3600</v>
      </c>
      <c r="V85" s="89"/>
    </row>
    <row r="86" spans="1:22" s="1" customFormat="1" ht="24.75" customHeight="1" x14ac:dyDescent="0.25">
      <c r="A86" s="433"/>
      <c r="B86" s="403" t="s">
        <v>217</v>
      </c>
      <c r="C86" s="435"/>
      <c r="D86" s="406">
        <f t="shared" ref="D86:V86" si="66">SUM(D87:D92)</f>
        <v>6</v>
      </c>
      <c r="E86" s="406">
        <f t="shared" si="66"/>
        <v>179800</v>
      </c>
      <c r="F86" s="406">
        <f t="shared" si="66"/>
        <v>719.2</v>
      </c>
      <c r="G86" s="406">
        <f t="shared" si="66"/>
        <v>2780</v>
      </c>
      <c r="H86" s="406">
        <f t="shared" si="66"/>
        <v>362316</v>
      </c>
      <c r="I86" s="406">
        <f t="shared" si="66"/>
        <v>250633.68000000002</v>
      </c>
      <c r="J86" s="406">
        <f t="shared" si="66"/>
        <v>35812.080000000002</v>
      </c>
      <c r="K86" s="406">
        <f t="shared" si="66"/>
        <v>5287.6800000000012</v>
      </c>
      <c r="L86" s="406">
        <f t="shared" si="66"/>
        <v>96288.000000000015</v>
      </c>
      <c r="M86" s="406">
        <f t="shared" si="66"/>
        <v>0</v>
      </c>
      <c r="N86" s="406">
        <f t="shared" si="66"/>
        <v>54600</v>
      </c>
      <c r="O86" s="406">
        <f t="shared" si="66"/>
        <v>94458</v>
      </c>
      <c r="P86" s="195">
        <f t="shared" si="57"/>
        <v>161820</v>
      </c>
      <c r="Q86" s="406">
        <f t="shared" si="66"/>
        <v>28140</v>
      </c>
      <c r="R86" s="406">
        <f t="shared" si="66"/>
        <v>18760</v>
      </c>
      <c r="S86" s="406">
        <f t="shared" si="66"/>
        <v>9380</v>
      </c>
      <c r="T86" s="79">
        <f t="shared" si="58"/>
        <v>133680</v>
      </c>
      <c r="U86" s="79">
        <f t="shared" si="59"/>
        <v>133680</v>
      </c>
      <c r="V86" s="406">
        <f t="shared" si="66"/>
        <v>0</v>
      </c>
    </row>
    <row r="87" spans="1:22" s="1" customFormat="1" ht="38.25" customHeight="1" x14ac:dyDescent="0.25">
      <c r="A87" s="161">
        <v>1</v>
      </c>
      <c r="B87" s="162" t="s">
        <v>218</v>
      </c>
      <c r="C87" s="148" t="s">
        <v>47</v>
      </c>
      <c r="D87" s="134">
        <v>1</v>
      </c>
      <c r="E87" s="127">
        <v>30000</v>
      </c>
      <c r="F87" s="127">
        <f t="shared" ref="F87:F92" si="67">E87*0.4/100</f>
        <v>120</v>
      </c>
      <c r="G87" s="127">
        <v>650</v>
      </c>
      <c r="H87" s="90">
        <f t="shared" si="54"/>
        <v>78000</v>
      </c>
      <c r="I87" s="90">
        <f t="shared" si="55"/>
        <v>54600</v>
      </c>
      <c r="J87" s="90">
        <f t="shared" si="56"/>
        <v>6552</v>
      </c>
      <c r="K87" s="92"/>
      <c r="L87" s="92"/>
      <c r="M87" s="92"/>
      <c r="N87" s="92">
        <f>I87</f>
        <v>54600</v>
      </c>
      <c r="O87" s="92"/>
      <c r="P87" s="195">
        <f t="shared" si="57"/>
        <v>27000</v>
      </c>
      <c r="Q87" s="406">
        <f t="shared" si="63"/>
        <v>9000</v>
      </c>
      <c r="R87" s="79">
        <f t="shared" si="64"/>
        <v>6000</v>
      </c>
      <c r="S87" s="79">
        <f t="shared" si="65"/>
        <v>3000</v>
      </c>
      <c r="T87" s="79">
        <f t="shared" si="58"/>
        <v>18000</v>
      </c>
      <c r="U87" s="79">
        <f t="shared" si="59"/>
        <v>18000</v>
      </c>
      <c r="V87" s="89"/>
    </row>
    <row r="88" spans="1:22" s="1" customFormat="1" ht="36" customHeight="1" x14ac:dyDescent="0.25">
      <c r="A88" s="161">
        <v>2</v>
      </c>
      <c r="B88" s="162" t="s">
        <v>219</v>
      </c>
      <c r="C88" s="148" t="s">
        <v>70</v>
      </c>
      <c r="D88" s="134">
        <v>1</v>
      </c>
      <c r="E88" s="127">
        <v>40000</v>
      </c>
      <c r="F88" s="127">
        <f t="shared" si="67"/>
        <v>160</v>
      </c>
      <c r="G88" s="127">
        <v>650</v>
      </c>
      <c r="H88" s="90">
        <f>F88*G88</f>
        <v>104000</v>
      </c>
      <c r="I88" s="90">
        <f>H88*70/100</f>
        <v>72800</v>
      </c>
      <c r="J88" s="90">
        <f>I88*12/100</f>
        <v>8736</v>
      </c>
      <c r="K88" s="92"/>
      <c r="L88" s="92"/>
      <c r="M88" s="92"/>
      <c r="N88" s="92"/>
      <c r="O88" s="92">
        <f>I88</f>
        <v>72800</v>
      </c>
      <c r="P88" s="195">
        <f t="shared" si="57"/>
        <v>36000</v>
      </c>
      <c r="Q88" s="406">
        <f t="shared" si="63"/>
        <v>12000</v>
      </c>
      <c r="R88" s="79">
        <f t="shared" si="64"/>
        <v>8000</v>
      </c>
      <c r="S88" s="79">
        <f t="shared" si="65"/>
        <v>4000</v>
      </c>
      <c r="T88" s="79">
        <f t="shared" si="58"/>
        <v>24000</v>
      </c>
      <c r="U88" s="79">
        <f t="shared" si="59"/>
        <v>24000</v>
      </c>
      <c r="V88" s="89"/>
    </row>
    <row r="89" spans="1:22" s="1" customFormat="1" ht="24.75" customHeight="1" x14ac:dyDescent="0.25">
      <c r="A89" s="161">
        <v>3</v>
      </c>
      <c r="B89" s="162" t="s">
        <v>220</v>
      </c>
      <c r="C89" s="148" t="s">
        <v>70</v>
      </c>
      <c r="D89" s="134">
        <v>1</v>
      </c>
      <c r="E89" s="127">
        <v>11900</v>
      </c>
      <c r="F89" s="127">
        <f t="shared" si="67"/>
        <v>47.6</v>
      </c>
      <c r="G89" s="127">
        <v>650</v>
      </c>
      <c r="H89" s="90">
        <f t="shared" si="54"/>
        <v>30940</v>
      </c>
      <c r="I89" s="90">
        <f t="shared" si="55"/>
        <v>21658</v>
      </c>
      <c r="J89" s="90">
        <f t="shared" si="56"/>
        <v>2598.96</v>
      </c>
      <c r="K89" s="92"/>
      <c r="L89" s="92"/>
      <c r="M89" s="92"/>
      <c r="N89" s="92"/>
      <c r="O89" s="92">
        <f>I89</f>
        <v>21658</v>
      </c>
      <c r="P89" s="195">
        <f t="shared" si="57"/>
        <v>10710</v>
      </c>
      <c r="Q89" s="406">
        <f t="shared" si="63"/>
        <v>3570</v>
      </c>
      <c r="R89" s="79">
        <f t="shared" si="64"/>
        <v>2380</v>
      </c>
      <c r="S89" s="79">
        <f t="shared" si="65"/>
        <v>1190</v>
      </c>
      <c r="T89" s="79">
        <f t="shared" si="58"/>
        <v>7140</v>
      </c>
      <c r="U89" s="79">
        <f t="shared" si="59"/>
        <v>7140</v>
      </c>
      <c r="V89" s="89"/>
    </row>
    <row r="90" spans="1:22" s="220" customFormat="1" ht="24.75" customHeight="1" x14ac:dyDescent="0.25">
      <c r="A90" s="212">
        <v>4</v>
      </c>
      <c r="B90" s="213" t="s">
        <v>318</v>
      </c>
      <c r="C90" s="214" t="s">
        <v>70</v>
      </c>
      <c r="D90" s="215">
        <v>1</v>
      </c>
      <c r="E90" s="216">
        <v>86000</v>
      </c>
      <c r="F90" s="216">
        <f t="shared" si="67"/>
        <v>344</v>
      </c>
      <c r="G90" s="216"/>
      <c r="H90" s="217"/>
      <c r="I90" s="217"/>
      <c r="J90" s="217"/>
      <c r="K90" s="218"/>
      <c r="L90" s="218"/>
      <c r="M90" s="218"/>
      <c r="N90" s="218"/>
      <c r="O90" s="218"/>
      <c r="P90" s="195">
        <f t="shared" si="57"/>
        <v>77400</v>
      </c>
      <c r="Q90" s="439">
        <f t="shared" si="63"/>
        <v>0</v>
      </c>
      <c r="R90" s="209"/>
      <c r="S90" s="209"/>
      <c r="T90" s="79">
        <f t="shared" si="58"/>
        <v>77400</v>
      </c>
      <c r="U90" s="209">
        <f t="shared" si="59"/>
        <v>77400</v>
      </c>
      <c r="V90" s="219"/>
    </row>
    <row r="91" spans="1:22" s="81" customFormat="1" ht="36" customHeight="1" x14ac:dyDescent="0.25">
      <c r="A91" s="161">
        <v>5</v>
      </c>
      <c r="B91" s="162" t="s">
        <v>221</v>
      </c>
      <c r="C91" s="148" t="s">
        <v>70</v>
      </c>
      <c r="D91" s="134">
        <v>1</v>
      </c>
      <c r="E91" s="127">
        <v>6500</v>
      </c>
      <c r="F91" s="127">
        <f t="shared" si="67"/>
        <v>26</v>
      </c>
      <c r="G91" s="127">
        <v>650</v>
      </c>
      <c r="H91" s="93">
        <f t="shared" ref="H91:O91" si="68">SUM(H92:H94)</f>
        <v>145488</v>
      </c>
      <c r="I91" s="93">
        <f t="shared" si="68"/>
        <v>98931.840000000011</v>
      </c>
      <c r="J91" s="93">
        <f t="shared" si="68"/>
        <v>17458.560000000001</v>
      </c>
      <c r="K91" s="93">
        <f t="shared" si="68"/>
        <v>2643.8400000000006</v>
      </c>
      <c r="L91" s="93">
        <f t="shared" si="68"/>
        <v>96288.000000000015</v>
      </c>
      <c r="M91" s="93">
        <f t="shared" si="68"/>
        <v>0</v>
      </c>
      <c r="N91" s="93">
        <f t="shared" si="68"/>
        <v>0</v>
      </c>
      <c r="O91" s="93">
        <f t="shared" si="68"/>
        <v>0</v>
      </c>
      <c r="P91" s="195">
        <f t="shared" si="57"/>
        <v>5850</v>
      </c>
      <c r="Q91" s="406">
        <f t="shared" si="63"/>
        <v>1950</v>
      </c>
      <c r="R91" s="79">
        <f t="shared" si="64"/>
        <v>1300</v>
      </c>
      <c r="S91" s="79">
        <f t="shared" si="65"/>
        <v>650</v>
      </c>
      <c r="T91" s="79">
        <f t="shared" si="58"/>
        <v>3900</v>
      </c>
      <c r="U91" s="79">
        <f t="shared" si="59"/>
        <v>3900</v>
      </c>
      <c r="V91" s="94"/>
    </row>
    <row r="92" spans="1:22" s="1" customFormat="1" ht="36" customHeight="1" x14ac:dyDescent="0.25">
      <c r="A92" s="161">
        <v>5</v>
      </c>
      <c r="B92" s="162" t="s">
        <v>216</v>
      </c>
      <c r="C92" s="148" t="s">
        <v>47</v>
      </c>
      <c r="D92" s="134">
        <v>1</v>
      </c>
      <c r="E92" s="127">
        <v>5400</v>
      </c>
      <c r="F92" s="127">
        <f t="shared" si="67"/>
        <v>21.6</v>
      </c>
      <c r="G92" s="127">
        <v>180</v>
      </c>
      <c r="H92" s="90">
        <f t="shared" ref="H92:H109" si="69">F92*G92</f>
        <v>3888.0000000000005</v>
      </c>
      <c r="I92" s="90">
        <f t="shared" ref="I92:I109" si="70">H92*0.68</f>
        <v>2643.8400000000006</v>
      </c>
      <c r="J92" s="90">
        <f t="shared" ref="J92:J109" si="71">H92*0.12</f>
        <v>466.56000000000006</v>
      </c>
      <c r="K92" s="92">
        <f>I92</f>
        <v>2643.8400000000006</v>
      </c>
      <c r="L92" s="92"/>
      <c r="M92" s="92"/>
      <c r="N92" s="92"/>
      <c r="O92" s="92"/>
      <c r="P92" s="195">
        <f t="shared" si="57"/>
        <v>4860</v>
      </c>
      <c r="Q92" s="406">
        <f t="shared" si="63"/>
        <v>1620</v>
      </c>
      <c r="R92" s="79">
        <f t="shared" si="64"/>
        <v>1080</v>
      </c>
      <c r="S92" s="79">
        <f t="shared" si="65"/>
        <v>540</v>
      </c>
      <c r="T92" s="79">
        <f t="shared" si="58"/>
        <v>3240</v>
      </c>
      <c r="U92" s="79">
        <f t="shared" si="59"/>
        <v>3240</v>
      </c>
      <c r="V92" s="89"/>
    </row>
    <row r="93" spans="1:22" s="1" customFormat="1" ht="24.75" customHeight="1" x14ac:dyDescent="0.25">
      <c r="A93" s="433"/>
      <c r="B93" s="403" t="s">
        <v>222</v>
      </c>
      <c r="C93" s="435"/>
      <c r="D93" s="406">
        <f t="shared" ref="D93:V93" si="72">SUM(D94:D98)</f>
        <v>5</v>
      </c>
      <c r="E93" s="406">
        <f t="shared" si="72"/>
        <v>140000</v>
      </c>
      <c r="F93" s="406">
        <f t="shared" si="72"/>
        <v>596</v>
      </c>
      <c r="G93" s="406">
        <f t="shared" si="72"/>
        <v>1700</v>
      </c>
      <c r="H93" s="406">
        <f t="shared" si="72"/>
        <v>141600</v>
      </c>
      <c r="I93" s="406">
        <f t="shared" si="72"/>
        <v>96288.000000000015</v>
      </c>
      <c r="J93" s="406">
        <f t="shared" si="72"/>
        <v>16992</v>
      </c>
      <c r="K93" s="406">
        <f t="shared" si="72"/>
        <v>0</v>
      </c>
      <c r="L93" s="406">
        <f t="shared" si="72"/>
        <v>96288.000000000015</v>
      </c>
      <c r="M93" s="406">
        <f t="shared" si="72"/>
        <v>0</v>
      </c>
      <c r="N93" s="406">
        <f t="shared" si="72"/>
        <v>0</v>
      </c>
      <c r="O93" s="406">
        <f t="shared" si="72"/>
        <v>0</v>
      </c>
      <c r="P93" s="195">
        <f t="shared" si="57"/>
        <v>126000</v>
      </c>
      <c r="Q93" s="406">
        <f t="shared" si="72"/>
        <v>42000</v>
      </c>
      <c r="R93" s="406">
        <f t="shared" si="72"/>
        <v>28000</v>
      </c>
      <c r="S93" s="406">
        <f t="shared" si="72"/>
        <v>14000</v>
      </c>
      <c r="T93" s="79">
        <f t="shared" si="58"/>
        <v>84000</v>
      </c>
      <c r="U93" s="79">
        <f t="shared" si="59"/>
        <v>84000</v>
      </c>
      <c r="V93" s="406">
        <f t="shared" si="72"/>
        <v>0</v>
      </c>
    </row>
    <row r="94" spans="1:22" s="1" customFormat="1" ht="24.75" customHeight="1" x14ac:dyDescent="0.25">
      <c r="A94" s="161">
        <v>1</v>
      </c>
      <c r="B94" s="169" t="s">
        <v>223</v>
      </c>
      <c r="C94" s="155" t="s">
        <v>193</v>
      </c>
      <c r="D94" s="142">
        <v>1</v>
      </c>
      <c r="E94" s="129">
        <v>50000</v>
      </c>
      <c r="F94" s="129">
        <f>E94*0.4/100</f>
        <v>200</v>
      </c>
      <c r="G94" s="129">
        <v>300</v>
      </c>
      <c r="H94" s="90"/>
      <c r="I94" s="90"/>
      <c r="J94" s="90"/>
      <c r="K94" s="92"/>
      <c r="L94" s="92"/>
      <c r="M94" s="92"/>
      <c r="N94" s="92"/>
      <c r="O94" s="92"/>
      <c r="P94" s="195">
        <f t="shared" si="57"/>
        <v>45000</v>
      </c>
      <c r="Q94" s="406">
        <f t="shared" si="63"/>
        <v>15000</v>
      </c>
      <c r="R94" s="79">
        <f t="shared" si="64"/>
        <v>10000</v>
      </c>
      <c r="S94" s="79">
        <f t="shared" si="65"/>
        <v>5000</v>
      </c>
      <c r="T94" s="79">
        <f t="shared" si="58"/>
        <v>30000</v>
      </c>
      <c r="U94" s="79">
        <f t="shared" si="59"/>
        <v>30000</v>
      </c>
      <c r="V94" s="89"/>
    </row>
    <row r="95" spans="1:22" s="81" customFormat="1" ht="24.75" customHeight="1" x14ac:dyDescent="0.25">
      <c r="A95" s="161">
        <v>2</v>
      </c>
      <c r="B95" s="169" t="s">
        <v>224</v>
      </c>
      <c r="C95" s="155" t="s">
        <v>225</v>
      </c>
      <c r="D95" s="142">
        <v>1</v>
      </c>
      <c r="E95" s="129">
        <v>50000</v>
      </c>
      <c r="F95" s="129">
        <f>E95*0.4/100</f>
        <v>200</v>
      </c>
      <c r="G95" s="129">
        <v>300</v>
      </c>
      <c r="H95" s="93">
        <f t="shared" ref="H95:O95" si="73">SUM(H96:H98)</f>
        <v>70800</v>
      </c>
      <c r="I95" s="93">
        <f t="shared" si="73"/>
        <v>48144.000000000007</v>
      </c>
      <c r="J95" s="93">
        <f t="shared" si="73"/>
        <v>8496</v>
      </c>
      <c r="K95" s="93">
        <f t="shared" si="73"/>
        <v>0</v>
      </c>
      <c r="L95" s="93">
        <f t="shared" si="73"/>
        <v>48144.000000000007</v>
      </c>
      <c r="M95" s="93">
        <f t="shared" si="73"/>
        <v>0</v>
      </c>
      <c r="N95" s="93">
        <f t="shared" si="73"/>
        <v>0</v>
      </c>
      <c r="O95" s="93">
        <f t="shared" si="73"/>
        <v>0</v>
      </c>
      <c r="P95" s="195">
        <f t="shared" si="57"/>
        <v>45000</v>
      </c>
      <c r="Q95" s="406">
        <f t="shared" si="63"/>
        <v>15000</v>
      </c>
      <c r="R95" s="79">
        <f t="shared" si="64"/>
        <v>10000</v>
      </c>
      <c r="S95" s="79">
        <f t="shared" si="65"/>
        <v>5000</v>
      </c>
      <c r="T95" s="79">
        <f t="shared" si="58"/>
        <v>30000</v>
      </c>
      <c r="U95" s="79">
        <f t="shared" si="59"/>
        <v>30000</v>
      </c>
      <c r="V95" s="94"/>
    </row>
    <row r="96" spans="1:22" s="1" customFormat="1" ht="24.75" customHeight="1" x14ac:dyDescent="0.25">
      <c r="A96" s="161">
        <v>3</v>
      </c>
      <c r="B96" s="169" t="s">
        <v>226</v>
      </c>
      <c r="C96" s="155" t="s">
        <v>43</v>
      </c>
      <c r="D96" s="142">
        <v>1</v>
      </c>
      <c r="E96" s="129">
        <v>11000</v>
      </c>
      <c r="F96" s="129">
        <v>60</v>
      </c>
      <c r="G96" s="129">
        <v>400</v>
      </c>
      <c r="H96" s="90">
        <f t="shared" si="69"/>
        <v>24000</v>
      </c>
      <c r="I96" s="90">
        <f t="shared" si="70"/>
        <v>16320.000000000002</v>
      </c>
      <c r="J96" s="90">
        <f t="shared" si="71"/>
        <v>2880</v>
      </c>
      <c r="K96" s="92"/>
      <c r="L96" s="92">
        <f>I96</f>
        <v>16320.000000000002</v>
      </c>
      <c r="M96" s="92"/>
      <c r="N96" s="92"/>
      <c r="O96" s="92"/>
      <c r="P96" s="195">
        <f t="shared" si="57"/>
        <v>9900</v>
      </c>
      <c r="Q96" s="406">
        <f t="shared" si="63"/>
        <v>3300</v>
      </c>
      <c r="R96" s="79">
        <f t="shared" si="64"/>
        <v>2200</v>
      </c>
      <c r="S96" s="79">
        <f t="shared" si="65"/>
        <v>1100</v>
      </c>
      <c r="T96" s="79">
        <f t="shared" si="58"/>
        <v>6600</v>
      </c>
      <c r="U96" s="79">
        <f t="shared" si="59"/>
        <v>6600</v>
      </c>
      <c r="V96" s="89"/>
    </row>
    <row r="97" spans="1:22" s="1" customFormat="1" ht="36.75" customHeight="1" x14ac:dyDescent="0.25">
      <c r="A97" s="161">
        <v>4</v>
      </c>
      <c r="B97" s="167" t="s">
        <v>227</v>
      </c>
      <c r="C97" s="155" t="s">
        <v>70</v>
      </c>
      <c r="D97" s="142">
        <v>1</v>
      </c>
      <c r="E97" s="129">
        <v>10000</v>
      </c>
      <c r="F97" s="129">
        <v>60</v>
      </c>
      <c r="G97" s="129">
        <v>400</v>
      </c>
      <c r="H97" s="90">
        <f t="shared" si="69"/>
        <v>24000</v>
      </c>
      <c r="I97" s="90">
        <f t="shared" si="70"/>
        <v>16320.000000000002</v>
      </c>
      <c r="J97" s="90">
        <f t="shared" si="71"/>
        <v>2880</v>
      </c>
      <c r="K97" s="92"/>
      <c r="L97" s="92">
        <f>I97</f>
        <v>16320.000000000002</v>
      </c>
      <c r="M97" s="92"/>
      <c r="N97" s="92"/>
      <c r="O97" s="92"/>
      <c r="P97" s="195">
        <f t="shared" si="57"/>
        <v>9000</v>
      </c>
      <c r="Q97" s="406">
        <f t="shared" si="63"/>
        <v>3000</v>
      </c>
      <c r="R97" s="79">
        <f t="shared" si="64"/>
        <v>2000</v>
      </c>
      <c r="S97" s="79">
        <f t="shared" si="65"/>
        <v>1000</v>
      </c>
      <c r="T97" s="79">
        <f t="shared" si="58"/>
        <v>6000</v>
      </c>
      <c r="U97" s="79">
        <f t="shared" si="59"/>
        <v>6000</v>
      </c>
      <c r="V97" s="89"/>
    </row>
    <row r="98" spans="1:22" s="1" customFormat="1" ht="24.75" customHeight="1" x14ac:dyDescent="0.25">
      <c r="A98" s="161">
        <v>5</v>
      </c>
      <c r="B98" s="169" t="s">
        <v>228</v>
      </c>
      <c r="C98" s="156">
        <v>2023</v>
      </c>
      <c r="D98" s="142">
        <v>1</v>
      </c>
      <c r="E98" s="129">
        <v>19000</v>
      </c>
      <c r="F98" s="129">
        <f>E98*0.4/100</f>
        <v>76</v>
      </c>
      <c r="G98" s="129">
        <v>300</v>
      </c>
      <c r="H98" s="90">
        <f t="shared" si="69"/>
        <v>22800</v>
      </c>
      <c r="I98" s="90">
        <f t="shared" si="70"/>
        <v>15504.000000000002</v>
      </c>
      <c r="J98" s="90">
        <f t="shared" si="71"/>
        <v>2736</v>
      </c>
      <c r="K98" s="92"/>
      <c r="L98" s="92">
        <f>I98</f>
        <v>15504.000000000002</v>
      </c>
      <c r="M98" s="92"/>
      <c r="N98" s="92"/>
      <c r="O98" s="92"/>
      <c r="P98" s="195">
        <f t="shared" si="57"/>
        <v>17100</v>
      </c>
      <c r="Q98" s="406">
        <f t="shared" si="63"/>
        <v>5700</v>
      </c>
      <c r="R98" s="79">
        <f t="shared" si="64"/>
        <v>3800</v>
      </c>
      <c r="S98" s="79">
        <f t="shared" si="65"/>
        <v>1900</v>
      </c>
      <c r="T98" s="79">
        <f t="shared" si="58"/>
        <v>11400</v>
      </c>
      <c r="U98" s="79">
        <f t="shared" si="59"/>
        <v>11400</v>
      </c>
      <c r="V98" s="89"/>
    </row>
    <row r="99" spans="1:22" s="81" customFormat="1" ht="24.75" customHeight="1" x14ac:dyDescent="0.25">
      <c r="A99" s="433"/>
      <c r="B99" s="403" t="s">
        <v>229</v>
      </c>
      <c r="C99" s="435"/>
      <c r="D99" s="406">
        <f>SUM(D100:D103)</f>
        <v>4</v>
      </c>
      <c r="E99" s="406">
        <f t="shared" ref="E99:S99" si="74">SUM(E100:E103)</f>
        <v>155000</v>
      </c>
      <c r="F99" s="406">
        <f t="shared" si="74"/>
        <v>315</v>
      </c>
      <c r="G99" s="406">
        <f t="shared" si="74"/>
        <v>2200</v>
      </c>
      <c r="H99" s="406">
        <f t="shared" si="74"/>
        <v>224500</v>
      </c>
      <c r="I99" s="406">
        <f t="shared" si="74"/>
        <v>152660</v>
      </c>
      <c r="J99" s="406">
        <f t="shared" si="74"/>
        <v>26940</v>
      </c>
      <c r="K99" s="406">
        <f t="shared" si="74"/>
        <v>0</v>
      </c>
      <c r="L99" s="406">
        <f t="shared" si="74"/>
        <v>0</v>
      </c>
      <c r="M99" s="406">
        <f t="shared" si="74"/>
        <v>152660</v>
      </c>
      <c r="N99" s="406">
        <f t="shared" si="74"/>
        <v>0</v>
      </c>
      <c r="O99" s="406">
        <f t="shared" si="74"/>
        <v>0</v>
      </c>
      <c r="P99" s="195">
        <f t="shared" si="57"/>
        <v>139500</v>
      </c>
      <c r="Q99" s="406">
        <f t="shared" si="74"/>
        <v>54500</v>
      </c>
      <c r="R99" s="406">
        <f t="shared" si="74"/>
        <v>35000</v>
      </c>
      <c r="S99" s="406">
        <f t="shared" si="74"/>
        <v>19500</v>
      </c>
      <c r="T99" s="79">
        <f t="shared" si="58"/>
        <v>85000</v>
      </c>
      <c r="U99" s="406">
        <f t="shared" ref="U99:V99" si="75">SUM(U100:U103)</f>
        <v>85000</v>
      </c>
      <c r="V99" s="406">
        <f t="shared" si="75"/>
        <v>0</v>
      </c>
    </row>
    <row r="100" spans="1:22" s="1" customFormat="1" ht="24.75" customHeight="1" x14ac:dyDescent="0.25">
      <c r="A100" s="161">
        <v>1</v>
      </c>
      <c r="B100" s="167" t="s">
        <v>230</v>
      </c>
      <c r="C100" s="155" t="s">
        <v>56</v>
      </c>
      <c r="D100" s="141">
        <v>1</v>
      </c>
      <c r="E100" s="130">
        <v>35000</v>
      </c>
      <c r="F100" s="130">
        <f>E100*0.4/100</f>
        <v>140</v>
      </c>
      <c r="G100" s="130">
        <v>800</v>
      </c>
      <c r="H100" s="90">
        <f t="shared" si="69"/>
        <v>112000</v>
      </c>
      <c r="I100" s="90">
        <f t="shared" si="70"/>
        <v>76160</v>
      </c>
      <c r="J100" s="90">
        <f t="shared" si="71"/>
        <v>13440</v>
      </c>
      <c r="K100" s="92"/>
      <c r="L100" s="92"/>
      <c r="M100" s="92">
        <f>I100</f>
        <v>76160</v>
      </c>
      <c r="N100" s="92"/>
      <c r="O100" s="92"/>
      <c r="P100" s="195">
        <f t="shared" si="57"/>
        <v>31500</v>
      </c>
      <c r="Q100" s="406">
        <f t="shared" si="63"/>
        <v>10500</v>
      </c>
      <c r="R100" s="79">
        <f t="shared" si="64"/>
        <v>7000</v>
      </c>
      <c r="S100" s="79">
        <f t="shared" si="65"/>
        <v>3500</v>
      </c>
      <c r="T100" s="79">
        <f t="shared" si="58"/>
        <v>21000</v>
      </c>
      <c r="U100" s="79">
        <f t="shared" si="59"/>
        <v>21000</v>
      </c>
      <c r="V100" s="89"/>
    </row>
    <row r="101" spans="1:22" s="81" customFormat="1" ht="24.75" customHeight="1" x14ac:dyDescent="0.25">
      <c r="A101" s="161">
        <v>2</v>
      </c>
      <c r="B101" s="167" t="s">
        <v>231</v>
      </c>
      <c r="C101" s="155" t="s">
        <v>43</v>
      </c>
      <c r="D101" s="141">
        <v>1</v>
      </c>
      <c r="E101" s="130">
        <v>15000</v>
      </c>
      <c r="F101" s="130">
        <v>25</v>
      </c>
      <c r="G101" s="130">
        <v>400</v>
      </c>
      <c r="H101" s="93">
        <f t="shared" ref="H101:O101" si="76">SUM(H103)</f>
        <v>37500</v>
      </c>
      <c r="I101" s="93">
        <f t="shared" si="76"/>
        <v>25500.000000000004</v>
      </c>
      <c r="J101" s="93">
        <f t="shared" si="76"/>
        <v>4500</v>
      </c>
      <c r="K101" s="93">
        <f t="shared" si="76"/>
        <v>0</v>
      </c>
      <c r="L101" s="93">
        <f t="shared" si="76"/>
        <v>0</v>
      </c>
      <c r="M101" s="93">
        <f t="shared" si="76"/>
        <v>25500.000000000004</v>
      </c>
      <c r="N101" s="93">
        <f t="shared" si="76"/>
        <v>0</v>
      </c>
      <c r="O101" s="93">
        <f t="shared" si="76"/>
        <v>0</v>
      </c>
      <c r="P101" s="195">
        <f t="shared" si="57"/>
        <v>13500</v>
      </c>
      <c r="Q101" s="406">
        <f t="shared" si="63"/>
        <v>4500</v>
      </c>
      <c r="R101" s="79">
        <f t="shared" si="64"/>
        <v>3000</v>
      </c>
      <c r="S101" s="79">
        <f t="shared" si="65"/>
        <v>1500</v>
      </c>
      <c r="T101" s="79">
        <f t="shared" si="58"/>
        <v>9000</v>
      </c>
      <c r="U101" s="79">
        <f t="shared" si="59"/>
        <v>9000</v>
      </c>
      <c r="V101" s="94"/>
    </row>
    <row r="102" spans="1:22" s="1" customFormat="1" ht="24.75" customHeight="1" x14ac:dyDescent="0.25">
      <c r="A102" s="161">
        <v>3</v>
      </c>
      <c r="B102" s="167" t="s">
        <v>232</v>
      </c>
      <c r="C102" s="155" t="s">
        <v>43</v>
      </c>
      <c r="D102" s="141">
        <v>1</v>
      </c>
      <c r="E102" s="130">
        <v>25000</v>
      </c>
      <c r="F102" s="130">
        <v>75</v>
      </c>
      <c r="G102" s="130">
        <v>500</v>
      </c>
      <c r="H102" s="90">
        <f t="shared" ref="H102:H103" si="77">F102*G102</f>
        <v>37500</v>
      </c>
      <c r="I102" s="90">
        <f t="shared" ref="I102:I103" si="78">H102*0.68</f>
        <v>25500.000000000004</v>
      </c>
      <c r="J102" s="90">
        <f t="shared" ref="J102:J103" si="79">H102*0.12</f>
        <v>4500</v>
      </c>
      <c r="K102" s="92"/>
      <c r="L102" s="92"/>
      <c r="M102" s="92">
        <f>I102</f>
        <v>25500.000000000004</v>
      </c>
      <c r="N102" s="92"/>
      <c r="O102" s="92"/>
      <c r="P102" s="195">
        <f t="shared" si="57"/>
        <v>22500</v>
      </c>
      <c r="Q102" s="406">
        <f t="shared" ref="Q102:Q103" si="80">+R102+S102</f>
        <v>7500</v>
      </c>
      <c r="R102" s="79">
        <f t="shared" ref="R102" si="81">+E102*2/10</f>
        <v>5000</v>
      </c>
      <c r="S102" s="79">
        <f t="shared" ref="S102" si="82">+E102*1/10</f>
        <v>2500</v>
      </c>
      <c r="T102" s="79">
        <f t="shared" si="58"/>
        <v>15000</v>
      </c>
      <c r="U102" s="79">
        <f t="shared" si="59"/>
        <v>15000</v>
      </c>
      <c r="V102" s="89"/>
    </row>
    <row r="103" spans="1:22" s="182" customFormat="1" ht="21.75" customHeight="1" x14ac:dyDescent="0.25">
      <c r="A103" s="78">
        <v>4</v>
      </c>
      <c r="B103" s="101" t="s">
        <v>294</v>
      </c>
      <c r="C103" s="102" t="s">
        <v>70</v>
      </c>
      <c r="D103" s="102">
        <v>1</v>
      </c>
      <c r="E103" s="103">
        <v>80000</v>
      </c>
      <c r="F103" s="103">
        <v>75</v>
      </c>
      <c r="G103" s="103">
        <v>500</v>
      </c>
      <c r="H103" s="176">
        <f t="shared" si="77"/>
        <v>37500</v>
      </c>
      <c r="I103" s="176">
        <f t="shared" si="78"/>
        <v>25500.000000000004</v>
      </c>
      <c r="J103" s="176">
        <f t="shared" si="79"/>
        <v>4500</v>
      </c>
      <c r="K103" s="178"/>
      <c r="L103" s="178"/>
      <c r="M103" s="178">
        <f>I103</f>
        <v>25500.000000000004</v>
      </c>
      <c r="N103" s="178"/>
      <c r="O103" s="178"/>
      <c r="P103" s="195">
        <f t="shared" si="57"/>
        <v>72000</v>
      </c>
      <c r="Q103" s="179">
        <f t="shared" si="80"/>
        <v>32000</v>
      </c>
      <c r="R103" s="180">
        <f>+E103*2.5/10</f>
        <v>20000</v>
      </c>
      <c r="S103" s="180">
        <f>+E103*1.5/10</f>
        <v>12000</v>
      </c>
      <c r="T103" s="79">
        <f t="shared" si="58"/>
        <v>40000</v>
      </c>
      <c r="U103" s="79">
        <f t="shared" si="59"/>
        <v>40000</v>
      </c>
      <c r="V103" s="181"/>
    </row>
    <row r="104" spans="1:22" s="81" customFormat="1" ht="24.75" customHeight="1" x14ac:dyDescent="0.25">
      <c r="A104" s="433"/>
      <c r="B104" s="403" t="s">
        <v>233</v>
      </c>
      <c r="C104" s="435"/>
      <c r="D104" s="406">
        <f>SUM(D105:D107)</f>
        <v>3</v>
      </c>
      <c r="E104" s="406">
        <f t="shared" ref="E104:S104" si="83">SUM(E105:E107)</f>
        <v>173500</v>
      </c>
      <c r="F104" s="406">
        <f t="shared" si="83"/>
        <v>694</v>
      </c>
      <c r="G104" s="406">
        <f t="shared" si="83"/>
        <v>1300</v>
      </c>
      <c r="H104" s="406">
        <f t="shared" si="83"/>
        <v>295000</v>
      </c>
      <c r="I104" s="406">
        <f t="shared" si="83"/>
        <v>200600.00000000003</v>
      </c>
      <c r="J104" s="406">
        <f t="shared" si="83"/>
        <v>35400</v>
      </c>
      <c r="K104" s="406">
        <f t="shared" si="83"/>
        <v>0</v>
      </c>
      <c r="L104" s="406">
        <f t="shared" si="83"/>
        <v>0</v>
      </c>
      <c r="M104" s="406">
        <f t="shared" si="83"/>
        <v>0</v>
      </c>
      <c r="N104" s="406">
        <f t="shared" si="83"/>
        <v>91800.000000000015</v>
      </c>
      <c r="O104" s="406">
        <f t="shared" si="83"/>
        <v>108800.00000000001</v>
      </c>
      <c r="P104" s="195">
        <f t="shared" si="57"/>
        <v>156150</v>
      </c>
      <c r="Q104" s="406">
        <f t="shared" si="83"/>
        <v>52050</v>
      </c>
      <c r="R104" s="406">
        <f t="shared" si="83"/>
        <v>34700</v>
      </c>
      <c r="S104" s="406">
        <f t="shared" si="83"/>
        <v>17350</v>
      </c>
      <c r="T104" s="79">
        <f t="shared" si="58"/>
        <v>104100</v>
      </c>
      <c r="U104" s="406">
        <f t="shared" ref="U104:V104" si="84">SUM(U105:U107)</f>
        <v>104100</v>
      </c>
      <c r="V104" s="406">
        <f t="shared" si="84"/>
        <v>0</v>
      </c>
    </row>
    <row r="105" spans="1:22" s="1" customFormat="1" ht="35.25" customHeight="1" x14ac:dyDescent="0.25">
      <c r="A105" s="161">
        <v>1</v>
      </c>
      <c r="B105" s="162" t="s">
        <v>234</v>
      </c>
      <c r="C105" s="148" t="s">
        <v>47</v>
      </c>
      <c r="D105" s="134">
        <v>1</v>
      </c>
      <c r="E105" s="127">
        <v>30000</v>
      </c>
      <c r="F105" s="127">
        <f>E105*0.4/100</f>
        <v>120</v>
      </c>
      <c r="G105" s="127">
        <v>400</v>
      </c>
      <c r="H105" s="90">
        <f t="shared" si="69"/>
        <v>48000</v>
      </c>
      <c r="I105" s="90">
        <f t="shared" si="70"/>
        <v>32640.000000000004</v>
      </c>
      <c r="J105" s="90">
        <f t="shared" si="71"/>
        <v>5760</v>
      </c>
      <c r="K105" s="92"/>
      <c r="L105" s="92"/>
      <c r="M105" s="92"/>
      <c r="N105" s="92">
        <f>I105</f>
        <v>32640.000000000004</v>
      </c>
      <c r="O105" s="92"/>
      <c r="P105" s="195">
        <f t="shared" si="57"/>
        <v>27000</v>
      </c>
      <c r="Q105" s="406">
        <f t="shared" si="63"/>
        <v>9000</v>
      </c>
      <c r="R105" s="79">
        <f t="shared" si="64"/>
        <v>6000</v>
      </c>
      <c r="S105" s="79">
        <f t="shared" si="65"/>
        <v>3000</v>
      </c>
      <c r="T105" s="79">
        <f t="shared" si="58"/>
        <v>18000</v>
      </c>
      <c r="U105" s="79">
        <f t="shared" si="59"/>
        <v>18000</v>
      </c>
      <c r="V105" s="89"/>
    </row>
    <row r="106" spans="1:22" s="1" customFormat="1" ht="24.75" customHeight="1" x14ac:dyDescent="0.25">
      <c r="A106" s="161">
        <v>2</v>
      </c>
      <c r="B106" s="162" t="s">
        <v>235</v>
      </c>
      <c r="C106" s="148" t="s">
        <v>47</v>
      </c>
      <c r="D106" s="134">
        <v>1</v>
      </c>
      <c r="E106" s="127">
        <v>43500</v>
      </c>
      <c r="F106" s="127">
        <f>E106*0.4/100</f>
        <v>174</v>
      </c>
      <c r="G106" s="127">
        <v>500</v>
      </c>
      <c r="H106" s="90">
        <f t="shared" si="69"/>
        <v>87000</v>
      </c>
      <c r="I106" s="90">
        <f t="shared" si="70"/>
        <v>59160.000000000007</v>
      </c>
      <c r="J106" s="90">
        <f t="shared" si="71"/>
        <v>10440</v>
      </c>
      <c r="K106" s="92"/>
      <c r="L106" s="92"/>
      <c r="M106" s="92"/>
      <c r="N106" s="92">
        <f>I106</f>
        <v>59160.000000000007</v>
      </c>
      <c r="O106" s="92"/>
      <c r="P106" s="195">
        <f t="shared" si="57"/>
        <v>39150</v>
      </c>
      <c r="Q106" s="406">
        <f t="shared" si="63"/>
        <v>13050</v>
      </c>
      <c r="R106" s="79">
        <f t="shared" si="64"/>
        <v>8700</v>
      </c>
      <c r="S106" s="79">
        <f t="shared" si="65"/>
        <v>4350</v>
      </c>
      <c r="T106" s="79">
        <f t="shared" si="58"/>
        <v>26100</v>
      </c>
      <c r="U106" s="79">
        <f t="shared" si="59"/>
        <v>26100</v>
      </c>
      <c r="V106" s="89"/>
    </row>
    <row r="107" spans="1:22" s="1" customFormat="1" ht="24.75" customHeight="1" x14ac:dyDescent="0.25">
      <c r="A107" s="161">
        <v>3</v>
      </c>
      <c r="B107" s="162" t="s">
        <v>236</v>
      </c>
      <c r="C107" s="148" t="s">
        <v>47</v>
      </c>
      <c r="D107" s="134">
        <v>1</v>
      </c>
      <c r="E107" s="127">
        <v>100000</v>
      </c>
      <c r="F107" s="127">
        <f>E107*0.4/100</f>
        <v>400</v>
      </c>
      <c r="G107" s="127">
        <v>400</v>
      </c>
      <c r="H107" s="90">
        <f t="shared" si="69"/>
        <v>160000</v>
      </c>
      <c r="I107" s="90">
        <f t="shared" si="70"/>
        <v>108800.00000000001</v>
      </c>
      <c r="J107" s="90">
        <f t="shared" si="71"/>
        <v>19200</v>
      </c>
      <c r="K107" s="92"/>
      <c r="L107" s="92"/>
      <c r="M107" s="92"/>
      <c r="N107" s="92"/>
      <c r="O107" s="92">
        <f>I107</f>
        <v>108800.00000000001</v>
      </c>
      <c r="P107" s="195">
        <f t="shared" si="57"/>
        <v>90000</v>
      </c>
      <c r="Q107" s="406">
        <f t="shared" si="63"/>
        <v>30000</v>
      </c>
      <c r="R107" s="79">
        <f t="shared" si="64"/>
        <v>20000</v>
      </c>
      <c r="S107" s="79">
        <f t="shared" si="65"/>
        <v>10000</v>
      </c>
      <c r="T107" s="79">
        <f t="shared" si="58"/>
        <v>60000</v>
      </c>
      <c r="U107" s="79">
        <f t="shared" si="59"/>
        <v>60000</v>
      </c>
      <c r="V107" s="89"/>
    </row>
    <row r="108" spans="1:22" s="1" customFormat="1" ht="24.75" customHeight="1" x14ac:dyDescent="0.25">
      <c r="A108" s="433"/>
      <c r="B108" s="403" t="s">
        <v>237</v>
      </c>
      <c r="C108" s="435"/>
      <c r="D108" s="406">
        <f t="shared" ref="D108:V108" si="85">SUM(D109:D114)</f>
        <v>6</v>
      </c>
      <c r="E108" s="406">
        <f t="shared" si="85"/>
        <v>130800</v>
      </c>
      <c r="F108" s="406">
        <f t="shared" si="85"/>
        <v>523.20000000000005</v>
      </c>
      <c r="G108" s="406">
        <f t="shared" si="85"/>
        <v>1100</v>
      </c>
      <c r="H108" s="406" t="e">
        <f t="shared" si="85"/>
        <v>#REF!</v>
      </c>
      <c r="I108" s="406" t="e">
        <f t="shared" si="85"/>
        <v>#REF!</v>
      </c>
      <c r="J108" s="406" t="e">
        <f t="shared" si="85"/>
        <v>#REF!</v>
      </c>
      <c r="K108" s="406" t="e">
        <f t="shared" si="85"/>
        <v>#REF!</v>
      </c>
      <c r="L108" s="406" t="e">
        <f t="shared" si="85"/>
        <v>#REF!</v>
      </c>
      <c r="M108" s="406" t="e">
        <f t="shared" si="85"/>
        <v>#REF!</v>
      </c>
      <c r="N108" s="406" t="e">
        <f t="shared" si="85"/>
        <v>#REF!</v>
      </c>
      <c r="O108" s="406" t="e">
        <f t="shared" si="85"/>
        <v>#REF!</v>
      </c>
      <c r="P108" s="195">
        <f t="shared" si="57"/>
        <v>117720</v>
      </c>
      <c r="Q108" s="406">
        <f t="shared" si="85"/>
        <v>36900</v>
      </c>
      <c r="R108" s="406">
        <f t="shared" si="85"/>
        <v>24600</v>
      </c>
      <c r="S108" s="406">
        <f t="shared" si="85"/>
        <v>12300</v>
      </c>
      <c r="T108" s="79">
        <f t="shared" si="58"/>
        <v>80820</v>
      </c>
      <c r="U108" s="406">
        <f t="shared" si="85"/>
        <v>80820</v>
      </c>
      <c r="V108" s="406">
        <f t="shared" si="85"/>
        <v>0</v>
      </c>
    </row>
    <row r="109" spans="1:22" s="1" customFormat="1" ht="24.75" customHeight="1" x14ac:dyDescent="0.25">
      <c r="A109" s="161">
        <v>1</v>
      </c>
      <c r="B109" s="170" t="s">
        <v>238</v>
      </c>
      <c r="C109" s="157">
        <v>2022</v>
      </c>
      <c r="D109" s="143">
        <v>1</v>
      </c>
      <c r="E109" s="127">
        <v>18000</v>
      </c>
      <c r="F109" s="127">
        <f t="shared" ref="F109:F114" si="86">E109*0.4/100</f>
        <v>72</v>
      </c>
      <c r="G109" s="127">
        <v>300</v>
      </c>
      <c r="H109" s="90">
        <f t="shared" si="69"/>
        <v>21600</v>
      </c>
      <c r="I109" s="90">
        <f t="shared" si="70"/>
        <v>14688.000000000002</v>
      </c>
      <c r="J109" s="90">
        <f t="shared" si="71"/>
        <v>2592</v>
      </c>
      <c r="K109" s="92"/>
      <c r="L109" s="92"/>
      <c r="M109" s="92"/>
      <c r="N109" s="92"/>
      <c r="O109" s="92">
        <f>I109</f>
        <v>14688.000000000002</v>
      </c>
      <c r="P109" s="195">
        <f t="shared" si="57"/>
        <v>16200</v>
      </c>
      <c r="Q109" s="406">
        <f t="shared" si="63"/>
        <v>5400</v>
      </c>
      <c r="R109" s="79">
        <f t="shared" si="64"/>
        <v>3600</v>
      </c>
      <c r="S109" s="79">
        <f t="shared" si="65"/>
        <v>1800</v>
      </c>
      <c r="T109" s="79">
        <f t="shared" si="58"/>
        <v>10800</v>
      </c>
      <c r="U109" s="79">
        <f t="shared" si="59"/>
        <v>10800</v>
      </c>
      <c r="V109" s="89"/>
    </row>
    <row r="110" spans="1:22" s="81" customFormat="1" ht="24.75" customHeight="1" x14ac:dyDescent="0.25">
      <c r="A110" s="161">
        <v>2</v>
      </c>
      <c r="B110" s="171" t="s">
        <v>239</v>
      </c>
      <c r="C110" s="157">
        <v>2022</v>
      </c>
      <c r="D110" s="143">
        <v>1</v>
      </c>
      <c r="E110" s="127">
        <v>25000</v>
      </c>
      <c r="F110" s="127">
        <f t="shared" si="86"/>
        <v>100</v>
      </c>
      <c r="G110" s="127">
        <v>250</v>
      </c>
      <c r="H110" s="93" t="e">
        <f t="shared" ref="H110:O110" si="87">SUM(H113:H119)</f>
        <v>#REF!</v>
      </c>
      <c r="I110" s="93" t="e">
        <f t="shared" si="87"/>
        <v>#REF!</v>
      </c>
      <c r="J110" s="93" t="e">
        <f t="shared" si="87"/>
        <v>#REF!</v>
      </c>
      <c r="K110" s="93" t="e">
        <f t="shared" si="87"/>
        <v>#REF!</v>
      </c>
      <c r="L110" s="93" t="e">
        <f t="shared" si="87"/>
        <v>#REF!</v>
      </c>
      <c r="M110" s="93" t="e">
        <f t="shared" si="87"/>
        <v>#REF!</v>
      </c>
      <c r="N110" s="93" t="e">
        <f t="shared" si="87"/>
        <v>#REF!</v>
      </c>
      <c r="O110" s="93" t="e">
        <f t="shared" si="87"/>
        <v>#REF!</v>
      </c>
      <c r="P110" s="195">
        <f t="shared" si="57"/>
        <v>22500</v>
      </c>
      <c r="Q110" s="406">
        <f t="shared" si="63"/>
        <v>7500</v>
      </c>
      <c r="R110" s="79">
        <f t="shared" si="64"/>
        <v>5000</v>
      </c>
      <c r="S110" s="79">
        <f t="shared" si="65"/>
        <v>2500</v>
      </c>
      <c r="T110" s="79">
        <f t="shared" si="58"/>
        <v>15000</v>
      </c>
      <c r="U110" s="79">
        <f t="shared" si="59"/>
        <v>15000</v>
      </c>
      <c r="V110" s="94"/>
    </row>
    <row r="111" spans="1:22" s="211" customFormat="1" ht="24.75" customHeight="1" x14ac:dyDescent="0.25">
      <c r="A111" s="200">
        <v>3</v>
      </c>
      <c r="B111" s="227" t="s">
        <v>313</v>
      </c>
      <c r="C111" s="228">
        <v>2022</v>
      </c>
      <c r="D111" s="229">
        <v>1</v>
      </c>
      <c r="E111" s="205">
        <v>6000</v>
      </c>
      <c r="F111" s="205">
        <f t="shared" si="86"/>
        <v>24</v>
      </c>
      <c r="G111" s="205"/>
      <c r="H111" s="230"/>
      <c r="I111" s="230"/>
      <c r="J111" s="230"/>
      <c r="K111" s="230"/>
      <c r="L111" s="230"/>
      <c r="M111" s="230"/>
      <c r="N111" s="230"/>
      <c r="O111" s="230"/>
      <c r="P111" s="195">
        <f t="shared" si="57"/>
        <v>5400</v>
      </c>
      <c r="Q111" s="437">
        <f t="shared" si="63"/>
        <v>0</v>
      </c>
      <c r="R111" s="208"/>
      <c r="S111" s="208"/>
      <c r="T111" s="79">
        <f t="shared" si="58"/>
        <v>5400</v>
      </c>
      <c r="U111" s="209">
        <f t="shared" si="59"/>
        <v>5400</v>
      </c>
      <c r="V111" s="231" t="s">
        <v>291</v>
      </c>
    </row>
    <row r="112" spans="1:22" s="211" customFormat="1" ht="24.75" customHeight="1" x14ac:dyDescent="0.25">
      <c r="A112" s="200">
        <v>4</v>
      </c>
      <c r="B112" s="232" t="s">
        <v>314</v>
      </c>
      <c r="C112" s="228">
        <v>2022</v>
      </c>
      <c r="D112" s="229">
        <v>1</v>
      </c>
      <c r="E112" s="205">
        <v>1800</v>
      </c>
      <c r="F112" s="205">
        <f t="shared" si="86"/>
        <v>7.2</v>
      </c>
      <c r="G112" s="205"/>
      <c r="H112" s="230"/>
      <c r="I112" s="230"/>
      <c r="J112" s="230"/>
      <c r="K112" s="230"/>
      <c r="L112" s="230"/>
      <c r="M112" s="230"/>
      <c r="N112" s="230"/>
      <c r="O112" s="230"/>
      <c r="P112" s="195">
        <f t="shared" si="57"/>
        <v>1620</v>
      </c>
      <c r="Q112" s="437">
        <f t="shared" si="63"/>
        <v>0</v>
      </c>
      <c r="R112" s="208"/>
      <c r="S112" s="208"/>
      <c r="T112" s="79">
        <f t="shared" si="58"/>
        <v>1620</v>
      </c>
      <c r="U112" s="209">
        <f t="shared" si="59"/>
        <v>1620</v>
      </c>
      <c r="V112" s="231" t="s">
        <v>291</v>
      </c>
    </row>
    <row r="113" spans="1:22" s="88" customFormat="1" ht="24.75" customHeight="1" x14ac:dyDescent="0.25">
      <c r="A113" s="161">
        <v>5</v>
      </c>
      <c r="B113" s="172" t="s">
        <v>240</v>
      </c>
      <c r="C113" s="158">
        <v>2023</v>
      </c>
      <c r="D113" s="143">
        <v>1</v>
      </c>
      <c r="E113" s="127">
        <v>50000</v>
      </c>
      <c r="F113" s="127">
        <f t="shared" si="86"/>
        <v>200</v>
      </c>
      <c r="G113" s="127">
        <v>250</v>
      </c>
      <c r="H113" s="86" t="e">
        <f t="shared" ref="H113:O113" si="88">SUM(H114:H130)</f>
        <v>#REF!</v>
      </c>
      <c r="I113" s="86" t="e">
        <f t="shared" si="88"/>
        <v>#REF!</v>
      </c>
      <c r="J113" s="86" t="e">
        <f t="shared" si="88"/>
        <v>#REF!</v>
      </c>
      <c r="K113" s="86" t="e">
        <f t="shared" si="88"/>
        <v>#REF!</v>
      </c>
      <c r="L113" s="86" t="e">
        <f t="shared" si="88"/>
        <v>#REF!</v>
      </c>
      <c r="M113" s="86" t="e">
        <f t="shared" si="88"/>
        <v>#REF!</v>
      </c>
      <c r="N113" s="86" t="e">
        <f t="shared" si="88"/>
        <v>#REF!</v>
      </c>
      <c r="O113" s="86" t="e">
        <f t="shared" si="88"/>
        <v>#REF!</v>
      </c>
      <c r="P113" s="195">
        <f t="shared" si="57"/>
        <v>45000</v>
      </c>
      <c r="Q113" s="406">
        <f t="shared" si="63"/>
        <v>15000</v>
      </c>
      <c r="R113" s="79">
        <f t="shared" si="64"/>
        <v>10000</v>
      </c>
      <c r="S113" s="79">
        <f t="shared" si="65"/>
        <v>5000</v>
      </c>
      <c r="T113" s="79">
        <f t="shared" si="58"/>
        <v>30000</v>
      </c>
      <c r="U113" s="79">
        <f t="shared" si="59"/>
        <v>30000</v>
      </c>
      <c r="V113" s="87"/>
    </row>
    <row r="114" spans="1:22" s="1" customFormat="1" ht="31.5" customHeight="1" x14ac:dyDescent="0.25">
      <c r="A114" s="161">
        <v>6</v>
      </c>
      <c r="B114" s="173" t="s">
        <v>486</v>
      </c>
      <c r="C114" s="158" t="s">
        <v>241</v>
      </c>
      <c r="D114" s="143">
        <v>1</v>
      </c>
      <c r="E114" s="127">
        <v>30000</v>
      </c>
      <c r="F114" s="127">
        <f t="shared" si="86"/>
        <v>120</v>
      </c>
      <c r="G114" s="127">
        <v>300</v>
      </c>
      <c r="H114" s="90">
        <f>F114*G114</f>
        <v>36000</v>
      </c>
      <c r="I114" s="90">
        <f>H114*0.68</f>
        <v>24480</v>
      </c>
      <c r="J114" s="90">
        <f>H114*0.12</f>
        <v>4320</v>
      </c>
      <c r="K114" s="92">
        <f>I114</f>
        <v>24480</v>
      </c>
      <c r="L114" s="92"/>
      <c r="M114" s="92"/>
      <c r="N114" s="92"/>
      <c r="O114" s="92"/>
      <c r="P114" s="195">
        <f t="shared" si="57"/>
        <v>27000</v>
      </c>
      <c r="Q114" s="406">
        <f t="shared" si="63"/>
        <v>9000</v>
      </c>
      <c r="R114" s="79">
        <f t="shared" si="64"/>
        <v>6000</v>
      </c>
      <c r="S114" s="79">
        <f t="shared" si="65"/>
        <v>3000</v>
      </c>
      <c r="T114" s="79">
        <f t="shared" si="58"/>
        <v>18000</v>
      </c>
      <c r="U114" s="79">
        <f t="shared" si="59"/>
        <v>18000</v>
      </c>
      <c r="V114" s="104"/>
    </row>
    <row r="115" spans="1:22" s="1" customFormat="1" ht="15.75" x14ac:dyDescent="0.25">
      <c r="A115" s="433"/>
      <c r="B115" s="403" t="s">
        <v>242</v>
      </c>
      <c r="C115" s="435"/>
      <c r="D115" s="406">
        <f t="shared" ref="D115:V115" si="89">SUM(D116:D122)</f>
        <v>7</v>
      </c>
      <c r="E115" s="406">
        <f t="shared" si="89"/>
        <v>192000</v>
      </c>
      <c r="F115" s="406">
        <f t="shared" si="89"/>
        <v>768</v>
      </c>
      <c r="G115" s="406">
        <f t="shared" si="89"/>
        <v>3000</v>
      </c>
      <c r="H115" s="406" t="e">
        <f t="shared" si="89"/>
        <v>#REF!</v>
      </c>
      <c r="I115" s="406" t="e">
        <f t="shared" si="89"/>
        <v>#REF!</v>
      </c>
      <c r="J115" s="406" t="e">
        <f t="shared" si="89"/>
        <v>#REF!</v>
      </c>
      <c r="K115" s="406" t="e">
        <f t="shared" si="89"/>
        <v>#REF!</v>
      </c>
      <c r="L115" s="406" t="e">
        <f t="shared" si="89"/>
        <v>#REF!</v>
      </c>
      <c r="M115" s="406" t="e">
        <f t="shared" si="89"/>
        <v>#REF!</v>
      </c>
      <c r="N115" s="406" t="e">
        <f t="shared" si="89"/>
        <v>#REF!</v>
      </c>
      <c r="O115" s="406" t="e">
        <f t="shared" si="89"/>
        <v>#REF!</v>
      </c>
      <c r="P115" s="195">
        <f t="shared" si="57"/>
        <v>172800</v>
      </c>
      <c r="Q115" s="406">
        <f t="shared" si="89"/>
        <v>57600</v>
      </c>
      <c r="R115" s="406">
        <f t="shared" si="89"/>
        <v>38400</v>
      </c>
      <c r="S115" s="406">
        <f t="shared" si="89"/>
        <v>19200</v>
      </c>
      <c r="T115" s="79">
        <f t="shared" si="58"/>
        <v>115200</v>
      </c>
      <c r="U115" s="79">
        <f t="shared" si="59"/>
        <v>115200</v>
      </c>
      <c r="V115" s="406">
        <f t="shared" si="89"/>
        <v>0</v>
      </c>
    </row>
    <row r="116" spans="1:22" s="1" customFormat="1" ht="15.75" x14ac:dyDescent="0.25">
      <c r="A116" s="161">
        <v>1</v>
      </c>
      <c r="B116" s="162" t="s">
        <v>243</v>
      </c>
      <c r="C116" s="148" t="s">
        <v>43</v>
      </c>
      <c r="D116" s="143">
        <v>1</v>
      </c>
      <c r="E116" s="89">
        <v>17000</v>
      </c>
      <c r="F116" s="89">
        <f>E116*0.4/100</f>
        <v>68</v>
      </c>
      <c r="G116" s="89">
        <v>550</v>
      </c>
      <c r="H116" s="90">
        <f t="shared" ref="H116:H125" si="90">F116*G116</f>
        <v>37400</v>
      </c>
      <c r="I116" s="90">
        <f t="shared" ref="I116:I125" si="91">H116*0.68</f>
        <v>25432.000000000004</v>
      </c>
      <c r="J116" s="90">
        <f t="shared" ref="J116:J125" si="92">H116*0.12</f>
        <v>4488</v>
      </c>
      <c r="K116" s="92">
        <f>I116</f>
        <v>25432.000000000004</v>
      </c>
      <c r="L116" s="92"/>
      <c r="M116" s="92"/>
      <c r="N116" s="92"/>
      <c r="O116" s="92"/>
      <c r="P116" s="195">
        <f t="shared" si="57"/>
        <v>15300</v>
      </c>
      <c r="Q116" s="406">
        <f t="shared" si="63"/>
        <v>5100</v>
      </c>
      <c r="R116" s="79">
        <f t="shared" si="64"/>
        <v>3400</v>
      </c>
      <c r="S116" s="79">
        <f t="shared" si="65"/>
        <v>1700</v>
      </c>
      <c r="T116" s="79">
        <f t="shared" si="58"/>
        <v>10200</v>
      </c>
      <c r="U116" s="79">
        <f t="shared" si="59"/>
        <v>10200</v>
      </c>
      <c r="V116" s="104"/>
    </row>
    <row r="117" spans="1:22" s="1" customFormat="1" ht="15.75" x14ac:dyDescent="0.25">
      <c r="A117" s="161">
        <v>2</v>
      </c>
      <c r="B117" s="162" t="s">
        <v>244</v>
      </c>
      <c r="C117" s="148" t="s">
        <v>43</v>
      </c>
      <c r="D117" s="143">
        <v>1</v>
      </c>
      <c r="E117" s="89">
        <v>35000</v>
      </c>
      <c r="F117" s="89">
        <f t="shared" ref="F117:F122" si="93">E117*0.4/100</f>
        <v>140</v>
      </c>
      <c r="G117" s="89">
        <v>600</v>
      </c>
      <c r="H117" s="90">
        <f t="shared" si="90"/>
        <v>84000</v>
      </c>
      <c r="I117" s="90">
        <f t="shared" si="91"/>
        <v>57120.000000000007</v>
      </c>
      <c r="J117" s="90">
        <f t="shared" si="92"/>
        <v>10080</v>
      </c>
      <c r="K117" s="92"/>
      <c r="L117" s="92">
        <f>I117</f>
        <v>57120.000000000007</v>
      </c>
      <c r="M117" s="92"/>
      <c r="N117" s="92"/>
      <c r="O117" s="92"/>
      <c r="P117" s="195">
        <f t="shared" si="57"/>
        <v>31500</v>
      </c>
      <c r="Q117" s="406">
        <f t="shared" si="63"/>
        <v>10500</v>
      </c>
      <c r="R117" s="79">
        <f t="shared" si="64"/>
        <v>7000</v>
      </c>
      <c r="S117" s="79">
        <f t="shared" si="65"/>
        <v>3500</v>
      </c>
      <c r="T117" s="79">
        <f t="shared" si="58"/>
        <v>21000</v>
      </c>
      <c r="U117" s="79">
        <f t="shared" si="59"/>
        <v>21000</v>
      </c>
      <c r="V117" s="104"/>
    </row>
    <row r="118" spans="1:22" s="1" customFormat="1" ht="15.75" x14ac:dyDescent="0.25">
      <c r="A118" s="161">
        <v>5</v>
      </c>
      <c r="B118" s="162" t="s">
        <v>245</v>
      </c>
      <c r="C118" s="148">
        <v>2022</v>
      </c>
      <c r="D118" s="143">
        <v>1</v>
      </c>
      <c r="E118" s="89">
        <v>28000</v>
      </c>
      <c r="F118" s="89">
        <f t="shared" si="93"/>
        <v>112</v>
      </c>
      <c r="G118" s="89">
        <v>350</v>
      </c>
      <c r="H118" s="90">
        <f t="shared" si="90"/>
        <v>39200</v>
      </c>
      <c r="I118" s="90">
        <f t="shared" si="91"/>
        <v>26656.000000000004</v>
      </c>
      <c r="J118" s="90">
        <f t="shared" si="92"/>
        <v>4704</v>
      </c>
      <c r="K118" s="92"/>
      <c r="L118" s="92">
        <f>I118</f>
        <v>26656.000000000004</v>
      </c>
      <c r="M118" s="92"/>
      <c r="N118" s="92"/>
      <c r="O118" s="92"/>
      <c r="P118" s="195">
        <f t="shared" si="57"/>
        <v>25200</v>
      </c>
      <c r="Q118" s="406">
        <f t="shared" si="63"/>
        <v>8400</v>
      </c>
      <c r="R118" s="79">
        <f t="shared" si="64"/>
        <v>5600</v>
      </c>
      <c r="S118" s="79">
        <f t="shared" si="65"/>
        <v>2800</v>
      </c>
      <c r="T118" s="79">
        <f t="shared" si="58"/>
        <v>16800</v>
      </c>
      <c r="U118" s="79">
        <f t="shared" si="59"/>
        <v>16800</v>
      </c>
      <c r="V118" s="104"/>
    </row>
    <row r="119" spans="1:22" s="1" customFormat="1" ht="15.75" x14ac:dyDescent="0.25">
      <c r="A119" s="161">
        <v>6</v>
      </c>
      <c r="B119" s="162" t="s">
        <v>246</v>
      </c>
      <c r="C119" s="148">
        <v>2023</v>
      </c>
      <c r="D119" s="143">
        <v>1</v>
      </c>
      <c r="E119" s="89">
        <v>50000</v>
      </c>
      <c r="F119" s="89">
        <f t="shared" si="93"/>
        <v>200</v>
      </c>
      <c r="G119" s="89">
        <v>420</v>
      </c>
      <c r="H119" s="90">
        <f t="shared" si="90"/>
        <v>84000</v>
      </c>
      <c r="I119" s="90">
        <f t="shared" si="91"/>
        <v>57120.000000000007</v>
      </c>
      <c r="J119" s="90">
        <f t="shared" si="92"/>
        <v>10080</v>
      </c>
      <c r="K119" s="92"/>
      <c r="L119" s="92">
        <f>I119</f>
        <v>57120.000000000007</v>
      </c>
      <c r="M119" s="92"/>
      <c r="N119" s="92"/>
      <c r="O119" s="92"/>
      <c r="P119" s="195">
        <f t="shared" si="57"/>
        <v>45000</v>
      </c>
      <c r="Q119" s="406">
        <f t="shared" si="63"/>
        <v>15000</v>
      </c>
      <c r="R119" s="79">
        <f t="shared" si="64"/>
        <v>10000</v>
      </c>
      <c r="S119" s="79">
        <f t="shared" si="65"/>
        <v>5000</v>
      </c>
      <c r="T119" s="79">
        <f t="shared" si="58"/>
        <v>30000</v>
      </c>
      <c r="U119" s="79">
        <f t="shared" si="59"/>
        <v>30000</v>
      </c>
      <c r="V119" s="104"/>
    </row>
    <row r="120" spans="1:22" s="81" customFormat="1" ht="15.75" x14ac:dyDescent="0.25">
      <c r="A120" s="161">
        <v>7</v>
      </c>
      <c r="B120" s="162" t="s">
        <v>247</v>
      </c>
      <c r="C120" s="148">
        <v>2024</v>
      </c>
      <c r="D120" s="143">
        <v>1</v>
      </c>
      <c r="E120" s="89">
        <v>30000</v>
      </c>
      <c r="F120" s="89">
        <f t="shared" si="93"/>
        <v>120</v>
      </c>
      <c r="G120" s="89">
        <v>400</v>
      </c>
      <c r="H120" s="93" t="e">
        <f t="shared" ref="H120:O120" si="94">SUM(H121:H123)</f>
        <v>#REF!</v>
      </c>
      <c r="I120" s="93" t="e">
        <f t="shared" si="94"/>
        <v>#REF!</v>
      </c>
      <c r="J120" s="93" t="e">
        <f t="shared" si="94"/>
        <v>#REF!</v>
      </c>
      <c r="K120" s="93" t="e">
        <f t="shared" si="94"/>
        <v>#REF!</v>
      </c>
      <c r="L120" s="93" t="e">
        <f t="shared" si="94"/>
        <v>#REF!</v>
      </c>
      <c r="M120" s="93" t="e">
        <f t="shared" si="94"/>
        <v>#REF!</v>
      </c>
      <c r="N120" s="93" t="e">
        <f t="shared" si="94"/>
        <v>#REF!</v>
      </c>
      <c r="O120" s="93" t="e">
        <f t="shared" si="94"/>
        <v>#REF!</v>
      </c>
      <c r="P120" s="195">
        <f t="shared" si="57"/>
        <v>27000</v>
      </c>
      <c r="Q120" s="406">
        <f t="shared" si="63"/>
        <v>9000</v>
      </c>
      <c r="R120" s="79">
        <f t="shared" si="64"/>
        <v>6000</v>
      </c>
      <c r="S120" s="79">
        <f t="shared" si="65"/>
        <v>3000</v>
      </c>
      <c r="T120" s="79">
        <f t="shared" si="58"/>
        <v>18000</v>
      </c>
      <c r="U120" s="79">
        <f t="shared" si="59"/>
        <v>18000</v>
      </c>
      <c r="V120" s="105"/>
    </row>
    <row r="121" spans="1:22" s="1" customFormat="1" ht="15.75" x14ac:dyDescent="0.25">
      <c r="A121" s="161">
        <v>8</v>
      </c>
      <c r="B121" s="162" t="s">
        <v>248</v>
      </c>
      <c r="C121" s="148">
        <v>2024</v>
      </c>
      <c r="D121" s="143">
        <v>1</v>
      </c>
      <c r="E121" s="89">
        <v>25000</v>
      </c>
      <c r="F121" s="89">
        <f t="shared" si="93"/>
        <v>100</v>
      </c>
      <c r="G121" s="89">
        <v>330</v>
      </c>
      <c r="H121" s="90">
        <f t="shared" si="90"/>
        <v>33000</v>
      </c>
      <c r="I121" s="90">
        <f t="shared" si="91"/>
        <v>22440</v>
      </c>
      <c r="J121" s="90">
        <f t="shared" si="92"/>
        <v>3960</v>
      </c>
      <c r="K121" s="92"/>
      <c r="L121" s="92"/>
      <c r="M121" s="92">
        <f>I121</f>
        <v>22440</v>
      </c>
      <c r="N121" s="92"/>
      <c r="O121" s="92"/>
      <c r="P121" s="195">
        <f t="shared" si="57"/>
        <v>22500</v>
      </c>
      <c r="Q121" s="406">
        <f t="shared" si="63"/>
        <v>7500</v>
      </c>
      <c r="R121" s="79">
        <f t="shared" si="64"/>
        <v>5000</v>
      </c>
      <c r="S121" s="79">
        <f t="shared" si="65"/>
        <v>2500</v>
      </c>
      <c r="T121" s="79">
        <f t="shared" si="58"/>
        <v>15000</v>
      </c>
      <c r="U121" s="79">
        <f t="shared" si="59"/>
        <v>15000</v>
      </c>
      <c r="V121" s="104"/>
    </row>
    <row r="122" spans="1:22" s="1" customFormat="1" ht="15.75" x14ac:dyDescent="0.25">
      <c r="A122" s="161">
        <v>9</v>
      </c>
      <c r="B122" s="162" t="s">
        <v>249</v>
      </c>
      <c r="C122" s="148">
        <v>2025</v>
      </c>
      <c r="D122" s="143">
        <v>1</v>
      </c>
      <c r="E122" s="89">
        <v>7000</v>
      </c>
      <c r="F122" s="89">
        <f t="shared" si="93"/>
        <v>28</v>
      </c>
      <c r="G122" s="89">
        <v>350</v>
      </c>
      <c r="H122" s="90">
        <f t="shared" si="90"/>
        <v>9800</v>
      </c>
      <c r="I122" s="90">
        <f t="shared" si="91"/>
        <v>6664.0000000000009</v>
      </c>
      <c r="J122" s="90">
        <f t="shared" si="92"/>
        <v>1176</v>
      </c>
      <c r="K122" s="92"/>
      <c r="L122" s="92"/>
      <c r="M122" s="92">
        <f>I122</f>
        <v>6664.0000000000009</v>
      </c>
      <c r="N122" s="92"/>
      <c r="O122" s="92"/>
      <c r="P122" s="195">
        <f t="shared" si="57"/>
        <v>6300</v>
      </c>
      <c r="Q122" s="406">
        <f t="shared" si="63"/>
        <v>2100</v>
      </c>
      <c r="R122" s="79">
        <f t="shared" si="64"/>
        <v>1400</v>
      </c>
      <c r="S122" s="79">
        <f t="shared" si="65"/>
        <v>700</v>
      </c>
      <c r="T122" s="79">
        <f t="shared" si="58"/>
        <v>4200</v>
      </c>
      <c r="U122" s="79">
        <f t="shared" si="59"/>
        <v>4200</v>
      </c>
      <c r="V122" s="104"/>
    </row>
    <row r="123" spans="1:22" s="1" customFormat="1" ht="15.75" x14ac:dyDescent="0.25">
      <c r="A123" s="433"/>
      <c r="B123" s="403" t="s">
        <v>250</v>
      </c>
      <c r="C123" s="435"/>
      <c r="D123" s="406">
        <f t="shared" ref="D123:V123" si="95">SUM(D124:D129)</f>
        <v>6</v>
      </c>
      <c r="E123" s="406">
        <f t="shared" si="95"/>
        <v>294000</v>
      </c>
      <c r="F123" s="406">
        <f t="shared" si="95"/>
        <v>1176</v>
      </c>
      <c r="G123" s="406">
        <f t="shared" si="95"/>
        <v>1220</v>
      </c>
      <c r="H123" s="406" t="e">
        <f t="shared" si="95"/>
        <v>#REF!</v>
      </c>
      <c r="I123" s="406" t="e">
        <f t="shared" si="95"/>
        <v>#REF!</v>
      </c>
      <c r="J123" s="406" t="e">
        <f t="shared" si="95"/>
        <v>#REF!</v>
      </c>
      <c r="K123" s="406" t="e">
        <f t="shared" si="95"/>
        <v>#REF!</v>
      </c>
      <c r="L123" s="406" t="e">
        <f t="shared" si="95"/>
        <v>#REF!</v>
      </c>
      <c r="M123" s="406" t="e">
        <f t="shared" si="95"/>
        <v>#REF!</v>
      </c>
      <c r="N123" s="406" t="e">
        <f t="shared" si="95"/>
        <v>#REF!</v>
      </c>
      <c r="O123" s="406" t="e">
        <f t="shared" si="95"/>
        <v>#REF!</v>
      </c>
      <c r="P123" s="195">
        <f t="shared" si="57"/>
        <v>264600</v>
      </c>
      <c r="Q123" s="406">
        <f t="shared" si="95"/>
        <v>131900</v>
      </c>
      <c r="R123" s="406">
        <f t="shared" si="95"/>
        <v>54800</v>
      </c>
      <c r="S123" s="406">
        <f t="shared" si="95"/>
        <v>77100</v>
      </c>
      <c r="T123" s="79">
        <f t="shared" si="58"/>
        <v>132700</v>
      </c>
      <c r="U123" s="79">
        <f t="shared" si="59"/>
        <v>132700</v>
      </c>
      <c r="V123" s="406">
        <f t="shared" si="95"/>
        <v>0</v>
      </c>
    </row>
    <row r="124" spans="1:22" s="81" customFormat="1" ht="15.75" x14ac:dyDescent="0.25">
      <c r="A124" s="161">
        <v>1</v>
      </c>
      <c r="B124" s="174" t="s">
        <v>251</v>
      </c>
      <c r="C124" s="159">
        <v>2021</v>
      </c>
      <c r="D124" s="140">
        <v>1</v>
      </c>
      <c r="E124" s="89">
        <v>20000</v>
      </c>
      <c r="F124" s="89">
        <f>E124*0.4/100</f>
        <v>80</v>
      </c>
      <c r="G124" s="89">
        <v>350</v>
      </c>
      <c r="H124" s="93" t="e">
        <f t="shared" ref="H124:O124" si="96">SUM(H125:H131)</f>
        <v>#REF!</v>
      </c>
      <c r="I124" s="93" t="e">
        <f t="shared" si="96"/>
        <v>#REF!</v>
      </c>
      <c r="J124" s="93" t="e">
        <f t="shared" si="96"/>
        <v>#REF!</v>
      </c>
      <c r="K124" s="93" t="e">
        <f t="shared" si="96"/>
        <v>#REF!</v>
      </c>
      <c r="L124" s="93" t="e">
        <f t="shared" si="96"/>
        <v>#REF!</v>
      </c>
      <c r="M124" s="93" t="e">
        <f t="shared" si="96"/>
        <v>#REF!</v>
      </c>
      <c r="N124" s="93" t="e">
        <f t="shared" si="96"/>
        <v>#REF!</v>
      </c>
      <c r="O124" s="93" t="e">
        <f t="shared" si="96"/>
        <v>#REF!</v>
      </c>
      <c r="P124" s="195">
        <f t="shared" si="57"/>
        <v>18000</v>
      </c>
      <c r="Q124" s="406">
        <f t="shared" si="63"/>
        <v>6000</v>
      </c>
      <c r="R124" s="79">
        <f t="shared" si="64"/>
        <v>4000</v>
      </c>
      <c r="S124" s="79">
        <f t="shared" si="65"/>
        <v>2000</v>
      </c>
      <c r="T124" s="79">
        <f t="shared" si="58"/>
        <v>12000</v>
      </c>
      <c r="U124" s="79">
        <f t="shared" si="59"/>
        <v>12000</v>
      </c>
      <c r="V124" s="105"/>
    </row>
    <row r="125" spans="1:22" s="1" customFormat="1" ht="24" x14ac:dyDescent="0.25">
      <c r="A125" s="161">
        <v>2</v>
      </c>
      <c r="B125" s="175" t="s">
        <v>252</v>
      </c>
      <c r="C125" s="152" t="s">
        <v>195</v>
      </c>
      <c r="D125" s="140">
        <v>1</v>
      </c>
      <c r="E125" s="89">
        <v>35000</v>
      </c>
      <c r="F125" s="89">
        <f>E125*0.4/100</f>
        <v>140</v>
      </c>
      <c r="G125" s="89">
        <v>450</v>
      </c>
      <c r="H125" s="90">
        <f t="shared" si="90"/>
        <v>63000</v>
      </c>
      <c r="I125" s="90">
        <f t="shared" si="91"/>
        <v>42840</v>
      </c>
      <c r="J125" s="90">
        <f t="shared" si="92"/>
        <v>7560</v>
      </c>
      <c r="K125" s="92"/>
      <c r="L125" s="92"/>
      <c r="M125" s="92"/>
      <c r="N125" s="92"/>
      <c r="O125" s="92">
        <f>I125</f>
        <v>42840</v>
      </c>
      <c r="P125" s="195">
        <f t="shared" si="57"/>
        <v>31500</v>
      </c>
      <c r="Q125" s="406">
        <f t="shared" si="63"/>
        <v>10500</v>
      </c>
      <c r="R125" s="79">
        <f t="shared" si="64"/>
        <v>7000</v>
      </c>
      <c r="S125" s="79">
        <f t="shared" si="65"/>
        <v>3500</v>
      </c>
      <c r="T125" s="79">
        <f t="shared" si="58"/>
        <v>21000</v>
      </c>
      <c r="U125" s="79">
        <f t="shared" si="59"/>
        <v>21000</v>
      </c>
      <c r="V125" s="104"/>
    </row>
    <row r="126" spans="1:22" s="1" customFormat="1" ht="15.75" x14ac:dyDescent="0.25">
      <c r="A126" s="161">
        <v>3</v>
      </c>
      <c r="B126" s="175" t="s">
        <v>253</v>
      </c>
      <c r="C126" s="159">
        <v>2023</v>
      </c>
      <c r="D126" s="140">
        <v>1</v>
      </c>
      <c r="E126" s="89">
        <v>21000</v>
      </c>
      <c r="F126" s="89">
        <f t="shared" ref="F126:F127" si="97">E126*0.4/100</f>
        <v>84</v>
      </c>
      <c r="G126" s="89">
        <v>420</v>
      </c>
      <c r="H126" s="90"/>
      <c r="I126" s="90"/>
      <c r="J126" s="90"/>
      <c r="K126" s="92"/>
      <c r="L126" s="92"/>
      <c r="M126" s="92"/>
      <c r="N126" s="92"/>
      <c r="O126" s="92"/>
      <c r="P126" s="195">
        <f t="shared" si="57"/>
        <v>18900</v>
      </c>
      <c r="Q126" s="406">
        <f t="shared" ref="Q126:Q129" si="98">+R126+S126</f>
        <v>6300</v>
      </c>
      <c r="R126" s="79">
        <f t="shared" ref="R126" si="99">+E126*2/10</f>
        <v>4200</v>
      </c>
      <c r="S126" s="79">
        <f t="shared" ref="S126" si="100">+E126*1/10</f>
        <v>2100</v>
      </c>
      <c r="T126" s="79">
        <f t="shared" si="58"/>
        <v>12600</v>
      </c>
      <c r="U126" s="79">
        <f t="shared" si="59"/>
        <v>12600</v>
      </c>
      <c r="V126" s="104"/>
    </row>
    <row r="127" spans="1:22" s="220" customFormat="1" ht="21" customHeight="1" x14ac:dyDescent="0.25">
      <c r="A127" s="212">
        <v>4</v>
      </c>
      <c r="B127" s="221" t="s">
        <v>319</v>
      </c>
      <c r="C127" s="222" t="s">
        <v>70</v>
      </c>
      <c r="D127" s="223">
        <v>1</v>
      </c>
      <c r="E127" s="219">
        <v>98000</v>
      </c>
      <c r="F127" s="219">
        <f t="shared" si="97"/>
        <v>392</v>
      </c>
      <c r="G127" s="219"/>
      <c r="H127" s="217"/>
      <c r="I127" s="217"/>
      <c r="J127" s="217"/>
      <c r="K127" s="218"/>
      <c r="L127" s="218"/>
      <c r="M127" s="218"/>
      <c r="N127" s="218"/>
      <c r="O127" s="218"/>
      <c r="P127" s="195">
        <f t="shared" si="57"/>
        <v>88200</v>
      </c>
      <c r="Q127" s="440">
        <f t="shared" si="98"/>
        <v>0</v>
      </c>
      <c r="R127" s="209"/>
      <c r="S127" s="209"/>
      <c r="T127" s="79">
        <f t="shared" si="58"/>
        <v>88200</v>
      </c>
      <c r="U127" s="209">
        <f t="shared" si="59"/>
        <v>88200</v>
      </c>
      <c r="V127" s="219" t="s">
        <v>291</v>
      </c>
    </row>
    <row r="128" spans="1:22" s="182" customFormat="1" ht="21.75" customHeight="1" x14ac:dyDescent="0.25">
      <c r="A128" s="161">
        <v>5</v>
      </c>
      <c r="B128" s="106" t="s">
        <v>295</v>
      </c>
      <c r="C128" s="99" t="s">
        <v>68</v>
      </c>
      <c r="D128" s="100">
        <v>1</v>
      </c>
      <c r="E128" s="95">
        <v>90000</v>
      </c>
      <c r="F128" s="95">
        <f t="shared" ref="F128:F129" si="101">E128*0.4/100</f>
        <v>360</v>
      </c>
      <c r="G128" s="95"/>
      <c r="H128" s="176"/>
      <c r="I128" s="176"/>
      <c r="J128" s="176"/>
      <c r="K128" s="178"/>
      <c r="L128" s="178"/>
      <c r="M128" s="178"/>
      <c r="N128" s="178"/>
      <c r="O128" s="178"/>
      <c r="P128" s="195">
        <f t="shared" si="57"/>
        <v>81000</v>
      </c>
      <c r="Q128" s="179">
        <f t="shared" si="98"/>
        <v>95000</v>
      </c>
      <c r="R128" s="180">
        <v>30000</v>
      </c>
      <c r="S128" s="180">
        <v>65000</v>
      </c>
      <c r="T128" s="79">
        <f t="shared" si="58"/>
        <v>-14000</v>
      </c>
      <c r="U128" s="79">
        <f t="shared" si="59"/>
        <v>-14000</v>
      </c>
      <c r="V128" s="185"/>
    </row>
    <row r="129" spans="1:22" s="182" customFormat="1" ht="21.75" customHeight="1" x14ac:dyDescent="0.25">
      <c r="A129" s="161">
        <v>6</v>
      </c>
      <c r="B129" s="106" t="s">
        <v>296</v>
      </c>
      <c r="C129" s="100" t="s">
        <v>70</v>
      </c>
      <c r="D129" s="100">
        <v>1</v>
      </c>
      <c r="E129" s="95">
        <v>30000</v>
      </c>
      <c r="F129" s="95">
        <f t="shared" si="101"/>
        <v>120</v>
      </c>
      <c r="G129" s="95"/>
      <c r="H129" s="176"/>
      <c r="I129" s="176"/>
      <c r="J129" s="176"/>
      <c r="K129" s="178"/>
      <c r="L129" s="178"/>
      <c r="M129" s="178"/>
      <c r="N129" s="178"/>
      <c r="O129" s="178"/>
      <c r="P129" s="195">
        <f t="shared" si="57"/>
        <v>27000</v>
      </c>
      <c r="Q129" s="179">
        <f t="shared" si="98"/>
        <v>14100</v>
      </c>
      <c r="R129" s="180">
        <f>+E129*3.2/10</f>
        <v>9600</v>
      </c>
      <c r="S129" s="180">
        <f>+E129*1.5/10</f>
        <v>4500</v>
      </c>
      <c r="T129" s="79">
        <f t="shared" si="58"/>
        <v>12900</v>
      </c>
      <c r="U129" s="79">
        <f t="shared" si="59"/>
        <v>12900</v>
      </c>
      <c r="V129" s="185"/>
    </row>
    <row r="130" spans="1:22" s="1" customFormat="1" ht="15.75" x14ac:dyDescent="0.25">
      <c r="A130" s="433"/>
      <c r="B130" s="403" t="s">
        <v>254</v>
      </c>
      <c r="C130" s="435"/>
      <c r="D130" s="406">
        <f t="shared" ref="D130:V130" si="102">SUM(D131:D135)</f>
        <v>5</v>
      </c>
      <c r="E130" s="406">
        <f t="shared" si="102"/>
        <v>41000</v>
      </c>
      <c r="F130" s="406">
        <f t="shared" si="102"/>
        <v>164</v>
      </c>
      <c r="G130" s="406">
        <f t="shared" si="102"/>
        <v>2700</v>
      </c>
      <c r="H130" s="406" t="e">
        <f t="shared" si="102"/>
        <v>#REF!</v>
      </c>
      <c r="I130" s="406" t="e">
        <f t="shared" si="102"/>
        <v>#REF!</v>
      </c>
      <c r="J130" s="406" t="e">
        <f t="shared" si="102"/>
        <v>#REF!</v>
      </c>
      <c r="K130" s="406" t="e">
        <f t="shared" si="102"/>
        <v>#REF!</v>
      </c>
      <c r="L130" s="406" t="e">
        <f t="shared" si="102"/>
        <v>#REF!</v>
      </c>
      <c r="M130" s="406" t="e">
        <f t="shared" si="102"/>
        <v>#REF!</v>
      </c>
      <c r="N130" s="406" t="e">
        <f t="shared" si="102"/>
        <v>#REF!</v>
      </c>
      <c r="O130" s="406" t="e">
        <f t="shared" si="102"/>
        <v>#REF!</v>
      </c>
      <c r="P130" s="195">
        <f t="shared" si="57"/>
        <v>36900</v>
      </c>
      <c r="Q130" s="406">
        <f t="shared" si="102"/>
        <v>10800</v>
      </c>
      <c r="R130" s="406">
        <f t="shared" si="102"/>
        <v>7200</v>
      </c>
      <c r="S130" s="406">
        <f t="shared" si="102"/>
        <v>3600</v>
      </c>
      <c r="T130" s="79">
        <f t="shared" si="58"/>
        <v>26100</v>
      </c>
      <c r="U130" s="79">
        <f t="shared" si="59"/>
        <v>26100</v>
      </c>
      <c r="V130" s="406">
        <f t="shared" si="102"/>
        <v>0</v>
      </c>
    </row>
    <row r="131" spans="1:22" s="1" customFormat="1" ht="15.75" x14ac:dyDescent="0.25">
      <c r="A131" s="161">
        <v>1</v>
      </c>
      <c r="B131" s="162" t="s">
        <v>488</v>
      </c>
      <c r="C131" s="160" t="s">
        <v>43</v>
      </c>
      <c r="D131" s="144">
        <v>1</v>
      </c>
      <c r="E131" s="129">
        <v>10000</v>
      </c>
      <c r="F131" s="129">
        <f>E131*0.4/100</f>
        <v>40</v>
      </c>
      <c r="G131" s="129">
        <v>500</v>
      </c>
      <c r="H131" s="107">
        <f>F131*G131</f>
        <v>20000</v>
      </c>
      <c r="I131" s="107">
        <f>H131*0.68</f>
        <v>13600.000000000002</v>
      </c>
      <c r="J131" s="107">
        <f>H131*0.12</f>
        <v>2400</v>
      </c>
      <c r="K131" s="107">
        <f>I131</f>
        <v>13600.000000000002</v>
      </c>
      <c r="L131" s="107"/>
      <c r="M131" s="107"/>
      <c r="N131" s="107"/>
      <c r="O131" s="107"/>
      <c r="P131" s="195">
        <f t="shared" si="57"/>
        <v>9000</v>
      </c>
      <c r="Q131" s="406">
        <f t="shared" si="63"/>
        <v>3000</v>
      </c>
      <c r="R131" s="79">
        <f t="shared" si="64"/>
        <v>2000</v>
      </c>
      <c r="S131" s="79">
        <f t="shared" si="65"/>
        <v>1000</v>
      </c>
      <c r="T131" s="79">
        <f t="shared" si="58"/>
        <v>6000</v>
      </c>
      <c r="U131" s="79">
        <f t="shared" si="59"/>
        <v>6000</v>
      </c>
      <c r="V131" s="131"/>
    </row>
    <row r="132" spans="1:22" s="81" customFormat="1" ht="15.75" x14ac:dyDescent="0.25">
      <c r="A132" s="161">
        <v>2</v>
      </c>
      <c r="B132" s="162" t="s">
        <v>255</v>
      </c>
      <c r="C132" s="160" t="s">
        <v>43</v>
      </c>
      <c r="D132" s="144">
        <v>1</v>
      </c>
      <c r="E132" s="129">
        <v>7000</v>
      </c>
      <c r="F132" s="129">
        <f t="shared" ref="F132:F135" si="103">E132*0.4/100</f>
        <v>28</v>
      </c>
      <c r="G132" s="129">
        <v>700</v>
      </c>
      <c r="H132" s="93" t="e">
        <f t="shared" ref="H132:O133" si="104">SUM(H134:H139)</f>
        <v>#REF!</v>
      </c>
      <c r="I132" s="93" t="e">
        <f t="shared" si="104"/>
        <v>#REF!</v>
      </c>
      <c r="J132" s="93" t="e">
        <f t="shared" si="104"/>
        <v>#REF!</v>
      </c>
      <c r="K132" s="93" t="e">
        <f t="shared" si="104"/>
        <v>#REF!</v>
      </c>
      <c r="L132" s="93" t="e">
        <f t="shared" si="104"/>
        <v>#REF!</v>
      </c>
      <c r="M132" s="93" t="e">
        <f t="shared" si="104"/>
        <v>#REF!</v>
      </c>
      <c r="N132" s="93" t="e">
        <f t="shared" si="104"/>
        <v>#REF!</v>
      </c>
      <c r="O132" s="93" t="e">
        <f t="shared" si="104"/>
        <v>#REF!</v>
      </c>
      <c r="P132" s="195">
        <f t="shared" si="57"/>
        <v>6300</v>
      </c>
      <c r="Q132" s="406">
        <f t="shared" si="63"/>
        <v>2100</v>
      </c>
      <c r="R132" s="79">
        <f t="shared" si="64"/>
        <v>1400</v>
      </c>
      <c r="S132" s="79">
        <f t="shared" si="65"/>
        <v>700</v>
      </c>
      <c r="T132" s="79">
        <f t="shared" si="58"/>
        <v>4200</v>
      </c>
      <c r="U132" s="79">
        <f t="shared" si="59"/>
        <v>4200</v>
      </c>
      <c r="V132" s="109"/>
    </row>
    <row r="133" spans="1:22" s="211" customFormat="1" ht="15.75" x14ac:dyDescent="0.25">
      <c r="A133" s="200">
        <v>3</v>
      </c>
      <c r="B133" s="201" t="s">
        <v>315</v>
      </c>
      <c r="C133" s="233" t="s">
        <v>68</v>
      </c>
      <c r="D133" s="234">
        <v>1</v>
      </c>
      <c r="E133" s="235">
        <v>4000</v>
      </c>
      <c r="F133" s="235">
        <f t="shared" si="103"/>
        <v>16</v>
      </c>
      <c r="G133" s="235">
        <v>700</v>
      </c>
      <c r="H133" s="230" t="e">
        <f t="shared" si="104"/>
        <v>#REF!</v>
      </c>
      <c r="I133" s="230" t="e">
        <f t="shared" si="104"/>
        <v>#REF!</v>
      </c>
      <c r="J133" s="230" t="e">
        <f t="shared" si="104"/>
        <v>#REF!</v>
      </c>
      <c r="K133" s="230" t="e">
        <f t="shared" si="104"/>
        <v>#REF!</v>
      </c>
      <c r="L133" s="230" t="e">
        <f t="shared" si="104"/>
        <v>#REF!</v>
      </c>
      <c r="M133" s="230" t="e">
        <f t="shared" si="104"/>
        <v>#REF!</v>
      </c>
      <c r="N133" s="230" t="e">
        <f t="shared" si="104"/>
        <v>#REF!</v>
      </c>
      <c r="O133" s="230" t="e">
        <f t="shared" si="104"/>
        <v>#REF!</v>
      </c>
      <c r="P133" s="195">
        <f t="shared" si="57"/>
        <v>3600</v>
      </c>
      <c r="Q133" s="437">
        <f t="shared" ref="Q133" si="105">+R133+S133</f>
        <v>0</v>
      </c>
      <c r="R133" s="208"/>
      <c r="S133" s="208"/>
      <c r="T133" s="79">
        <f t="shared" si="58"/>
        <v>3600</v>
      </c>
      <c r="U133" s="209">
        <f t="shared" si="59"/>
        <v>3600</v>
      </c>
      <c r="V133" s="441" t="s">
        <v>291</v>
      </c>
    </row>
    <row r="134" spans="1:22" s="1" customFormat="1" ht="15.75" x14ac:dyDescent="0.25">
      <c r="A134" s="161">
        <v>4</v>
      </c>
      <c r="B134" s="162" t="s">
        <v>256</v>
      </c>
      <c r="C134" s="160" t="s">
        <v>68</v>
      </c>
      <c r="D134" s="144">
        <v>1</v>
      </c>
      <c r="E134" s="129">
        <v>10000</v>
      </c>
      <c r="F134" s="129">
        <f t="shared" si="103"/>
        <v>40</v>
      </c>
      <c r="G134" s="129">
        <v>400</v>
      </c>
      <c r="H134" s="108">
        <f t="shared" ref="H134:H146" si="106">F134*G134</f>
        <v>16000</v>
      </c>
      <c r="I134" s="108">
        <f t="shared" ref="I134:I146" si="107">H134*0.68</f>
        <v>10880</v>
      </c>
      <c r="J134" s="108">
        <f t="shared" ref="J134:J146" si="108">H134*0.12</f>
        <v>1920</v>
      </c>
      <c r="K134" s="108"/>
      <c r="L134" s="108">
        <f>I134</f>
        <v>10880</v>
      </c>
      <c r="M134" s="108"/>
      <c r="N134" s="108"/>
      <c r="O134" s="108"/>
      <c r="P134" s="195">
        <f t="shared" si="57"/>
        <v>9000</v>
      </c>
      <c r="Q134" s="406">
        <f t="shared" si="63"/>
        <v>2700</v>
      </c>
      <c r="R134" s="79">
        <v>1800</v>
      </c>
      <c r="S134" s="79">
        <v>900</v>
      </c>
      <c r="T134" s="79">
        <f t="shared" si="58"/>
        <v>6300</v>
      </c>
      <c r="U134" s="79">
        <f t="shared" si="59"/>
        <v>6300</v>
      </c>
      <c r="V134" s="131"/>
    </row>
    <row r="135" spans="1:22" s="1" customFormat="1" ht="15.75" x14ac:dyDescent="0.25">
      <c r="A135" s="161">
        <v>5</v>
      </c>
      <c r="B135" s="162" t="s">
        <v>257</v>
      </c>
      <c r="C135" s="160" t="s">
        <v>68</v>
      </c>
      <c r="D135" s="144">
        <v>1</v>
      </c>
      <c r="E135" s="129">
        <v>10000</v>
      </c>
      <c r="F135" s="129">
        <f t="shared" si="103"/>
        <v>40</v>
      </c>
      <c r="G135" s="129">
        <v>400</v>
      </c>
      <c r="H135" s="108"/>
      <c r="I135" s="108"/>
      <c r="J135" s="108"/>
      <c r="K135" s="108"/>
      <c r="L135" s="108"/>
      <c r="M135" s="108"/>
      <c r="N135" s="108"/>
      <c r="O135" s="108"/>
      <c r="P135" s="195">
        <f t="shared" si="57"/>
        <v>9000</v>
      </c>
      <c r="Q135" s="406">
        <f t="shared" si="63"/>
        <v>3000</v>
      </c>
      <c r="R135" s="79">
        <f t="shared" si="64"/>
        <v>2000</v>
      </c>
      <c r="S135" s="79">
        <f t="shared" si="65"/>
        <v>1000</v>
      </c>
      <c r="T135" s="79">
        <f t="shared" si="58"/>
        <v>6000</v>
      </c>
      <c r="U135" s="79">
        <f t="shared" si="59"/>
        <v>6000</v>
      </c>
      <c r="V135" s="131"/>
    </row>
    <row r="136" spans="1:22" s="1" customFormat="1" ht="15.75" x14ac:dyDescent="0.25">
      <c r="A136" s="433"/>
      <c r="B136" s="403" t="s">
        <v>258</v>
      </c>
      <c r="C136" s="435"/>
      <c r="D136" s="406">
        <f t="shared" ref="D136:V136" si="109">SUM(D137:D142)</f>
        <v>6</v>
      </c>
      <c r="E136" s="406">
        <f t="shared" si="109"/>
        <v>122000</v>
      </c>
      <c r="F136" s="406">
        <f t="shared" si="109"/>
        <v>448</v>
      </c>
      <c r="G136" s="406">
        <f t="shared" si="109"/>
        <v>3800</v>
      </c>
      <c r="H136" s="406" t="e">
        <f t="shared" si="109"/>
        <v>#REF!</v>
      </c>
      <c r="I136" s="406" t="e">
        <f t="shared" si="109"/>
        <v>#REF!</v>
      </c>
      <c r="J136" s="406" t="e">
        <f t="shared" si="109"/>
        <v>#REF!</v>
      </c>
      <c r="K136" s="406" t="e">
        <f t="shared" si="109"/>
        <v>#REF!</v>
      </c>
      <c r="L136" s="406" t="e">
        <f t="shared" si="109"/>
        <v>#REF!</v>
      </c>
      <c r="M136" s="406" t="e">
        <f t="shared" si="109"/>
        <v>#REF!</v>
      </c>
      <c r="N136" s="406" t="e">
        <f t="shared" si="109"/>
        <v>#REF!</v>
      </c>
      <c r="O136" s="406" t="e">
        <f t="shared" si="109"/>
        <v>#REF!</v>
      </c>
      <c r="P136" s="195">
        <f t="shared" si="57"/>
        <v>109800</v>
      </c>
      <c r="Q136" s="406">
        <f t="shared" si="109"/>
        <v>36600</v>
      </c>
      <c r="R136" s="406">
        <f t="shared" si="109"/>
        <v>24400</v>
      </c>
      <c r="S136" s="406">
        <f t="shared" si="109"/>
        <v>12200</v>
      </c>
      <c r="T136" s="79">
        <f t="shared" si="58"/>
        <v>73200</v>
      </c>
      <c r="U136" s="79">
        <f t="shared" si="59"/>
        <v>73200</v>
      </c>
      <c r="V136" s="406">
        <f t="shared" si="109"/>
        <v>0</v>
      </c>
    </row>
    <row r="137" spans="1:22" s="1" customFormat="1" ht="15.75" x14ac:dyDescent="0.25">
      <c r="A137" s="161">
        <v>1</v>
      </c>
      <c r="B137" s="162" t="s">
        <v>259</v>
      </c>
      <c r="C137" s="160">
        <v>2021</v>
      </c>
      <c r="D137" s="134">
        <v>1</v>
      </c>
      <c r="E137" s="127">
        <v>22000</v>
      </c>
      <c r="F137" s="127">
        <f>E137*0.4/100</f>
        <v>88</v>
      </c>
      <c r="G137" s="127">
        <v>700</v>
      </c>
      <c r="H137" s="108"/>
      <c r="I137" s="108"/>
      <c r="J137" s="108"/>
      <c r="K137" s="108"/>
      <c r="L137" s="108"/>
      <c r="M137" s="108"/>
      <c r="N137" s="108"/>
      <c r="O137" s="108"/>
      <c r="P137" s="195">
        <f t="shared" si="57"/>
        <v>19800</v>
      </c>
      <c r="Q137" s="406">
        <f t="shared" si="63"/>
        <v>6600</v>
      </c>
      <c r="R137" s="79">
        <f t="shared" si="64"/>
        <v>4400</v>
      </c>
      <c r="S137" s="79">
        <f t="shared" si="65"/>
        <v>2200</v>
      </c>
      <c r="T137" s="79">
        <f t="shared" si="58"/>
        <v>13200</v>
      </c>
      <c r="U137" s="79">
        <f t="shared" si="59"/>
        <v>13200</v>
      </c>
      <c r="V137" s="131"/>
    </row>
    <row r="138" spans="1:22" s="1" customFormat="1" ht="15.75" x14ac:dyDescent="0.25">
      <c r="A138" s="161">
        <v>2</v>
      </c>
      <c r="B138" s="162" t="s">
        <v>260</v>
      </c>
      <c r="C138" s="160" t="s">
        <v>43</v>
      </c>
      <c r="D138" s="134">
        <v>1</v>
      </c>
      <c r="E138" s="127">
        <v>20000</v>
      </c>
      <c r="F138" s="127">
        <f>E138*0.4/100</f>
        <v>80</v>
      </c>
      <c r="G138" s="127">
        <v>600</v>
      </c>
      <c r="H138" s="108">
        <f>F138*G138</f>
        <v>48000</v>
      </c>
      <c r="I138" s="108">
        <f>H138*0.68</f>
        <v>32640.000000000004</v>
      </c>
      <c r="J138" s="108">
        <f>H138*0.12</f>
        <v>5760</v>
      </c>
      <c r="K138" s="108"/>
      <c r="L138" s="108">
        <f>I138</f>
        <v>32640.000000000004</v>
      </c>
      <c r="M138" s="108"/>
      <c r="N138" s="108"/>
      <c r="O138" s="108"/>
      <c r="P138" s="195">
        <f t="shared" si="57"/>
        <v>18000</v>
      </c>
      <c r="Q138" s="406">
        <f t="shared" si="63"/>
        <v>6000</v>
      </c>
      <c r="R138" s="79">
        <f t="shared" si="64"/>
        <v>4000</v>
      </c>
      <c r="S138" s="79">
        <f t="shared" si="65"/>
        <v>2000</v>
      </c>
      <c r="T138" s="79">
        <f t="shared" si="58"/>
        <v>12000</v>
      </c>
      <c r="U138" s="79">
        <f t="shared" si="59"/>
        <v>12000</v>
      </c>
      <c r="V138" s="131"/>
    </row>
    <row r="139" spans="1:22" s="1" customFormat="1" ht="30" x14ac:dyDescent="0.25">
      <c r="A139" s="34">
        <v>3</v>
      </c>
      <c r="B139" s="162" t="s">
        <v>484</v>
      </c>
      <c r="C139" s="160" t="s">
        <v>70</v>
      </c>
      <c r="D139" s="134">
        <v>1</v>
      </c>
      <c r="E139" s="127">
        <v>40000</v>
      </c>
      <c r="F139" s="127">
        <v>80</v>
      </c>
      <c r="G139" s="127">
        <v>700</v>
      </c>
      <c r="H139" s="108">
        <f t="shared" si="106"/>
        <v>56000</v>
      </c>
      <c r="I139" s="108">
        <f t="shared" si="107"/>
        <v>38080</v>
      </c>
      <c r="J139" s="108">
        <f t="shared" si="108"/>
        <v>6720</v>
      </c>
      <c r="K139" s="108"/>
      <c r="L139" s="108">
        <f>I139</f>
        <v>38080</v>
      </c>
      <c r="M139" s="108"/>
      <c r="N139" s="108"/>
      <c r="O139" s="108"/>
      <c r="P139" s="195">
        <f t="shared" si="57"/>
        <v>36000</v>
      </c>
      <c r="Q139" s="406">
        <f t="shared" si="63"/>
        <v>12000</v>
      </c>
      <c r="R139" s="79">
        <f t="shared" si="64"/>
        <v>8000</v>
      </c>
      <c r="S139" s="79">
        <f t="shared" si="65"/>
        <v>4000</v>
      </c>
      <c r="T139" s="79">
        <f t="shared" si="58"/>
        <v>24000</v>
      </c>
      <c r="U139" s="79">
        <f t="shared" si="59"/>
        <v>24000</v>
      </c>
      <c r="V139" s="131"/>
    </row>
    <row r="140" spans="1:22" s="81" customFormat="1" ht="15.75" x14ac:dyDescent="0.25">
      <c r="A140" s="161">
        <v>4</v>
      </c>
      <c r="B140" s="162" t="s">
        <v>261</v>
      </c>
      <c r="C140" s="160" t="s">
        <v>70</v>
      </c>
      <c r="D140" s="134">
        <v>1</v>
      </c>
      <c r="E140" s="127">
        <v>15000</v>
      </c>
      <c r="F140" s="127">
        <v>120</v>
      </c>
      <c r="G140" s="127">
        <v>600</v>
      </c>
      <c r="H140" s="91" t="e">
        <f t="shared" ref="H140:O140" si="110">SUM(H141:H146)</f>
        <v>#REF!</v>
      </c>
      <c r="I140" s="91" t="e">
        <f t="shared" si="110"/>
        <v>#REF!</v>
      </c>
      <c r="J140" s="91" t="e">
        <f t="shared" si="110"/>
        <v>#REF!</v>
      </c>
      <c r="K140" s="91" t="e">
        <f t="shared" si="110"/>
        <v>#REF!</v>
      </c>
      <c r="L140" s="91" t="e">
        <f t="shared" si="110"/>
        <v>#REF!</v>
      </c>
      <c r="M140" s="91" t="e">
        <f t="shared" si="110"/>
        <v>#REF!</v>
      </c>
      <c r="N140" s="91" t="e">
        <f t="shared" si="110"/>
        <v>#REF!</v>
      </c>
      <c r="O140" s="91" t="e">
        <f t="shared" si="110"/>
        <v>#REF!</v>
      </c>
      <c r="P140" s="195">
        <f t="shared" si="57"/>
        <v>13500</v>
      </c>
      <c r="Q140" s="406">
        <f t="shared" si="63"/>
        <v>4500</v>
      </c>
      <c r="R140" s="79">
        <f t="shared" si="64"/>
        <v>3000</v>
      </c>
      <c r="S140" s="79">
        <f t="shared" si="65"/>
        <v>1500</v>
      </c>
      <c r="T140" s="79">
        <f t="shared" si="58"/>
        <v>9000</v>
      </c>
      <c r="U140" s="79">
        <f t="shared" si="59"/>
        <v>9000</v>
      </c>
      <c r="V140" s="109"/>
    </row>
    <row r="141" spans="1:22" s="1" customFormat="1" ht="15.75" x14ac:dyDescent="0.25">
      <c r="A141" s="161">
        <v>5</v>
      </c>
      <c r="B141" s="162" t="s">
        <v>262</v>
      </c>
      <c r="C141" s="160" t="s">
        <v>70</v>
      </c>
      <c r="D141" s="134">
        <v>1</v>
      </c>
      <c r="E141" s="127">
        <v>15000</v>
      </c>
      <c r="F141" s="127">
        <v>40</v>
      </c>
      <c r="G141" s="127">
        <v>600</v>
      </c>
      <c r="H141" s="108">
        <f t="shared" si="106"/>
        <v>24000</v>
      </c>
      <c r="I141" s="108">
        <f t="shared" si="107"/>
        <v>16320.000000000002</v>
      </c>
      <c r="J141" s="108">
        <f t="shared" si="108"/>
        <v>2880</v>
      </c>
      <c r="K141" s="108"/>
      <c r="L141" s="108"/>
      <c r="M141" s="108">
        <f>I141</f>
        <v>16320.000000000002</v>
      </c>
      <c r="N141" s="108"/>
      <c r="O141" s="108"/>
      <c r="P141" s="195">
        <f t="shared" ref="P141:P156" si="111">E141/10000*9000</f>
        <v>13500</v>
      </c>
      <c r="Q141" s="406">
        <f t="shared" si="63"/>
        <v>4500</v>
      </c>
      <c r="R141" s="79">
        <f t="shared" si="64"/>
        <v>3000</v>
      </c>
      <c r="S141" s="79">
        <f t="shared" si="65"/>
        <v>1500</v>
      </c>
      <c r="T141" s="79">
        <f t="shared" ref="T141:T156" si="112">+P141-Q141</f>
        <v>9000</v>
      </c>
      <c r="U141" s="79">
        <f t="shared" si="59"/>
        <v>9000</v>
      </c>
      <c r="V141" s="131"/>
    </row>
    <row r="142" spans="1:22" s="1" customFormat="1" ht="15.75" x14ac:dyDescent="0.25">
      <c r="A142" s="161">
        <v>6</v>
      </c>
      <c r="B142" s="162" t="s">
        <v>263</v>
      </c>
      <c r="C142" s="160" t="s">
        <v>70</v>
      </c>
      <c r="D142" s="134">
        <v>1</v>
      </c>
      <c r="E142" s="127">
        <v>10000</v>
      </c>
      <c r="F142" s="127">
        <v>40</v>
      </c>
      <c r="G142" s="127">
        <v>600</v>
      </c>
      <c r="H142" s="108">
        <f t="shared" si="106"/>
        <v>24000</v>
      </c>
      <c r="I142" s="108">
        <f t="shared" si="107"/>
        <v>16320.000000000002</v>
      </c>
      <c r="J142" s="108">
        <f t="shared" si="108"/>
        <v>2880</v>
      </c>
      <c r="K142" s="108"/>
      <c r="L142" s="108"/>
      <c r="M142" s="108">
        <f>I142</f>
        <v>16320.000000000002</v>
      </c>
      <c r="N142" s="108"/>
      <c r="O142" s="108"/>
      <c r="P142" s="195">
        <f t="shared" si="111"/>
        <v>9000</v>
      </c>
      <c r="Q142" s="406">
        <f t="shared" si="63"/>
        <v>3000</v>
      </c>
      <c r="R142" s="79">
        <f t="shared" si="64"/>
        <v>2000</v>
      </c>
      <c r="S142" s="79">
        <f t="shared" si="65"/>
        <v>1000</v>
      </c>
      <c r="T142" s="79">
        <f t="shared" si="112"/>
        <v>6000</v>
      </c>
      <c r="U142" s="79">
        <f t="shared" ref="U142:U156" si="113">P142-Q142</f>
        <v>6000</v>
      </c>
      <c r="V142" s="131"/>
    </row>
    <row r="143" spans="1:22" s="1" customFormat="1" ht="15.75" x14ac:dyDescent="0.25">
      <c r="A143" s="433"/>
      <c r="B143" s="403" t="s">
        <v>264</v>
      </c>
      <c r="C143" s="435"/>
      <c r="D143" s="406">
        <f t="shared" ref="D143:O143" si="114">SUM(D144:D148)</f>
        <v>5</v>
      </c>
      <c r="E143" s="406">
        <f t="shared" si="114"/>
        <v>218237</v>
      </c>
      <c r="F143" s="406">
        <f t="shared" si="114"/>
        <v>884</v>
      </c>
      <c r="G143" s="406">
        <f t="shared" si="114"/>
        <v>1800</v>
      </c>
      <c r="H143" s="406" t="e">
        <f t="shared" si="114"/>
        <v>#REF!</v>
      </c>
      <c r="I143" s="406" t="e">
        <f t="shared" si="114"/>
        <v>#REF!</v>
      </c>
      <c r="J143" s="406" t="e">
        <f t="shared" si="114"/>
        <v>#REF!</v>
      </c>
      <c r="K143" s="406" t="e">
        <f t="shared" si="114"/>
        <v>#REF!</v>
      </c>
      <c r="L143" s="406" t="e">
        <f t="shared" si="114"/>
        <v>#REF!</v>
      </c>
      <c r="M143" s="406" t="e">
        <f t="shared" si="114"/>
        <v>#REF!</v>
      </c>
      <c r="N143" s="406" t="e">
        <f t="shared" si="114"/>
        <v>#REF!</v>
      </c>
      <c r="O143" s="406" t="e">
        <f t="shared" si="114"/>
        <v>#REF!</v>
      </c>
      <c r="P143" s="195">
        <f t="shared" si="111"/>
        <v>196413.3</v>
      </c>
      <c r="Q143" s="406">
        <f>SUM(Q144:Q148)</f>
        <v>69971.100000000006</v>
      </c>
      <c r="R143" s="406">
        <f>SUM(R144:R148)</f>
        <v>43647.4</v>
      </c>
      <c r="S143" s="406">
        <f>SUM(S144:S148)</f>
        <v>26323.7</v>
      </c>
      <c r="T143" s="79">
        <f t="shared" si="112"/>
        <v>126442.19999999998</v>
      </c>
      <c r="U143" s="79">
        <f t="shared" si="113"/>
        <v>126442.19999999998</v>
      </c>
      <c r="V143" s="406">
        <f>SUM(V144:V148)</f>
        <v>0</v>
      </c>
    </row>
    <row r="144" spans="1:22" s="182" customFormat="1" ht="22.5" customHeight="1" x14ac:dyDescent="0.25">
      <c r="A144" s="78">
        <v>1</v>
      </c>
      <c r="B144" s="101" t="s">
        <v>297</v>
      </c>
      <c r="C144" s="82" t="s">
        <v>265</v>
      </c>
      <c r="D144" s="82">
        <v>1</v>
      </c>
      <c r="E144" s="84">
        <v>90000</v>
      </c>
      <c r="F144" s="84">
        <f>E144*0.4/100</f>
        <v>360</v>
      </c>
      <c r="G144" s="84">
        <v>400</v>
      </c>
      <c r="H144" s="186">
        <f t="shared" ref="H144" si="115">F144*G144</f>
        <v>144000</v>
      </c>
      <c r="I144" s="186">
        <f t="shared" ref="I144" si="116">H144*0.68</f>
        <v>97920</v>
      </c>
      <c r="J144" s="186">
        <f t="shared" ref="J144" si="117">H144*0.12</f>
        <v>17280</v>
      </c>
      <c r="K144" s="186"/>
      <c r="L144" s="186"/>
      <c r="M144" s="186"/>
      <c r="N144" s="186">
        <f>I144</f>
        <v>97920</v>
      </c>
      <c r="O144" s="186"/>
      <c r="P144" s="195">
        <f t="shared" si="111"/>
        <v>81000</v>
      </c>
      <c r="Q144" s="179">
        <f t="shared" ref="Q144" si="118">+R144+S144</f>
        <v>31500</v>
      </c>
      <c r="R144" s="180">
        <f t="shared" ref="R144" si="119">+E144*2/10</f>
        <v>18000</v>
      </c>
      <c r="S144" s="180">
        <f>+E144*1.5/10</f>
        <v>13500</v>
      </c>
      <c r="T144" s="79">
        <f t="shared" si="112"/>
        <v>49500</v>
      </c>
      <c r="U144" s="79">
        <f t="shared" si="113"/>
        <v>49500</v>
      </c>
      <c r="V144" s="187"/>
    </row>
    <row r="145" spans="1:22" s="1" customFormat="1" ht="15.75" x14ac:dyDescent="0.25">
      <c r="A145" s="161">
        <v>2</v>
      </c>
      <c r="B145" s="167" t="s">
        <v>450</v>
      </c>
      <c r="C145" s="148" t="s">
        <v>56</v>
      </c>
      <c r="D145" s="134">
        <v>1</v>
      </c>
      <c r="E145" s="127">
        <v>26000</v>
      </c>
      <c r="F145" s="127">
        <f>E145*0.4/100</f>
        <v>104</v>
      </c>
      <c r="G145" s="127">
        <v>500</v>
      </c>
      <c r="H145" s="108">
        <f t="shared" si="106"/>
        <v>52000</v>
      </c>
      <c r="I145" s="108">
        <f t="shared" si="107"/>
        <v>35360</v>
      </c>
      <c r="J145" s="108">
        <f t="shared" si="108"/>
        <v>6240</v>
      </c>
      <c r="K145" s="108"/>
      <c r="L145" s="108"/>
      <c r="M145" s="108"/>
      <c r="N145" s="108">
        <f>I145</f>
        <v>35360</v>
      </c>
      <c r="O145" s="108"/>
      <c r="P145" s="195">
        <f t="shared" si="111"/>
        <v>23400</v>
      </c>
      <c r="Q145" s="406">
        <f t="shared" si="63"/>
        <v>7800</v>
      </c>
      <c r="R145" s="79">
        <f t="shared" si="64"/>
        <v>5200</v>
      </c>
      <c r="S145" s="79">
        <f t="shared" si="65"/>
        <v>2600</v>
      </c>
      <c r="T145" s="79">
        <f t="shared" si="112"/>
        <v>15600</v>
      </c>
      <c r="U145" s="79">
        <f t="shared" si="113"/>
        <v>15600</v>
      </c>
      <c r="V145" s="131"/>
    </row>
    <row r="146" spans="1:22" s="1" customFormat="1" ht="15.75" x14ac:dyDescent="0.25">
      <c r="A146" s="161">
        <v>3</v>
      </c>
      <c r="B146" s="167" t="s">
        <v>267</v>
      </c>
      <c r="C146" s="148" t="s">
        <v>43</v>
      </c>
      <c r="D146" s="134">
        <v>1</v>
      </c>
      <c r="E146" s="127">
        <v>2237</v>
      </c>
      <c r="F146" s="127">
        <v>20</v>
      </c>
      <c r="G146" s="127">
        <v>150</v>
      </c>
      <c r="H146" s="108">
        <f t="shared" si="106"/>
        <v>3000</v>
      </c>
      <c r="I146" s="108">
        <f t="shared" si="107"/>
        <v>2040.0000000000002</v>
      </c>
      <c r="J146" s="108">
        <f t="shared" si="108"/>
        <v>360</v>
      </c>
      <c r="K146" s="108"/>
      <c r="L146" s="108"/>
      <c r="M146" s="108"/>
      <c r="N146" s="108"/>
      <c r="O146" s="108">
        <f>I146</f>
        <v>2040.0000000000002</v>
      </c>
      <c r="P146" s="195">
        <f t="shared" si="111"/>
        <v>2013.3000000000002</v>
      </c>
      <c r="Q146" s="406">
        <f t="shared" si="63"/>
        <v>671.09999999999991</v>
      </c>
      <c r="R146" s="79">
        <f t="shared" si="64"/>
        <v>447.4</v>
      </c>
      <c r="S146" s="79">
        <f t="shared" si="65"/>
        <v>223.7</v>
      </c>
      <c r="T146" s="79">
        <f t="shared" si="112"/>
        <v>1342.2000000000003</v>
      </c>
      <c r="U146" s="79">
        <f t="shared" si="113"/>
        <v>1342.2000000000003</v>
      </c>
      <c r="V146" s="131"/>
    </row>
    <row r="147" spans="1:22" s="81" customFormat="1" ht="20.25" customHeight="1" x14ac:dyDescent="0.25">
      <c r="A147" s="161">
        <v>4</v>
      </c>
      <c r="B147" s="167" t="s">
        <v>268</v>
      </c>
      <c r="C147" s="148" t="s">
        <v>77</v>
      </c>
      <c r="D147" s="134">
        <v>1</v>
      </c>
      <c r="E147" s="127">
        <v>50000</v>
      </c>
      <c r="F147" s="127">
        <f>E147*0.4/100</f>
        <v>200</v>
      </c>
      <c r="G147" s="127">
        <v>400</v>
      </c>
      <c r="H147" s="91" t="e">
        <f t="shared" ref="H147:O147" si="120">SUM(H148:H151)</f>
        <v>#REF!</v>
      </c>
      <c r="I147" s="91" t="e">
        <f t="shared" si="120"/>
        <v>#REF!</v>
      </c>
      <c r="J147" s="91" t="e">
        <f t="shared" si="120"/>
        <v>#REF!</v>
      </c>
      <c r="K147" s="91" t="e">
        <f t="shared" si="120"/>
        <v>#REF!</v>
      </c>
      <c r="L147" s="91" t="e">
        <f t="shared" si="120"/>
        <v>#REF!</v>
      </c>
      <c r="M147" s="91" t="e">
        <f t="shared" si="120"/>
        <v>#REF!</v>
      </c>
      <c r="N147" s="91" t="e">
        <f t="shared" si="120"/>
        <v>#REF!</v>
      </c>
      <c r="O147" s="91" t="e">
        <f t="shared" si="120"/>
        <v>#REF!</v>
      </c>
      <c r="P147" s="195">
        <f t="shared" si="111"/>
        <v>45000</v>
      </c>
      <c r="Q147" s="406">
        <f t="shared" si="63"/>
        <v>15000</v>
      </c>
      <c r="R147" s="79">
        <f t="shared" si="64"/>
        <v>10000</v>
      </c>
      <c r="S147" s="79">
        <f t="shared" si="65"/>
        <v>5000</v>
      </c>
      <c r="T147" s="79">
        <f t="shared" si="112"/>
        <v>30000</v>
      </c>
      <c r="U147" s="79">
        <f t="shared" si="113"/>
        <v>30000</v>
      </c>
      <c r="V147" s="109"/>
    </row>
    <row r="148" spans="1:22" s="1" customFormat="1" ht="23.25" customHeight="1" x14ac:dyDescent="0.25">
      <c r="A148" s="161">
        <v>5</v>
      </c>
      <c r="B148" s="167" t="s">
        <v>269</v>
      </c>
      <c r="C148" s="148" t="s">
        <v>70</v>
      </c>
      <c r="D148" s="134">
        <v>1</v>
      </c>
      <c r="E148" s="127">
        <v>50000</v>
      </c>
      <c r="F148" s="127">
        <f>E148*0.4/100</f>
        <v>200</v>
      </c>
      <c r="G148" s="127">
        <v>350</v>
      </c>
      <c r="H148" s="108"/>
      <c r="I148" s="108"/>
      <c r="J148" s="108"/>
      <c r="K148" s="108"/>
      <c r="L148" s="108"/>
      <c r="M148" s="108"/>
      <c r="N148" s="108"/>
      <c r="O148" s="108"/>
      <c r="P148" s="195">
        <f t="shared" si="111"/>
        <v>45000</v>
      </c>
      <c r="Q148" s="406">
        <f t="shared" si="63"/>
        <v>15000</v>
      </c>
      <c r="R148" s="79">
        <f t="shared" si="64"/>
        <v>10000</v>
      </c>
      <c r="S148" s="79">
        <f t="shared" si="65"/>
        <v>5000</v>
      </c>
      <c r="T148" s="79">
        <f t="shared" si="112"/>
        <v>30000</v>
      </c>
      <c r="U148" s="79">
        <f t="shared" si="113"/>
        <v>30000</v>
      </c>
      <c r="V148" s="131"/>
    </row>
    <row r="149" spans="1:22" s="1" customFormat="1" ht="15.75" x14ac:dyDescent="0.25">
      <c r="A149" s="433"/>
      <c r="B149" s="403" t="s">
        <v>270</v>
      </c>
      <c r="C149" s="435"/>
      <c r="D149" s="406">
        <f t="shared" ref="D149:V149" si="121">SUM(D150:D156)</f>
        <v>7</v>
      </c>
      <c r="E149" s="406">
        <f t="shared" si="121"/>
        <v>66600</v>
      </c>
      <c r="F149" s="406">
        <f t="shared" si="121"/>
        <v>266.39999999999998</v>
      </c>
      <c r="G149" s="406">
        <f t="shared" si="121"/>
        <v>3000</v>
      </c>
      <c r="H149" s="406" t="e">
        <f t="shared" si="121"/>
        <v>#REF!</v>
      </c>
      <c r="I149" s="406" t="e">
        <f t="shared" si="121"/>
        <v>#REF!</v>
      </c>
      <c r="J149" s="406" t="e">
        <f t="shared" si="121"/>
        <v>#REF!</v>
      </c>
      <c r="K149" s="406" t="e">
        <f t="shared" si="121"/>
        <v>#REF!</v>
      </c>
      <c r="L149" s="406" t="e">
        <f t="shared" si="121"/>
        <v>#REF!</v>
      </c>
      <c r="M149" s="406" t="e">
        <f t="shared" si="121"/>
        <v>#REF!</v>
      </c>
      <c r="N149" s="406" t="e">
        <f t="shared" si="121"/>
        <v>#REF!</v>
      </c>
      <c r="O149" s="406" t="e">
        <f t="shared" si="121"/>
        <v>#REF!</v>
      </c>
      <c r="P149" s="195">
        <f t="shared" si="111"/>
        <v>59940</v>
      </c>
      <c r="Q149" s="406">
        <f t="shared" si="121"/>
        <v>19080</v>
      </c>
      <c r="R149" s="406">
        <f t="shared" si="121"/>
        <v>12720</v>
      </c>
      <c r="S149" s="406">
        <f t="shared" si="121"/>
        <v>6360</v>
      </c>
      <c r="T149" s="79">
        <f t="shared" si="112"/>
        <v>40860</v>
      </c>
      <c r="U149" s="79">
        <f t="shared" si="113"/>
        <v>40860</v>
      </c>
      <c r="V149" s="406">
        <f t="shared" si="121"/>
        <v>0</v>
      </c>
    </row>
    <row r="150" spans="1:22" s="1" customFormat="1" ht="15.75" x14ac:dyDescent="0.25">
      <c r="A150" s="34">
        <v>1</v>
      </c>
      <c r="B150" s="167" t="s">
        <v>271</v>
      </c>
      <c r="C150" s="148" t="s">
        <v>56</v>
      </c>
      <c r="D150" s="140">
        <v>1</v>
      </c>
      <c r="E150" s="89">
        <v>30000</v>
      </c>
      <c r="F150" s="89">
        <f t="shared" ref="F150:F156" si="122">E150*0.4/100</f>
        <v>120</v>
      </c>
      <c r="G150" s="89">
        <v>500</v>
      </c>
      <c r="H150" s="108"/>
      <c r="I150" s="108"/>
      <c r="J150" s="108"/>
      <c r="K150" s="108"/>
      <c r="L150" s="108"/>
      <c r="M150" s="108"/>
      <c r="N150" s="108"/>
      <c r="O150" s="108"/>
      <c r="P150" s="195">
        <f t="shared" si="111"/>
        <v>27000</v>
      </c>
      <c r="Q150" s="406">
        <f t="shared" si="63"/>
        <v>9000</v>
      </c>
      <c r="R150" s="79">
        <f t="shared" si="64"/>
        <v>6000</v>
      </c>
      <c r="S150" s="79">
        <f t="shared" si="65"/>
        <v>3000</v>
      </c>
      <c r="T150" s="79">
        <f t="shared" si="112"/>
        <v>18000</v>
      </c>
      <c r="U150" s="79">
        <f t="shared" si="113"/>
        <v>18000</v>
      </c>
      <c r="V150" s="131"/>
    </row>
    <row r="151" spans="1:22" s="88" customFormat="1" ht="15.75" x14ac:dyDescent="0.25">
      <c r="A151" s="34">
        <v>2</v>
      </c>
      <c r="B151" s="167" t="s">
        <v>272</v>
      </c>
      <c r="C151" s="148" t="s">
        <v>43</v>
      </c>
      <c r="D151" s="140">
        <v>1</v>
      </c>
      <c r="E151" s="89">
        <v>14600</v>
      </c>
      <c r="F151" s="89">
        <f t="shared" si="122"/>
        <v>58.4</v>
      </c>
      <c r="G151" s="89">
        <v>500</v>
      </c>
      <c r="H151" s="110" t="e">
        <f>SUM(#REF!)</f>
        <v>#REF!</v>
      </c>
      <c r="I151" s="110" t="e">
        <f>SUM(#REF!)</f>
        <v>#REF!</v>
      </c>
      <c r="J151" s="110" t="e">
        <f>SUM(#REF!)</f>
        <v>#REF!</v>
      </c>
      <c r="K151" s="110" t="e">
        <f>SUM(#REF!)</f>
        <v>#REF!</v>
      </c>
      <c r="L151" s="110" t="e">
        <f>SUM(#REF!)</f>
        <v>#REF!</v>
      </c>
      <c r="M151" s="110" t="e">
        <f>SUM(#REF!)</f>
        <v>#REF!</v>
      </c>
      <c r="N151" s="110" t="e">
        <f>SUM(#REF!)</f>
        <v>#REF!</v>
      </c>
      <c r="O151" s="110" t="e">
        <f>SUM(#REF!)</f>
        <v>#REF!</v>
      </c>
      <c r="P151" s="195">
        <f t="shared" si="111"/>
        <v>13140</v>
      </c>
      <c r="Q151" s="406">
        <f t="shared" si="63"/>
        <v>4380</v>
      </c>
      <c r="R151" s="79">
        <f t="shared" si="64"/>
        <v>2920</v>
      </c>
      <c r="S151" s="79">
        <f t="shared" si="65"/>
        <v>1460</v>
      </c>
      <c r="T151" s="79">
        <f t="shared" si="112"/>
        <v>8760</v>
      </c>
      <c r="U151" s="79">
        <f t="shared" si="113"/>
        <v>8760</v>
      </c>
      <c r="V151" s="87"/>
    </row>
    <row r="152" spans="1:22" s="1" customFormat="1" ht="15.75" x14ac:dyDescent="0.25">
      <c r="A152" s="34">
        <v>3</v>
      </c>
      <c r="B152" s="167" t="s">
        <v>273</v>
      </c>
      <c r="C152" s="148" t="s">
        <v>68</v>
      </c>
      <c r="D152" s="140">
        <v>1</v>
      </c>
      <c r="E152" s="89">
        <v>3000</v>
      </c>
      <c r="F152" s="89">
        <f t="shared" si="122"/>
        <v>12</v>
      </c>
      <c r="G152" s="89">
        <v>500</v>
      </c>
      <c r="H152" s="442"/>
      <c r="I152" s="442"/>
      <c r="J152" s="443"/>
      <c r="P152" s="195">
        <f t="shared" si="111"/>
        <v>2700</v>
      </c>
      <c r="Q152" s="406">
        <f t="shared" si="63"/>
        <v>900</v>
      </c>
      <c r="R152" s="79">
        <f t="shared" si="64"/>
        <v>600</v>
      </c>
      <c r="S152" s="79">
        <f t="shared" si="65"/>
        <v>300</v>
      </c>
      <c r="T152" s="79">
        <f t="shared" si="112"/>
        <v>1800</v>
      </c>
      <c r="U152" s="79">
        <f t="shared" si="113"/>
        <v>1800</v>
      </c>
      <c r="V152" s="444"/>
    </row>
    <row r="153" spans="1:22" s="240" customFormat="1" ht="15.75" x14ac:dyDescent="0.25">
      <c r="A153" s="236">
        <v>4</v>
      </c>
      <c r="B153" s="237" t="s">
        <v>316</v>
      </c>
      <c r="C153" s="202" t="s">
        <v>68</v>
      </c>
      <c r="D153" s="238">
        <v>1</v>
      </c>
      <c r="E153" s="210">
        <v>3000</v>
      </c>
      <c r="F153" s="210">
        <f t="shared" si="122"/>
        <v>12</v>
      </c>
      <c r="G153" s="210"/>
      <c r="H153" s="445"/>
      <c r="I153" s="445"/>
      <c r="J153" s="446"/>
      <c r="P153" s="195">
        <f t="shared" si="111"/>
        <v>2700</v>
      </c>
      <c r="Q153" s="437">
        <f t="shared" si="63"/>
        <v>0</v>
      </c>
      <c r="R153" s="208"/>
      <c r="S153" s="208"/>
      <c r="T153" s="79">
        <f t="shared" si="112"/>
        <v>2700</v>
      </c>
      <c r="U153" s="209">
        <f t="shared" si="113"/>
        <v>2700</v>
      </c>
      <c r="V153" s="447" t="s">
        <v>291</v>
      </c>
    </row>
    <row r="154" spans="1:22" x14ac:dyDescent="0.3">
      <c r="A154" s="34">
        <v>5</v>
      </c>
      <c r="B154" s="167" t="s">
        <v>274</v>
      </c>
      <c r="C154" s="148" t="s">
        <v>108</v>
      </c>
      <c r="D154" s="140">
        <v>1</v>
      </c>
      <c r="E154" s="89">
        <v>6000</v>
      </c>
      <c r="F154" s="89">
        <f t="shared" si="122"/>
        <v>24</v>
      </c>
      <c r="G154" s="89">
        <v>500</v>
      </c>
      <c r="P154" s="195">
        <f t="shared" si="111"/>
        <v>5400</v>
      </c>
      <c r="Q154" s="406">
        <f t="shared" si="63"/>
        <v>1800</v>
      </c>
      <c r="R154" s="79">
        <f t="shared" si="64"/>
        <v>1200</v>
      </c>
      <c r="S154" s="79">
        <f t="shared" si="65"/>
        <v>600</v>
      </c>
      <c r="T154" s="79">
        <f t="shared" si="112"/>
        <v>3600</v>
      </c>
      <c r="U154" s="79">
        <f t="shared" si="113"/>
        <v>3600</v>
      </c>
      <c r="V154" s="444"/>
    </row>
    <row r="155" spans="1:22" x14ac:dyDescent="0.3">
      <c r="A155" s="34">
        <v>6</v>
      </c>
      <c r="B155" s="167" t="s">
        <v>275</v>
      </c>
      <c r="C155" s="148" t="s">
        <v>68</v>
      </c>
      <c r="D155" s="140">
        <v>1</v>
      </c>
      <c r="E155" s="89">
        <v>4000</v>
      </c>
      <c r="F155" s="89">
        <f t="shared" si="122"/>
        <v>16</v>
      </c>
      <c r="G155" s="89">
        <v>500</v>
      </c>
      <c r="P155" s="195">
        <f t="shared" si="111"/>
        <v>3600</v>
      </c>
      <c r="Q155" s="406">
        <f t="shared" si="63"/>
        <v>1200</v>
      </c>
      <c r="R155" s="79">
        <f t="shared" si="64"/>
        <v>800</v>
      </c>
      <c r="S155" s="79">
        <f t="shared" si="65"/>
        <v>400</v>
      </c>
      <c r="T155" s="79">
        <f t="shared" si="112"/>
        <v>2400</v>
      </c>
      <c r="U155" s="79">
        <f t="shared" si="113"/>
        <v>2400</v>
      </c>
      <c r="V155" s="444"/>
    </row>
    <row r="156" spans="1:22" x14ac:dyDescent="0.3">
      <c r="A156" s="34">
        <v>7</v>
      </c>
      <c r="B156" s="167" t="s">
        <v>489</v>
      </c>
      <c r="C156" s="148" t="s">
        <v>43</v>
      </c>
      <c r="D156" s="140">
        <v>1</v>
      </c>
      <c r="E156" s="89">
        <v>6000</v>
      </c>
      <c r="F156" s="89">
        <f t="shared" si="122"/>
        <v>24</v>
      </c>
      <c r="G156" s="89">
        <v>500</v>
      </c>
      <c r="P156" s="195">
        <f t="shared" si="111"/>
        <v>5400</v>
      </c>
      <c r="Q156" s="406">
        <f t="shared" si="63"/>
        <v>1800</v>
      </c>
      <c r="R156" s="79">
        <f t="shared" si="64"/>
        <v>1200</v>
      </c>
      <c r="S156" s="79">
        <f t="shared" si="65"/>
        <v>600</v>
      </c>
      <c r="T156" s="79">
        <f t="shared" si="112"/>
        <v>3600</v>
      </c>
      <c r="U156" s="79">
        <f t="shared" si="113"/>
        <v>3600</v>
      </c>
      <c r="V156" s="444"/>
    </row>
  </sheetData>
  <autoFilter ref="A11:V11"/>
  <mergeCells count="31">
    <mergeCell ref="S1:V1"/>
    <mergeCell ref="U5:U7"/>
    <mergeCell ref="P5:P7"/>
    <mergeCell ref="Q5:S5"/>
    <mergeCell ref="R6:S6"/>
    <mergeCell ref="T5:T9"/>
    <mergeCell ref="R7:R9"/>
    <mergeCell ref="A2:V2"/>
    <mergeCell ref="A3:V3"/>
    <mergeCell ref="G5:G9"/>
    <mergeCell ref="H5:O5"/>
    <mergeCell ref="V5:V9"/>
    <mergeCell ref="H6:H9"/>
    <mergeCell ref="I6:I9"/>
    <mergeCell ref="J6:J9"/>
    <mergeCell ref="K6:O7"/>
    <mergeCell ref="Q6:Q9"/>
    <mergeCell ref="S7:S9"/>
    <mergeCell ref="K8:K9"/>
    <mergeCell ref="A4:B4"/>
    <mergeCell ref="M4:O4"/>
    <mergeCell ref="A5:A9"/>
    <mergeCell ref="B5:B9"/>
    <mergeCell ref="M8:M9"/>
    <mergeCell ref="N8:N9"/>
    <mergeCell ref="O8:O9"/>
    <mergeCell ref="C5:C9"/>
    <mergeCell ref="D5:D9"/>
    <mergeCell ref="E5:E9"/>
    <mergeCell ref="F5:F9"/>
    <mergeCell ref="L8:L9"/>
  </mergeCells>
  <pageMargins left="0.43307086614173229" right="0.19685039370078741" top="0.6692913385826772" bottom="0.35433070866141736" header="0.27559055118110237" footer="0.15748031496062992"/>
  <pageSetup paperSize="9" scale="75" fitToHeight="0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E1" workbookViewId="0">
      <selection activeCell="O1" sqref="O1:S1048576"/>
    </sheetView>
  </sheetViews>
  <sheetFormatPr defaultRowHeight="12.75" x14ac:dyDescent="0.2"/>
  <cols>
    <col min="1" max="1" width="6.85546875" customWidth="1"/>
    <col min="2" max="2" width="47.28515625" customWidth="1"/>
    <col min="3" max="4" width="0" hidden="1" customWidth="1"/>
    <col min="5" max="5" width="13.42578125" customWidth="1"/>
    <col min="6" max="10" width="11.140625" customWidth="1"/>
    <col min="11" max="13" width="16.5703125" customWidth="1"/>
    <col min="14" max="14" width="25.28515625" customWidth="1"/>
    <col min="251" max="251" width="4.5703125" customWidth="1"/>
    <col min="252" max="252" width="21.7109375" customWidth="1"/>
    <col min="253" max="254" width="0" hidden="1" customWidth="1"/>
    <col min="255" max="255" width="7" customWidth="1"/>
    <col min="256" max="256" width="11.5703125" customWidth="1"/>
    <col min="257" max="257" width="9.28515625" customWidth="1"/>
    <col min="258" max="258" width="11.7109375" customWidth="1"/>
    <col min="259" max="259" width="6" customWidth="1"/>
    <col min="260" max="260" width="9.85546875" customWidth="1"/>
    <col min="261" max="261" width="10" customWidth="1"/>
    <col min="262" max="262" width="11.5703125" customWidth="1"/>
    <col min="263" max="263" width="11.7109375" customWidth="1"/>
    <col min="264" max="264" width="12.28515625" customWidth="1"/>
    <col min="265" max="265" width="10.42578125" customWidth="1"/>
    <col min="266" max="266" width="9.140625" customWidth="1"/>
    <col min="267" max="267" width="9.7109375" customWidth="1"/>
    <col min="268" max="268" width="20.7109375" customWidth="1"/>
    <col min="270" max="270" width="11.28515625" bestFit="1" customWidth="1"/>
    <col min="507" max="507" width="4.5703125" customWidth="1"/>
    <col min="508" max="508" width="21.7109375" customWidth="1"/>
    <col min="509" max="510" width="0" hidden="1" customWidth="1"/>
    <col min="511" max="511" width="7" customWidth="1"/>
    <col min="512" max="512" width="11.5703125" customWidth="1"/>
    <col min="513" max="513" width="9.28515625" customWidth="1"/>
    <col min="514" max="514" width="11.7109375" customWidth="1"/>
    <col min="515" max="515" width="6" customWidth="1"/>
    <col min="516" max="516" width="9.85546875" customWidth="1"/>
    <col min="517" max="517" width="10" customWidth="1"/>
    <col min="518" max="518" width="11.5703125" customWidth="1"/>
    <col min="519" max="519" width="11.7109375" customWidth="1"/>
    <col min="520" max="520" width="12.28515625" customWidth="1"/>
    <col min="521" max="521" width="10.42578125" customWidth="1"/>
    <col min="522" max="522" width="9.140625" customWidth="1"/>
    <col min="523" max="523" width="9.7109375" customWidth="1"/>
    <col min="524" max="524" width="20.7109375" customWidth="1"/>
    <col min="526" max="526" width="11.28515625" bestFit="1" customWidth="1"/>
    <col min="763" max="763" width="4.5703125" customWidth="1"/>
    <col min="764" max="764" width="21.7109375" customWidth="1"/>
    <col min="765" max="766" width="0" hidden="1" customWidth="1"/>
    <col min="767" max="767" width="7" customWidth="1"/>
    <col min="768" max="768" width="11.5703125" customWidth="1"/>
    <col min="769" max="769" width="9.28515625" customWidth="1"/>
    <col min="770" max="770" width="11.7109375" customWidth="1"/>
    <col min="771" max="771" width="6" customWidth="1"/>
    <col min="772" max="772" width="9.85546875" customWidth="1"/>
    <col min="773" max="773" width="10" customWidth="1"/>
    <col min="774" max="774" width="11.5703125" customWidth="1"/>
    <col min="775" max="775" width="11.7109375" customWidth="1"/>
    <col min="776" max="776" width="12.28515625" customWidth="1"/>
    <col min="777" max="777" width="10.42578125" customWidth="1"/>
    <col min="778" max="778" width="9.140625" customWidth="1"/>
    <col min="779" max="779" width="9.7109375" customWidth="1"/>
    <col min="780" max="780" width="20.7109375" customWidth="1"/>
    <col min="782" max="782" width="11.28515625" bestFit="1" customWidth="1"/>
    <col min="1019" max="1019" width="4.5703125" customWidth="1"/>
    <col min="1020" max="1020" width="21.7109375" customWidth="1"/>
    <col min="1021" max="1022" width="0" hidden="1" customWidth="1"/>
    <col min="1023" max="1023" width="7" customWidth="1"/>
    <col min="1024" max="1024" width="11.5703125" customWidth="1"/>
    <col min="1025" max="1025" width="9.28515625" customWidth="1"/>
    <col min="1026" max="1026" width="11.7109375" customWidth="1"/>
    <col min="1027" max="1027" width="6" customWidth="1"/>
    <col min="1028" max="1028" width="9.85546875" customWidth="1"/>
    <col min="1029" max="1029" width="10" customWidth="1"/>
    <col min="1030" max="1030" width="11.5703125" customWidth="1"/>
    <col min="1031" max="1031" width="11.7109375" customWidth="1"/>
    <col min="1032" max="1032" width="12.28515625" customWidth="1"/>
    <col min="1033" max="1033" width="10.42578125" customWidth="1"/>
    <col min="1034" max="1034" width="9.140625" customWidth="1"/>
    <col min="1035" max="1035" width="9.7109375" customWidth="1"/>
    <col min="1036" max="1036" width="20.7109375" customWidth="1"/>
    <col min="1038" max="1038" width="11.28515625" bestFit="1" customWidth="1"/>
    <col min="1275" max="1275" width="4.5703125" customWidth="1"/>
    <col min="1276" max="1276" width="21.7109375" customWidth="1"/>
    <col min="1277" max="1278" width="0" hidden="1" customWidth="1"/>
    <col min="1279" max="1279" width="7" customWidth="1"/>
    <col min="1280" max="1280" width="11.5703125" customWidth="1"/>
    <col min="1281" max="1281" width="9.28515625" customWidth="1"/>
    <col min="1282" max="1282" width="11.7109375" customWidth="1"/>
    <col min="1283" max="1283" width="6" customWidth="1"/>
    <col min="1284" max="1284" width="9.85546875" customWidth="1"/>
    <col min="1285" max="1285" width="10" customWidth="1"/>
    <col min="1286" max="1286" width="11.5703125" customWidth="1"/>
    <col min="1287" max="1287" width="11.7109375" customWidth="1"/>
    <col min="1288" max="1288" width="12.28515625" customWidth="1"/>
    <col min="1289" max="1289" width="10.42578125" customWidth="1"/>
    <col min="1290" max="1290" width="9.140625" customWidth="1"/>
    <col min="1291" max="1291" width="9.7109375" customWidth="1"/>
    <col min="1292" max="1292" width="20.7109375" customWidth="1"/>
    <col min="1294" max="1294" width="11.28515625" bestFit="1" customWidth="1"/>
    <col min="1531" max="1531" width="4.5703125" customWidth="1"/>
    <col min="1532" max="1532" width="21.7109375" customWidth="1"/>
    <col min="1533" max="1534" width="0" hidden="1" customWidth="1"/>
    <col min="1535" max="1535" width="7" customWidth="1"/>
    <col min="1536" max="1536" width="11.5703125" customWidth="1"/>
    <col min="1537" max="1537" width="9.28515625" customWidth="1"/>
    <col min="1538" max="1538" width="11.7109375" customWidth="1"/>
    <col min="1539" max="1539" width="6" customWidth="1"/>
    <col min="1540" max="1540" width="9.85546875" customWidth="1"/>
    <col min="1541" max="1541" width="10" customWidth="1"/>
    <col min="1542" max="1542" width="11.5703125" customWidth="1"/>
    <col min="1543" max="1543" width="11.7109375" customWidth="1"/>
    <col min="1544" max="1544" width="12.28515625" customWidth="1"/>
    <col min="1545" max="1545" width="10.42578125" customWidth="1"/>
    <col min="1546" max="1546" width="9.140625" customWidth="1"/>
    <col min="1547" max="1547" width="9.7109375" customWidth="1"/>
    <col min="1548" max="1548" width="20.7109375" customWidth="1"/>
    <col min="1550" max="1550" width="11.28515625" bestFit="1" customWidth="1"/>
    <col min="1787" max="1787" width="4.5703125" customWidth="1"/>
    <col min="1788" max="1788" width="21.7109375" customWidth="1"/>
    <col min="1789" max="1790" width="0" hidden="1" customWidth="1"/>
    <col min="1791" max="1791" width="7" customWidth="1"/>
    <col min="1792" max="1792" width="11.5703125" customWidth="1"/>
    <col min="1793" max="1793" width="9.28515625" customWidth="1"/>
    <col min="1794" max="1794" width="11.7109375" customWidth="1"/>
    <col min="1795" max="1795" width="6" customWidth="1"/>
    <col min="1796" max="1796" width="9.85546875" customWidth="1"/>
    <col min="1797" max="1797" width="10" customWidth="1"/>
    <col min="1798" max="1798" width="11.5703125" customWidth="1"/>
    <col min="1799" max="1799" width="11.7109375" customWidth="1"/>
    <col min="1800" max="1800" width="12.28515625" customWidth="1"/>
    <col min="1801" max="1801" width="10.42578125" customWidth="1"/>
    <col min="1802" max="1802" width="9.140625" customWidth="1"/>
    <col min="1803" max="1803" width="9.7109375" customWidth="1"/>
    <col min="1804" max="1804" width="20.7109375" customWidth="1"/>
    <col min="1806" max="1806" width="11.28515625" bestFit="1" customWidth="1"/>
    <col min="2043" max="2043" width="4.5703125" customWidth="1"/>
    <col min="2044" max="2044" width="21.7109375" customWidth="1"/>
    <col min="2045" max="2046" width="0" hidden="1" customWidth="1"/>
    <col min="2047" max="2047" width="7" customWidth="1"/>
    <col min="2048" max="2048" width="11.5703125" customWidth="1"/>
    <col min="2049" max="2049" width="9.28515625" customWidth="1"/>
    <col min="2050" max="2050" width="11.7109375" customWidth="1"/>
    <col min="2051" max="2051" width="6" customWidth="1"/>
    <col min="2052" max="2052" width="9.85546875" customWidth="1"/>
    <col min="2053" max="2053" width="10" customWidth="1"/>
    <col min="2054" max="2054" width="11.5703125" customWidth="1"/>
    <col min="2055" max="2055" width="11.7109375" customWidth="1"/>
    <col min="2056" max="2056" width="12.28515625" customWidth="1"/>
    <col min="2057" max="2057" width="10.42578125" customWidth="1"/>
    <col min="2058" max="2058" width="9.140625" customWidth="1"/>
    <col min="2059" max="2059" width="9.7109375" customWidth="1"/>
    <col min="2060" max="2060" width="20.7109375" customWidth="1"/>
    <col min="2062" max="2062" width="11.28515625" bestFit="1" customWidth="1"/>
    <col min="2299" max="2299" width="4.5703125" customWidth="1"/>
    <col min="2300" max="2300" width="21.7109375" customWidth="1"/>
    <col min="2301" max="2302" width="0" hidden="1" customWidth="1"/>
    <col min="2303" max="2303" width="7" customWidth="1"/>
    <col min="2304" max="2304" width="11.5703125" customWidth="1"/>
    <col min="2305" max="2305" width="9.28515625" customWidth="1"/>
    <col min="2306" max="2306" width="11.7109375" customWidth="1"/>
    <col min="2307" max="2307" width="6" customWidth="1"/>
    <col min="2308" max="2308" width="9.85546875" customWidth="1"/>
    <col min="2309" max="2309" width="10" customWidth="1"/>
    <col min="2310" max="2310" width="11.5703125" customWidth="1"/>
    <col min="2311" max="2311" width="11.7109375" customWidth="1"/>
    <col min="2312" max="2312" width="12.28515625" customWidth="1"/>
    <col min="2313" max="2313" width="10.42578125" customWidth="1"/>
    <col min="2314" max="2314" width="9.140625" customWidth="1"/>
    <col min="2315" max="2315" width="9.7109375" customWidth="1"/>
    <col min="2316" max="2316" width="20.7109375" customWidth="1"/>
    <col min="2318" max="2318" width="11.28515625" bestFit="1" customWidth="1"/>
    <col min="2555" max="2555" width="4.5703125" customWidth="1"/>
    <col min="2556" max="2556" width="21.7109375" customWidth="1"/>
    <col min="2557" max="2558" width="0" hidden="1" customWidth="1"/>
    <col min="2559" max="2559" width="7" customWidth="1"/>
    <col min="2560" max="2560" width="11.5703125" customWidth="1"/>
    <col min="2561" max="2561" width="9.28515625" customWidth="1"/>
    <col min="2562" max="2562" width="11.7109375" customWidth="1"/>
    <col min="2563" max="2563" width="6" customWidth="1"/>
    <col min="2564" max="2564" width="9.85546875" customWidth="1"/>
    <col min="2565" max="2565" width="10" customWidth="1"/>
    <col min="2566" max="2566" width="11.5703125" customWidth="1"/>
    <col min="2567" max="2567" width="11.7109375" customWidth="1"/>
    <col min="2568" max="2568" width="12.28515625" customWidth="1"/>
    <col min="2569" max="2569" width="10.42578125" customWidth="1"/>
    <col min="2570" max="2570" width="9.140625" customWidth="1"/>
    <col min="2571" max="2571" width="9.7109375" customWidth="1"/>
    <col min="2572" max="2572" width="20.7109375" customWidth="1"/>
    <col min="2574" max="2574" width="11.28515625" bestFit="1" customWidth="1"/>
    <col min="2811" max="2811" width="4.5703125" customWidth="1"/>
    <col min="2812" max="2812" width="21.7109375" customWidth="1"/>
    <col min="2813" max="2814" width="0" hidden="1" customWidth="1"/>
    <col min="2815" max="2815" width="7" customWidth="1"/>
    <col min="2816" max="2816" width="11.5703125" customWidth="1"/>
    <col min="2817" max="2817" width="9.28515625" customWidth="1"/>
    <col min="2818" max="2818" width="11.7109375" customWidth="1"/>
    <col min="2819" max="2819" width="6" customWidth="1"/>
    <col min="2820" max="2820" width="9.85546875" customWidth="1"/>
    <col min="2821" max="2821" width="10" customWidth="1"/>
    <col min="2822" max="2822" width="11.5703125" customWidth="1"/>
    <col min="2823" max="2823" width="11.7109375" customWidth="1"/>
    <col min="2824" max="2824" width="12.28515625" customWidth="1"/>
    <col min="2825" max="2825" width="10.42578125" customWidth="1"/>
    <col min="2826" max="2826" width="9.140625" customWidth="1"/>
    <col min="2827" max="2827" width="9.7109375" customWidth="1"/>
    <col min="2828" max="2828" width="20.7109375" customWidth="1"/>
    <col min="2830" max="2830" width="11.28515625" bestFit="1" customWidth="1"/>
    <col min="3067" max="3067" width="4.5703125" customWidth="1"/>
    <col min="3068" max="3068" width="21.7109375" customWidth="1"/>
    <col min="3069" max="3070" width="0" hidden="1" customWidth="1"/>
    <col min="3071" max="3071" width="7" customWidth="1"/>
    <col min="3072" max="3072" width="11.5703125" customWidth="1"/>
    <col min="3073" max="3073" width="9.28515625" customWidth="1"/>
    <col min="3074" max="3074" width="11.7109375" customWidth="1"/>
    <col min="3075" max="3075" width="6" customWidth="1"/>
    <col min="3076" max="3076" width="9.85546875" customWidth="1"/>
    <col min="3077" max="3077" width="10" customWidth="1"/>
    <col min="3078" max="3078" width="11.5703125" customWidth="1"/>
    <col min="3079" max="3079" width="11.7109375" customWidth="1"/>
    <col min="3080" max="3080" width="12.28515625" customWidth="1"/>
    <col min="3081" max="3081" width="10.42578125" customWidth="1"/>
    <col min="3082" max="3082" width="9.140625" customWidth="1"/>
    <col min="3083" max="3083" width="9.7109375" customWidth="1"/>
    <col min="3084" max="3084" width="20.7109375" customWidth="1"/>
    <col min="3086" max="3086" width="11.28515625" bestFit="1" customWidth="1"/>
    <col min="3323" max="3323" width="4.5703125" customWidth="1"/>
    <col min="3324" max="3324" width="21.7109375" customWidth="1"/>
    <col min="3325" max="3326" width="0" hidden="1" customWidth="1"/>
    <col min="3327" max="3327" width="7" customWidth="1"/>
    <col min="3328" max="3328" width="11.5703125" customWidth="1"/>
    <col min="3329" max="3329" width="9.28515625" customWidth="1"/>
    <col min="3330" max="3330" width="11.7109375" customWidth="1"/>
    <col min="3331" max="3331" width="6" customWidth="1"/>
    <col min="3332" max="3332" width="9.85546875" customWidth="1"/>
    <col min="3333" max="3333" width="10" customWidth="1"/>
    <col min="3334" max="3334" width="11.5703125" customWidth="1"/>
    <col min="3335" max="3335" width="11.7109375" customWidth="1"/>
    <col min="3336" max="3336" width="12.28515625" customWidth="1"/>
    <col min="3337" max="3337" width="10.42578125" customWidth="1"/>
    <col min="3338" max="3338" width="9.140625" customWidth="1"/>
    <col min="3339" max="3339" width="9.7109375" customWidth="1"/>
    <col min="3340" max="3340" width="20.7109375" customWidth="1"/>
    <col min="3342" max="3342" width="11.28515625" bestFit="1" customWidth="1"/>
    <col min="3579" max="3579" width="4.5703125" customWidth="1"/>
    <col min="3580" max="3580" width="21.7109375" customWidth="1"/>
    <col min="3581" max="3582" width="0" hidden="1" customWidth="1"/>
    <col min="3583" max="3583" width="7" customWidth="1"/>
    <col min="3584" max="3584" width="11.5703125" customWidth="1"/>
    <col min="3585" max="3585" width="9.28515625" customWidth="1"/>
    <col min="3586" max="3586" width="11.7109375" customWidth="1"/>
    <col min="3587" max="3587" width="6" customWidth="1"/>
    <col min="3588" max="3588" width="9.85546875" customWidth="1"/>
    <col min="3589" max="3589" width="10" customWidth="1"/>
    <col min="3590" max="3590" width="11.5703125" customWidth="1"/>
    <col min="3591" max="3591" width="11.7109375" customWidth="1"/>
    <col min="3592" max="3592" width="12.28515625" customWidth="1"/>
    <col min="3593" max="3593" width="10.42578125" customWidth="1"/>
    <col min="3594" max="3594" width="9.140625" customWidth="1"/>
    <col min="3595" max="3595" width="9.7109375" customWidth="1"/>
    <col min="3596" max="3596" width="20.7109375" customWidth="1"/>
    <col min="3598" max="3598" width="11.28515625" bestFit="1" customWidth="1"/>
    <col min="3835" max="3835" width="4.5703125" customWidth="1"/>
    <col min="3836" max="3836" width="21.7109375" customWidth="1"/>
    <col min="3837" max="3838" width="0" hidden="1" customWidth="1"/>
    <col min="3839" max="3839" width="7" customWidth="1"/>
    <col min="3840" max="3840" width="11.5703125" customWidth="1"/>
    <col min="3841" max="3841" width="9.28515625" customWidth="1"/>
    <col min="3842" max="3842" width="11.7109375" customWidth="1"/>
    <col min="3843" max="3843" width="6" customWidth="1"/>
    <col min="3844" max="3844" width="9.85546875" customWidth="1"/>
    <col min="3845" max="3845" width="10" customWidth="1"/>
    <col min="3846" max="3846" width="11.5703125" customWidth="1"/>
    <col min="3847" max="3847" width="11.7109375" customWidth="1"/>
    <col min="3848" max="3848" width="12.28515625" customWidth="1"/>
    <col min="3849" max="3849" width="10.42578125" customWidth="1"/>
    <col min="3850" max="3850" width="9.140625" customWidth="1"/>
    <col min="3851" max="3851" width="9.7109375" customWidth="1"/>
    <col min="3852" max="3852" width="20.7109375" customWidth="1"/>
    <col min="3854" max="3854" width="11.28515625" bestFit="1" customWidth="1"/>
    <col min="4091" max="4091" width="4.5703125" customWidth="1"/>
    <col min="4092" max="4092" width="21.7109375" customWidth="1"/>
    <col min="4093" max="4094" width="0" hidden="1" customWidth="1"/>
    <col min="4095" max="4095" width="7" customWidth="1"/>
    <col min="4096" max="4096" width="11.5703125" customWidth="1"/>
    <col min="4097" max="4097" width="9.28515625" customWidth="1"/>
    <col min="4098" max="4098" width="11.7109375" customWidth="1"/>
    <col min="4099" max="4099" width="6" customWidth="1"/>
    <col min="4100" max="4100" width="9.85546875" customWidth="1"/>
    <col min="4101" max="4101" width="10" customWidth="1"/>
    <col min="4102" max="4102" width="11.5703125" customWidth="1"/>
    <col min="4103" max="4103" width="11.7109375" customWidth="1"/>
    <col min="4104" max="4104" width="12.28515625" customWidth="1"/>
    <col min="4105" max="4105" width="10.42578125" customWidth="1"/>
    <col min="4106" max="4106" width="9.140625" customWidth="1"/>
    <col min="4107" max="4107" width="9.7109375" customWidth="1"/>
    <col min="4108" max="4108" width="20.7109375" customWidth="1"/>
    <col min="4110" max="4110" width="11.28515625" bestFit="1" customWidth="1"/>
    <col min="4347" max="4347" width="4.5703125" customWidth="1"/>
    <col min="4348" max="4348" width="21.7109375" customWidth="1"/>
    <col min="4349" max="4350" width="0" hidden="1" customWidth="1"/>
    <col min="4351" max="4351" width="7" customWidth="1"/>
    <col min="4352" max="4352" width="11.5703125" customWidth="1"/>
    <col min="4353" max="4353" width="9.28515625" customWidth="1"/>
    <col min="4354" max="4354" width="11.7109375" customWidth="1"/>
    <col min="4355" max="4355" width="6" customWidth="1"/>
    <col min="4356" max="4356" width="9.85546875" customWidth="1"/>
    <col min="4357" max="4357" width="10" customWidth="1"/>
    <col min="4358" max="4358" width="11.5703125" customWidth="1"/>
    <col min="4359" max="4359" width="11.7109375" customWidth="1"/>
    <col min="4360" max="4360" width="12.28515625" customWidth="1"/>
    <col min="4361" max="4361" width="10.42578125" customWidth="1"/>
    <col min="4362" max="4362" width="9.140625" customWidth="1"/>
    <col min="4363" max="4363" width="9.7109375" customWidth="1"/>
    <col min="4364" max="4364" width="20.7109375" customWidth="1"/>
    <col min="4366" max="4366" width="11.28515625" bestFit="1" customWidth="1"/>
    <col min="4603" max="4603" width="4.5703125" customWidth="1"/>
    <col min="4604" max="4604" width="21.7109375" customWidth="1"/>
    <col min="4605" max="4606" width="0" hidden="1" customWidth="1"/>
    <col min="4607" max="4607" width="7" customWidth="1"/>
    <col min="4608" max="4608" width="11.5703125" customWidth="1"/>
    <col min="4609" max="4609" width="9.28515625" customWidth="1"/>
    <col min="4610" max="4610" width="11.7109375" customWidth="1"/>
    <col min="4611" max="4611" width="6" customWidth="1"/>
    <col min="4612" max="4612" width="9.85546875" customWidth="1"/>
    <col min="4613" max="4613" width="10" customWidth="1"/>
    <col min="4614" max="4614" width="11.5703125" customWidth="1"/>
    <col min="4615" max="4615" width="11.7109375" customWidth="1"/>
    <col min="4616" max="4616" width="12.28515625" customWidth="1"/>
    <col min="4617" max="4617" width="10.42578125" customWidth="1"/>
    <col min="4618" max="4618" width="9.140625" customWidth="1"/>
    <col min="4619" max="4619" width="9.7109375" customWidth="1"/>
    <col min="4620" max="4620" width="20.7109375" customWidth="1"/>
    <col min="4622" max="4622" width="11.28515625" bestFit="1" customWidth="1"/>
    <col min="4859" max="4859" width="4.5703125" customWidth="1"/>
    <col min="4860" max="4860" width="21.7109375" customWidth="1"/>
    <col min="4861" max="4862" width="0" hidden="1" customWidth="1"/>
    <col min="4863" max="4863" width="7" customWidth="1"/>
    <col min="4864" max="4864" width="11.5703125" customWidth="1"/>
    <col min="4865" max="4865" width="9.28515625" customWidth="1"/>
    <col min="4866" max="4866" width="11.7109375" customWidth="1"/>
    <col min="4867" max="4867" width="6" customWidth="1"/>
    <col min="4868" max="4868" width="9.85546875" customWidth="1"/>
    <col min="4869" max="4869" width="10" customWidth="1"/>
    <col min="4870" max="4870" width="11.5703125" customWidth="1"/>
    <col min="4871" max="4871" width="11.7109375" customWidth="1"/>
    <col min="4872" max="4872" width="12.28515625" customWidth="1"/>
    <col min="4873" max="4873" width="10.42578125" customWidth="1"/>
    <col min="4874" max="4874" width="9.140625" customWidth="1"/>
    <col min="4875" max="4875" width="9.7109375" customWidth="1"/>
    <col min="4876" max="4876" width="20.7109375" customWidth="1"/>
    <col min="4878" max="4878" width="11.28515625" bestFit="1" customWidth="1"/>
    <col min="5115" max="5115" width="4.5703125" customWidth="1"/>
    <col min="5116" max="5116" width="21.7109375" customWidth="1"/>
    <col min="5117" max="5118" width="0" hidden="1" customWidth="1"/>
    <col min="5119" max="5119" width="7" customWidth="1"/>
    <col min="5120" max="5120" width="11.5703125" customWidth="1"/>
    <col min="5121" max="5121" width="9.28515625" customWidth="1"/>
    <col min="5122" max="5122" width="11.7109375" customWidth="1"/>
    <col min="5123" max="5123" width="6" customWidth="1"/>
    <col min="5124" max="5124" width="9.85546875" customWidth="1"/>
    <col min="5125" max="5125" width="10" customWidth="1"/>
    <col min="5126" max="5126" width="11.5703125" customWidth="1"/>
    <col min="5127" max="5127" width="11.7109375" customWidth="1"/>
    <col min="5128" max="5128" width="12.28515625" customWidth="1"/>
    <col min="5129" max="5129" width="10.42578125" customWidth="1"/>
    <col min="5130" max="5130" width="9.140625" customWidth="1"/>
    <col min="5131" max="5131" width="9.7109375" customWidth="1"/>
    <col min="5132" max="5132" width="20.7109375" customWidth="1"/>
    <col min="5134" max="5134" width="11.28515625" bestFit="1" customWidth="1"/>
    <col min="5371" max="5371" width="4.5703125" customWidth="1"/>
    <col min="5372" max="5372" width="21.7109375" customWidth="1"/>
    <col min="5373" max="5374" width="0" hidden="1" customWidth="1"/>
    <col min="5375" max="5375" width="7" customWidth="1"/>
    <col min="5376" max="5376" width="11.5703125" customWidth="1"/>
    <col min="5377" max="5377" width="9.28515625" customWidth="1"/>
    <col min="5378" max="5378" width="11.7109375" customWidth="1"/>
    <col min="5379" max="5379" width="6" customWidth="1"/>
    <col min="5380" max="5380" width="9.85546875" customWidth="1"/>
    <col min="5381" max="5381" width="10" customWidth="1"/>
    <col min="5382" max="5382" width="11.5703125" customWidth="1"/>
    <col min="5383" max="5383" width="11.7109375" customWidth="1"/>
    <col min="5384" max="5384" width="12.28515625" customWidth="1"/>
    <col min="5385" max="5385" width="10.42578125" customWidth="1"/>
    <col min="5386" max="5386" width="9.140625" customWidth="1"/>
    <col min="5387" max="5387" width="9.7109375" customWidth="1"/>
    <col min="5388" max="5388" width="20.7109375" customWidth="1"/>
    <col min="5390" max="5390" width="11.28515625" bestFit="1" customWidth="1"/>
    <col min="5627" max="5627" width="4.5703125" customWidth="1"/>
    <col min="5628" max="5628" width="21.7109375" customWidth="1"/>
    <col min="5629" max="5630" width="0" hidden="1" customWidth="1"/>
    <col min="5631" max="5631" width="7" customWidth="1"/>
    <col min="5632" max="5632" width="11.5703125" customWidth="1"/>
    <col min="5633" max="5633" width="9.28515625" customWidth="1"/>
    <col min="5634" max="5634" width="11.7109375" customWidth="1"/>
    <col min="5635" max="5635" width="6" customWidth="1"/>
    <col min="5636" max="5636" width="9.85546875" customWidth="1"/>
    <col min="5637" max="5637" width="10" customWidth="1"/>
    <col min="5638" max="5638" width="11.5703125" customWidth="1"/>
    <col min="5639" max="5639" width="11.7109375" customWidth="1"/>
    <col min="5640" max="5640" width="12.28515625" customWidth="1"/>
    <col min="5641" max="5641" width="10.42578125" customWidth="1"/>
    <col min="5642" max="5642" width="9.140625" customWidth="1"/>
    <col min="5643" max="5643" width="9.7109375" customWidth="1"/>
    <col min="5644" max="5644" width="20.7109375" customWidth="1"/>
    <col min="5646" max="5646" width="11.28515625" bestFit="1" customWidth="1"/>
    <col min="5883" max="5883" width="4.5703125" customWidth="1"/>
    <col min="5884" max="5884" width="21.7109375" customWidth="1"/>
    <col min="5885" max="5886" width="0" hidden="1" customWidth="1"/>
    <col min="5887" max="5887" width="7" customWidth="1"/>
    <col min="5888" max="5888" width="11.5703125" customWidth="1"/>
    <col min="5889" max="5889" width="9.28515625" customWidth="1"/>
    <col min="5890" max="5890" width="11.7109375" customWidth="1"/>
    <col min="5891" max="5891" width="6" customWidth="1"/>
    <col min="5892" max="5892" width="9.85546875" customWidth="1"/>
    <col min="5893" max="5893" width="10" customWidth="1"/>
    <col min="5894" max="5894" width="11.5703125" customWidth="1"/>
    <col min="5895" max="5895" width="11.7109375" customWidth="1"/>
    <col min="5896" max="5896" width="12.28515625" customWidth="1"/>
    <col min="5897" max="5897" width="10.42578125" customWidth="1"/>
    <col min="5898" max="5898" width="9.140625" customWidth="1"/>
    <col min="5899" max="5899" width="9.7109375" customWidth="1"/>
    <col min="5900" max="5900" width="20.7109375" customWidth="1"/>
    <col min="5902" max="5902" width="11.28515625" bestFit="1" customWidth="1"/>
    <col min="6139" max="6139" width="4.5703125" customWidth="1"/>
    <col min="6140" max="6140" width="21.7109375" customWidth="1"/>
    <col min="6141" max="6142" width="0" hidden="1" customWidth="1"/>
    <col min="6143" max="6143" width="7" customWidth="1"/>
    <col min="6144" max="6144" width="11.5703125" customWidth="1"/>
    <col min="6145" max="6145" width="9.28515625" customWidth="1"/>
    <col min="6146" max="6146" width="11.7109375" customWidth="1"/>
    <col min="6147" max="6147" width="6" customWidth="1"/>
    <col min="6148" max="6148" width="9.85546875" customWidth="1"/>
    <col min="6149" max="6149" width="10" customWidth="1"/>
    <col min="6150" max="6150" width="11.5703125" customWidth="1"/>
    <col min="6151" max="6151" width="11.7109375" customWidth="1"/>
    <col min="6152" max="6152" width="12.28515625" customWidth="1"/>
    <col min="6153" max="6153" width="10.42578125" customWidth="1"/>
    <col min="6154" max="6154" width="9.140625" customWidth="1"/>
    <col min="6155" max="6155" width="9.7109375" customWidth="1"/>
    <col min="6156" max="6156" width="20.7109375" customWidth="1"/>
    <col min="6158" max="6158" width="11.28515625" bestFit="1" customWidth="1"/>
    <col min="6395" max="6395" width="4.5703125" customWidth="1"/>
    <col min="6396" max="6396" width="21.7109375" customWidth="1"/>
    <col min="6397" max="6398" width="0" hidden="1" customWidth="1"/>
    <col min="6399" max="6399" width="7" customWidth="1"/>
    <col min="6400" max="6400" width="11.5703125" customWidth="1"/>
    <col min="6401" max="6401" width="9.28515625" customWidth="1"/>
    <col min="6402" max="6402" width="11.7109375" customWidth="1"/>
    <col min="6403" max="6403" width="6" customWidth="1"/>
    <col min="6404" max="6404" width="9.85546875" customWidth="1"/>
    <col min="6405" max="6405" width="10" customWidth="1"/>
    <col min="6406" max="6406" width="11.5703125" customWidth="1"/>
    <col min="6407" max="6407" width="11.7109375" customWidth="1"/>
    <col min="6408" max="6408" width="12.28515625" customWidth="1"/>
    <col min="6409" max="6409" width="10.42578125" customWidth="1"/>
    <col min="6410" max="6410" width="9.140625" customWidth="1"/>
    <col min="6411" max="6411" width="9.7109375" customWidth="1"/>
    <col min="6412" max="6412" width="20.7109375" customWidth="1"/>
    <col min="6414" max="6414" width="11.28515625" bestFit="1" customWidth="1"/>
    <col min="6651" max="6651" width="4.5703125" customWidth="1"/>
    <col min="6652" max="6652" width="21.7109375" customWidth="1"/>
    <col min="6653" max="6654" width="0" hidden="1" customWidth="1"/>
    <col min="6655" max="6655" width="7" customWidth="1"/>
    <col min="6656" max="6656" width="11.5703125" customWidth="1"/>
    <col min="6657" max="6657" width="9.28515625" customWidth="1"/>
    <col min="6658" max="6658" width="11.7109375" customWidth="1"/>
    <col min="6659" max="6659" width="6" customWidth="1"/>
    <col min="6660" max="6660" width="9.85546875" customWidth="1"/>
    <col min="6661" max="6661" width="10" customWidth="1"/>
    <col min="6662" max="6662" width="11.5703125" customWidth="1"/>
    <col min="6663" max="6663" width="11.7109375" customWidth="1"/>
    <col min="6664" max="6664" width="12.28515625" customWidth="1"/>
    <col min="6665" max="6665" width="10.42578125" customWidth="1"/>
    <col min="6666" max="6666" width="9.140625" customWidth="1"/>
    <col min="6667" max="6667" width="9.7109375" customWidth="1"/>
    <col min="6668" max="6668" width="20.7109375" customWidth="1"/>
    <col min="6670" max="6670" width="11.28515625" bestFit="1" customWidth="1"/>
    <col min="6907" max="6907" width="4.5703125" customWidth="1"/>
    <col min="6908" max="6908" width="21.7109375" customWidth="1"/>
    <col min="6909" max="6910" width="0" hidden="1" customWidth="1"/>
    <col min="6911" max="6911" width="7" customWidth="1"/>
    <col min="6912" max="6912" width="11.5703125" customWidth="1"/>
    <col min="6913" max="6913" width="9.28515625" customWidth="1"/>
    <col min="6914" max="6914" width="11.7109375" customWidth="1"/>
    <col min="6915" max="6915" width="6" customWidth="1"/>
    <col min="6916" max="6916" width="9.85546875" customWidth="1"/>
    <col min="6917" max="6917" width="10" customWidth="1"/>
    <col min="6918" max="6918" width="11.5703125" customWidth="1"/>
    <col min="6919" max="6919" width="11.7109375" customWidth="1"/>
    <col min="6920" max="6920" width="12.28515625" customWidth="1"/>
    <col min="6921" max="6921" width="10.42578125" customWidth="1"/>
    <col min="6922" max="6922" width="9.140625" customWidth="1"/>
    <col min="6923" max="6923" width="9.7109375" customWidth="1"/>
    <col min="6924" max="6924" width="20.7109375" customWidth="1"/>
    <col min="6926" max="6926" width="11.28515625" bestFit="1" customWidth="1"/>
    <col min="7163" max="7163" width="4.5703125" customWidth="1"/>
    <col min="7164" max="7164" width="21.7109375" customWidth="1"/>
    <col min="7165" max="7166" width="0" hidden="1" customWidth="1"/>
    <col min="7167" max="7167" width="7" customWidth="1"/>
    <col min="7168" max="7168" width="11.5703125" customWidth="1"/>
    <col min="7169" max="7169" width="9.28515625" customWidth="1"/>
    <col min="7170" max="7170" width="11.7109375" customWidth="1"/>
    <col min="7171" max="7171" width="6" customWidth="1"/>
    <col min="7172" max="7172" width="9.85546875" customWidth="1"/>
    <col min="7173" max="7173" width="10" customWidth="1"/>
    <col min="7174" max="7174" width="11.5703125" customWidth="1"/>
    <col min="7175" max="7175" width="11.7109375" customWidth="1"/>
    <col min="7176" max="7176" width="12.28515625" customWidth="1"/>
    <col min="7177" max="7177" width="10.42578125" customWidth="1"/>
    <col min="7178" max="7178" width="9.140625" customWidth="1"/>
    <col min="7179" max="7179" width="9.7109375" customWidth="1"/>
    <col min="7180" max="7180" width="20.7109375" customWidth="1"/>
    <col min="7182" max="7182" width="11.28515625" bestFit="1" customWidth="1"/>
    <col min="7419" max="7419" width="4.5703125" customWidth="1"/>
    <col min="7420" max="7420" width="21.7109375" customWidth="1"/>
    <col min="7421" max="7422" width="0" hidden="1" customWidth="1"/>
    <col min="7423" max="7423" width="7" customWidth="1"/>
    <col min="7424" max="7424" width="11.5703125" customWidth="1"/>
    <col min="7425" max="7425" width="9.28515625" customWidth="1"/>
    <col min="7426" max="7426" width="11.7109375" customWidth="1"/>
    <col min="7427" max="7427" width="6" customWidth="1"/>
    <col min="7428" max="7428" width="9.85546875" customWidth="1"/>
    <col min="7429" max="7429" width="10" customWidth="1"/>
    <col min="7430" max="7430" width="11.5703125" customWidth="1"/>
    <col min="7431" max="7431" width="11.7109375" customWidth="1"/>
    <col min="7432" max="7432" width="12.28515625" customWidth="1"/>
    <col min="7433" max="7433" width="10.42578125" customWidth="1"/>
    <col min="7434" max="7434" width="9.140625" customWidth="1"/>
    <col min="7435" max="7435" width="9.7109375" customWidth="1"/>
    <col min="7436" max="7436" width="20.7109375" customWidth="1"/>
    <col min="7438" max="7438" width="11.28515625" bestFit="1" customWidth="1"/>
    <col min="7675" max="7675" width="4.5703125" customWidth="1"/>
    <col min="7676" max="7676" width="21.7109375" customWidth="1"/>
    <col min="7677" max="7678" width="0" hidden="1" customWidth="1"/>
    <col min="7679" max="7679" width="7" customWidth="1"/>
    <col min="7680" max="7680" width="11.5703125" customWidth="1"/>
    <col min="7681" max="7681" width="9.28515625" customWidth="1"/>
    <col min="7682" max="7682" width="11.7109375" customWidth="1"/>
    <col min="7683" max="7683" width="6" customWidth="1"/>
    <col min="7684" max="7684" width="9.85546875" customWidth="1"/>
    <col min="7685" max="7685" width="10" customWidth="1"/>
    <col min="7686" max="7686" width="11.5703125" customWidth="1"/>
    <col min="7687" max="7687" width="11.7109375" customWidth="1"/>
    <col min="7688" max="7688" width="12.28515625" customWidth="1"/>
    <col min="7689" max="7689" width="10.42578125" customWidth="1"/>
    <col min="7690" max="7690" width="9.140625" customWidth="1"/>
    <col min="7691" max="7691" width="9.7109375" customWidth="1"/>
    <col min="7692" max="7692" width="20.7109375" customWidth="1"/>
    <col min="7694" max="7694" width="11.28515625" bestFit="1" customWidth="1"/>
    <col min="7931" max="7931" width="4.5703125" customWidth="1"/>
    <col min="7932" max="7932" width="21.7109375" customWidth="1"/>
    <col min="7933" max="7934" width="0" hidden="1" customWidth="1"/>
    <col min="7935" max="7935" width="7" customWidth="1"/>
    <col min="7936" max="7936" width="11.5703125" customWidth="1"/>
    <col min="7937" max="7937" width="9.28515625" customWidth="1"/>
    <col min="7938" max="7938" width="11.7109375" customWidth="1"/>
    <col min="7939" max="7939" width="6" customWidth="1"/>
    <col min="7940" max="7940" width="9.85546875" customWidth="1"/>
    <col min="7941" max="7941" width="10" customWidth="1"/>
    <col min="7942" max="7942" width="11.5703125" customWidth="1"/>
    <col min="7943" max="7943" width="11.7109375" customWidth="1"/>
    <col min="7944" max="7944" width="12.28515625" customWidth="1"/>
    <col min="7945" max="7945" width="10.42578125" customWidth="1"/>
    <col min="7946" max="7946" width="9.140625" customWidth="1"/>
    <col min="7947" max="7947" width="9.7109375" customWidth="1"/>
    <col min="7948" max="7948" width="20.7109375" customWidth="1"/>
    <col min="7950" max="7950" width="11.28515625" bestFit="1" customWidth="1"/>
    <col min="8187" max="8187" width="4.5703125" customWidth="1"/>
    <col min="8188" max="8188" width="21.7109375" customWidth="1"/>
    <col min="8189" max="8190" width="0" hidden="1" customWidth="1"/>
    <col min="8191" max="8191" width="7" customWidth="1"/>
    <col min="8192" max="8192" width="11.5703125" customWidth="1"/>
    <col min="8193" max="8193" width="9.28515625" customWidth="1"/>
    <col min="8194" max="8194" width="11.7109375" customWidth="1"/>
    <col min="8195" max="8195" width="6" customWidth="1"/>
    <col min="8196" max="8196" width="9.85546875" customWidth="1"/>
    <col min="8197" max="8197" width="10" customWidth="1"/>
    <col min="8198" max="8198" width="11.5703125" customWidth="1"/>
    <col min="8199" max="8199" width="11.7109375" customWidth="1"/>
    <col min="8200" max="8200" width="12.28515625" customWidth="1"/>
    <col min="8201" max="8201" width="10.42578125" customWidth="1"/>
    <col min="8202" max="8202" width="9.140625" customWidth="1"/>
    <col min="8203" max="8203" width="9.7109375" customWidth="1"/>
    <col min="8204" max="8204" width="20.7109375" customWidth="1"/>
    <col min="8206" max="8206" width="11.28515625" bestFit="1" customWidth="1"/>
    <col min="8443" max="8443" width="4.5703125" customWidth="1"/>
    <col min="8444" max="8444" width="21.7109375" customWidth="1"/>
    <col min="8445" max="8446" width="0" hidden="1" customWidth="1"/>
    <col min="8447" max="8447" width="7" customWidth="1"/>
    <col min="8448" max="8448" width="11.5703125" customWidth="1"/>
    <col min="8449" max="8449" width="9.28515625" customWidth="1"/>
    <col min="8450" max="8450" width="11.7109375" customWidth="1"/>
    <col min="8451" max="8451" width="6" customWidth="1"/>
    <col min="8452" max="8452" width="9.85546875" customWidth="1"/>
    <col min="8453" max="8453" width="10" customWidth="1"/>
    <col min="8454" max="8454" width="11.5703125" customWidth="1"/>
    <col min="8455" max="8455" width="11.7109375" customWidth="1"/>
    <col min="8456" max="8456" width="12.28515625" customWidth="1"/>
    <col min="8457" max="8457" width="10.42578125" customWidth="1"/>
    <col min="8458" max="8458" width="9.140625" customWidth="1"/>
    <col min="8459" max="8459" width="9.7109375" customWidth="1"/>
    <col min="8460" max="8460" width="20.7109375" customWidth="1"/>
    <col min="8462" max="8462" width="11.28515625" bestFit="1" customWidth="1"/>
    <col min="8699" max="8699" width="4.5703125" customWidth="1"/>
    <col min="8700" max="8700" width="21.7109375" customWidth="1"/>
    <col min="8701" max="8702" width="0" hidden="1" customWidth="1"/>
    <col min="8703" max="8703" width="7" customWidth="1"/>
    <col min="8704" max="8704" width="11.5703125" customWidth="1"/>
    <col min="8705" max="8705" width="9.28515625" customWidth="1"/>
    <col min="8706" max="8706" width="11.7109375" customWidth="1"/>
    <col min="8707" max="8707" width="6" customWidth="1"/>
    <col min="8708" max="8708" width="9.85546875" customWidth="1"/>
    <col min="8709" max="8709" width="10" customWidth="1"/>
    <col min="8710" max="8710" width="11.5703125" customWidth="1"/>
    <col min="8711" max="8711" width="11.7109375" customWidth="1"/>
    <col min="8712" max="8712" width="12.28515625" customWidth="1"/>
    <col min="8713" max="8713" width="10.42578125" customWidth="1"/>
    <col min="8714" max="8714" width="9.140625" customWidth="1"/>
    <col min="8715" max="8715" width="9.7109375" customWidth="1"/>
    <col min="8716" max="8716" width="20.7109375" customWidth="1"/>
    <col min="8718" max="8718" width="11.28515625" bestFit="1" customWidth="1"/>
    <col min="8955" max="8955" width="4.5703125" customWidth="1"/>
    <col min="8956" max="8956" width="21.7109375" customWidth="1"/>
    <col min="8957" max="8958" width="0" hidden="1" customWidth="1"/>
    <col min="8959" max="8959" width="7" customWidth="1"/>
    <col min="8960" max="8960" width="11.5703125" customWidth="1"/>
    <col min="8961" max="8961" width="9.28515625" customWidth="1"/>
    <col min="8962" max="8962" width="11.7109375" customWidth="1"/>
    <col min="8963" max="8963" width="6" customWidth="1"/>
    <col min="8964" max="8964" width="9.85546875" customWidth="1"/>
    <col min="8965" max="8965" width="10" customWidth="1"/>
    <col min="8966" max="8966" width="11.5703125" customWidth="1"/>
    <col min="8967" max="8967" width="11.7109375" customWidth="1"/>
    <col min="8968" max="8968" width="12.28515625" customWidth="1"/>
    <col min="8969" max="8969" width="10.42578125" customWidth="1"/>
    <col min="8970" max="8970" width="9.140625" customWidth="1"/>
    <col min="8971" max="8971" width="9.7109375" customWidth="1"/>
    <col min="8972" max="8972" width="20.7109375" customWidth="1"/>
    <col min="8974" max="8974" width="11.28515625" bestFit="1" customWidth="1"/>
    <col min="9211" max="9211" width="4.5703125" customWidth="1"/>
    <col min="9212" max="9212" width="21.7109375" customWidth="1"/>
    <col min="9213" max="9214" width="0" hidden="1" customWidth="1"/>
    <col min="9215" max="9215" width="7" customWidth="1"/>
    <col min="9216" max="9216" width="11.5703125" customWidth="1"/>
    <col min="9217" max="9217" width="9.28515625" customWidth="1"/>
    <col min="9218" max="9218" width="11.7109375" customWidth="1"/>
    <col min="9219" max="9219" width="6" customWidth="1"/>
    <col min="9220" max="9220" width="9.85546875" customWidth="1"/>
    <col min="9221" max="9221" width="10" customWidth="1"/>
    <col min="9222" max="9222" width="11.5703125" customWidth="1"/>
    <col min="9223" max="9223" width="11.7109375" customWidth="1"/>
    <col min="9224" max="9224" width="12.28515625" customWidth="1"/>
    <col min="9225" max="9225" width="10.42578125" customWidth="1"/>
    <col min="9226" max="9226" width="9.140625" customWidth="1"/>
    <col min="9227" max="9227" width="9.7109375" customWidth="1"/>
    <col min="9228" max="9228" width="20.7109375" customWidth="1"/>
    <col min="9230" max="9230" width="11.28515625" bestFit="1" customWidth="1"/>
    <col min="9467" max="9467" width="4.5703125" customWidth="1"/>
    <col min="9468" max="9468" width="21.7109375" customWidth="1"/>
    <col min="9469" max="9470" width="0" hidden="1" customWidth="1"/>
    <col min="9471" max="9471" width="7" customWidth="1"/>
    <col min="9472" max="9472" width="11.5703125" customWidth="1"/>
    <col min="9473" max="9473" width="9.28515625" customWidth="1"/>
    <col min="9474" max="9474" width="11.7109375" customWidth="1"/>
    <col min="9475" max="9475" width="6" customWidth="1"/>
    <col min="9476" max="9476" width="9.85546875" customWidth="1"/>
    <col min="9477" max="9477" width="10" customWidth="1"/>
    <col min="9478" max="9478" width="11.5703125" customWidth="1"/>
    <col min="9479" max="9479" width="11.7109375" customWidth="1"/>
    <col min="9480" max="9480" width="12.28515625" customWidth="1"/>
    <col min="9481" max="9481" width="10.42578125" customWidth="1"/>
    <col min="9482" max="9482" width="9.140625" customWidth="1"/>
    <col min="9483" max="9483" width="9.7109375" customWidth="1"/>
    <col min="9484" max="9484" width="20.7109375" customWidth="1"/>
    <col min="9486" max="9486" width="11.28515625" bestFit="1" customWidth="1"/>
    <col min="9723" max="9723" width="4.5703125" customWidth="1"/>
    <col min="9724" max="9724" width="21.7109375" customWidth="1"/>
    <col min="9725" max="9726" width="0" hidden="1" customWidth="1"/>
    <col min="9727" max="9727" width="7" customWidth="1"/>
    <col min="9728" max="9728" width="11.5703125" customWidth="1"/>
    <col min="9729" max="9729" width="9.28515625" customWidth="1"/>
    <col min="9730" max="9730" width="11.7109375" customWidth="1"/>
    <col min="9731" max="9731" width="6" customWidth="1"/>
    <col min="9732" max="9732" width="9.85546875" customWidth="1"/>
    <col min="9733" max="9733" width="10" customWidth="1"/>
    <col min="9734" max="9734" width="11.5703125" customWidth="1"/>
    <col min="9735" max="9735" width="11.7109375" customWidth="1"/>
    <col min="9736" max="9736" width="12.28515625" customWidth="1"/>
    <col min="9737" max="9737" width="10.42578125" customWidth="1"/>
    <col min="9738" max="9738" width="9.140625" customWidth="1"/>
    <col min="9739" max="9739" width="9.7109375" customWidth="1"/>
    <col min="9740" max="9740" width="20.7109375" customWidth="1"/>
    <col min="9742" max="9742" width="11.28515625" bestFit="1" customWidth="1"/>
    <col min="9979" max="9979" width="4.5703125" customWidth="1"/>
    <col min="9980" max="9980" width="21.7109375" customWidth="1"/>
    <col min="9981" max="9982" width="0" hidden="1" customWidth="1"/>
    <col min="9983" max="9983" width="7" customWidth="1"/>
    <col min="9984" max="9984" width="11.5703125" customWidth="1"/>
    <col min="9985" max="9985" width="9.28515625" customWidth="1"/>
    <col min="9986" max="9986" width="11.7109375" customWidth="1"/>
    <col min="9987" max="9987" width="6" customWidth="1"/>
    <col min="9988" max="9988" width="9.85546875" customWidth="1"/>
    <col min="9989" max="9989" width="10" customWidth="1"/>
    <col min="9990" max="9990" width="11.5703125" customWidth="1"/>
    <col min="9991" max="9991" width="11.7109375" customWidth="1"/>
    <col min="9992" max="9992" width="12.28515625" customWidth="1"/>
    <col min="9993" max="9993" width="10.42578125" customWidth="1"/>
    <col min="9994" max="9994" width="9.140625" customWidth="1"/>
    <col min="9995" max="9995" width="9.7109375" customWidth="1"/>
    <col min="9996" max="9996" width="20.7109375" customWidth="1"/>
    <col min="9998" max="9998" width="11.28515625" bestFit="1" customWidth="1"/>
    <col min="10235" max="10235" width="4.5703125" customWidth="1"/>
    <col min="10236" max="10236" width="21.7109375" customWidth="1"/>
    <col min="10237" max="10238" width="0" hidden="1" customWidth="1"/>
    <col min="10239" max="10239" width="7" customWidth="1"/>
    <col min="10240" max="10240" width="11.5703125" customWidth="1"/>
    <col min="10241" max="10241" width="9.28515625" customWidth="1"/>
    <col min="10242" max="10242" width="11.7109375" customWidth="1"/>
    <col min="10243" max="10243" width="6" customWidth="1"/>
    <col min="10244" max="10244" width="9.85546875" customWidth="1"/>
    <col min="10245" max="10245" width="10" customWidth="1"/>
    <col min="10246" max="10246" width="11.5703125" customWidth="1"/>
    <col min="10247" max="10247" width="11.7109375" customWidth="1"/>
    <col min="10248" max="10248" width="12.28515625" customWidth="1"/>
    <col min="10249" max="10249" width="10.42578125" customWidth="1"/>
    <col min="10250" max="10250" width="9.140625" customWidth="1"/>
    <col min="10251" max="10251" width="9.7109375" customWidth="1"/>
    <col min="10252" max="10252" width="20.7109375" customWidth="1"/>
    <col min="10254" max="10254" width="11.28515625" bestFit="1" customWidth="1"/>
    <col min="10491" max="10491" width="4.5703125" customWidth="1"/>
    <col min="10492" max="10492" width="21.7109375" customWidth="1"/>
    <col min="10493" max="10494" width="0" hidden="1" customWidth="1"/>
    <col min="10495" max="10495" width="7" customWidth="1"/>
    <col min="10496" max="10496" width="11.5703125" customWidth="1"/>
    <col min="10497" max="10497" width="9.28515625" customWidth="1"/>
    <col min="10498" max="10498" width="11.7109375" customWidth="1"/>
    <col min="10499" max="10499" width="6" customWidth="1"/>
    <col min="10500" max="10500" width="9.85546875" customWidth="1"/>
    <col min="10501" max="10501" width="10" customWidth="1"/>
    <col min="10502" max="10502" width="11.5703125" customWidth="1"/>
    <col min="10503" max="10503" width="11.7109375" customWidth="1"/>
    <col min="10504" max="10504" width="12.28515625" customWidth="1"/>
    <col min="10505" max="10505" width="10.42578125" customWidth="1"/>
    <col min="10506" max="10506" width="9.140625" customWidth="1"/>
    <col min="10507" max="10507" width="9.7109375" customWidth="1"/>
    <col min="10508" max="10508" width="20.7109375" customWidth="1"/>
    <col min="10510" max="10510" width="11.28515625" bestFit="1" customWidth="1"/>
    <col min="10747" max="10747" width="4.5703125" customWidth="1"/>
    <col min="10748" max="10748" width="21.7109375" customWidth="1"/>
    <col min="10749" max="10750" width="0" hidden="1" customWidth="1"/>
    <col min="10751" max="10751" width="7" customWidth="1"/>
    <col min="10752" max="10752" width="11.5703125" customWidth="1"/>
    <col min="10753" max="10753" width="9.28515625" customWidth="1"/>
    <col min="10754" max="10754" width="11.7109375" customWidth="1"/>
    <col min="10755" max="10755" width="6" customWidth="1"/>
    <col min="10756" max="10756" width="9.85546875" customWidth="1"/>
    <col min="10757" max="10757" width="10" customWidth="1"/>
    <col min="10758" max="10758" width="11.5703125" customWidth="1"/>
    <col min="10759" max="10759" width="11.7109375" customWidth="1"/>
    <col min="10760" max="10760" width="12.28515625" customWidth="1"/>
    <col min="10761" max="10761" width="10.42578125" customWidth="1"/>
    <col min="10762" max="10762" width="9.140625" customWidth="1"/>
    <col min="10763" max="10763" width="9.7109375" customWidth="1"/>
    <col min="10764" max="10764" width="20.7109375" customWidth="1"/>
    <col min="10766" max="10766" width="11.28515625" bestFit="1" customWidth="1"/>
    <col min="11003" max="11003" width="4.5703125" customWidth="1"/>
    <col min="11004" max="11004" width="21.7109375" customWidth="1"/>
    <col min="11005" max="11006" width="0" hidden="1" customWidth="1"/>
    <col min="11007" max="11007" width="7" customWidth="1"/>
    <col min="11008" max="11008" width="11.5703125" customWidth="1"/>
    <col min="11009" max="11009" width="9.28515625" customWidth="1"/>
    <col min="11010" max="11010" width="11.7109375" customWidth="1"/>
    <col min="11011" max="11011" width="6" customWidth="1"/>
    <col min="11012" max="11012" width="9.85546875" customWidth="1"/>
    <col min="11013" max="11013" width="10" customWidth="1"/>
    <col min="11014" max="11014" width="11.5703125" customWidth="1"/>
    <col min="11015" max="11015" width="11.7109375" customWidth="1"/>
    <col min="11016" max="11016" width="12.28515625" customWidth="1"/>
    <col min="11017" max="11017" width="10.42578125" customWidth="1"/>
    <col min="11018" max="11018" width="9.140625" customWidth="1"/>
    <col min="11019" max="11019" width="9.7109375" customWidth="1"/>
    <col min="11020" max="11020" width="20.7109375" customWidth="1"/>
    <col min="11022" max="11022" width="11.28515625" bestFit="1" customWidth="1"/>
    <col min="11259" max="11259" width="4.5703125" customWidth="1"/>
    <col min="11260" max="11260" width="21.7109375" customWidth="1"/>
    <col min="11261" max="11262" width="0" hidden="1" customWidth="1"/>
    <col min="11263" max="11263" width="7" customWidth="1"/>
    <col min="11264" max="11264" width="11.5703125" customWidth="1"/>
    <col min="11265" max="11265" width="9.28515625" customWidth="1"/>
    <col min="11266" max="11266" width="11.7109375" customWidth="1"/>
    <col min="11267" max="11267" width="6" customWidth="1"/>
    <col min="11268" max="11268" width="9.85546875" customWidth="1"/>
    <col min="11269" max="11269" width="10" customWidth="1"/>
    <col min="11270" max="11270" width="11.5703125" customWidth="1"/>
    <col min="11271" max="11271" width="11.7109375" customWidth="1"/>
    <col min="11272" max="11272" width="12.28515625" customWidth="1"/>
    <col min="11273" max="11273" width="10.42578125" customWidth="1"/>
    <col min="11274" max="11274" width="9.140625" customWidth="1"/>
    <col min="11275" max="11275" width="9.7109375" customWidth="1"/>
    <col min="11276" max="11276" width="20.7109375" customWidth="1"/>
    <col min="11278" max="11278" width="11.28515625" bestFit="1" customWidth="1"/>
    <col min="11515" max="11515" width="4.5703125" customWidth="1"/>
    <col min="11516" max="11516" width="21.7109375" customWidth="1"/>
    <col min="11517" max="11518" width="0" hidden="1" customWidth="1"/>
    <col min="11519" max="11519" width="7" customWidth="1"/>
    <col min="11520" max="11520" width="11.5703125" customWidth="1"/>
    <col min="11521" max="11521" width="9.28515625" customWidth="1"/>
    <col min="11522" max="11522" width="11.7109375" customWidth="1"/>
    <col min="11523" max="11523" width="6" customWidth="1"/>
    <col min="11524" max="11524" width="9.85546875" customWidth="1"/>
    <col min="11525" max="11525" width="10" customWidth="1"/>
    <col min="11526" max="11526" width="11.5703125" customWidth="1"/>
    <col min="11527" max="11527" width="11.7109375" customWidth="1"/>
    <col min="11528" max="11528" width="12.28515625" customWidth="1"/>
    <col min="11529" max="11529" width="10.42578125" customWidth="1"/>
    <col min="11530" max="11530" width="9.140625" customWidth="1"/>
    <col min="11531" max="11531" width="9.7109375" customWidth="1"/>
    <col min="11532" max="11532" width="20.7109375" customWidth="1"/>
    <col min="11534" max="11534" width="11.28515625" bestFit="1" customWidth="1"/>
    <col min="11771" max="11771" width="4.5703125" customWidth="1"/>
    <col min="11772" max="11772" width="21.7109375" customWidth="1"/>
    <col min="11773" max="11774" width="0" hidden="1" customWidth="1"/>
    <col min="11775" max="11775" width="7" customWidth="1"/>
    <col min="11776" max="11776" width="11.5703125" customWidth="1"/>
    <col min="11777" max="11777" width="9.28515625" customWidth="1"/>
    <col min="11778" max="11778" width="11.7109375" customWidth="1"/>
    <col min="11779" max="11779" width="6" customWidth="1"/>
    <col min="11780" max="11780" width="9.85546875" customWidth="1"/>
    <col min="11781" max="11781" width="10" customWidth="1"/>
    <col min="11782" max="11782" width="11.5703125" customWidth="1"/>
    <col min="11783" max="11783" width="11.7109375" customWidth="1"/>
    <col min="11784" max="11784" width="12.28515625" customWidth="1"/>
    <col min="11785" max="11785" width="10.42578125" customWidth="1"/>
    <col min="11786" max="11786" width="9.140625" customWidth="1"/>
    <col min="11787" max="11787" width="9.7109375" customWidth="1"/>
    <col min="11788" max="11788" width="20.7109375" customWidth="1"/>
    <col min="11790" max="11790" width="11.28515625" bestFit="1" customWidth="1"/>
    <col min="12027" max="12027" width="4.5703125" customWidth="1"/>
    <col min="12028" max="12028" width="21.7109375" customWidth="1"/>
    <col min="12029" max="12030" width="0" hidden="1" customWidth="1"/>
    <col min="12031" max="12031" width="7" customWidth="1"/>
    <col min="12032" max="12032" width="11.5703125" customWidth="1"/>
    <col min="12033" max="12033" width="9.28515625" customWidth="1"/>
    <col min="12034" max="12034" width="11.7109375" customWidth="1"/>
    <col min="12035" max="12035" width="6" customWidth="1"/>
    <col min="12036" max="12036" width="9.85546875" customWidth="1"/>
    <col min="12037" max="12037" width="10" customWidth="1"/>
    <col min="12038" max="12038" width="11.5703125" customWidth="1"/>
    <col min="12039" max="12039" width="11.7109375" customWidth="1"/>
    <col min="12040" max="12040" width="12.28515625" customWidth="1"/>
    <col min="12041" max="12041" width="10.42578125" customWidth="1"/>
    <col min="12042" max="12042" width="9.140625" customWidth="1"/>
    <col min="12043" max="12043" width="9.7109375" customWidth="1"/>
    <col min="12044" max="12044" width="20.7109375" customWidth="1"/>
    <col min="12046" max="12046" width="11.28515625" bestFit="1" customWidth="1"/>
    <col min="12283" max="12283" width="4.5703125" customWidth="1"/>
    <col min="12284" max="12284" width="21.7109375" customWidth="1"/>
    <col min="12285" max="12286" width="0" hidden="1" customWidth="1"/>
    <col min="12287" max="12287" width="7" customWidth="1"/>
    <col min="12288" max="12288" width="11.5703125" customWidth="1"/>
    <col min="12289" max="12289" width="9.28515625" customWidth="1"/>
    <col min="12290" max="12290" width="11.7109375" customWidth="1"/>
    <col min="12291" max="12291" width="6" customWidth="1"/>
    <col min="12292" max="12292" width="9.85546875" customWidth="1"/>
    <col min="12293" max="12293" width="10" customWidth="1"/>
    <col min="12294" max="12294" width="11.5703125" customWidth="1"/>
    <col min="12295" max="12295" width="11.7109375" customWidth="1"/>
    <col min="12296" max="12296" width="12.28515625" customWidth="1"/>
    <col min="12297" max="12297" width="10.42578125" customWidth="1"/>
    <col min="12298" max="12298" width="9.140625" customWidth="1"/>
    <col min="12299" max="12299" width="9.7109375" customWidth="1"/>
    <col min="12300" max="12300" width="20.7109375" customWidth="1"/>
    <col min="12302" max="12302" width="11.28515625" bestFit="1" customWidth="1"/>
    <col min="12539" max="12539" width="4.5703125" customWidth="1"/>
    <col min="12540" max="12540" width="21.7109375" customWidth="1"/>
    <col min="12541" max="12542" width="0" hidden="1" customWidth="1"/>
    <col min="12543" max="12543" width="7" customWidth="1"/>
    <col min="12544" max="12544" width="11.5703125" customWidth="1"/>
    <col min="12545" max="12545" width="9.28515625" customWidth="1"/>
    <col min="12546" max="12546" width="11.7109375" customWidth="1"/>
    <col min="12547" max="12547" width="6" customWidth="1"/>
    <col min="12548" max="12548" width="9.85546875" customWidth="1"/>
    <col min="12549" max="12549" width="10" customWidth="1"/>
    <col min="12550" max="12550" width="11.5703125" customWidth="1"/>
    <col min="12551" max="12551" width="11.7109375" customWidth="1"/>
    <col min="12552" max="12552" width="12.28515625" customWidth="1"/>
    <col min="12553" max="12553" width="10.42578125" customWidth="1"/>
    <col min="12554" max="12554" width="9.140625" customWidth="1"/>
    <col min="12555" max="12555" width="9.7109375" customWidth="1"/>
    <col min="12556" max="12556" width="20.7109375" customWidth="1"/>
    <col min="12558" max="12558" width="11.28515625" bestFit="1" customWidth="1"/>
    <col min="12795" max="12795" width="4.5703125" customWidth="1"/>
    <col min="12796" max="12796" width="21.7109375" customWidth="1"/>
    <col min="12797" max="12798" width="0" hidden="1" customWidth="1"/>
    <col min="12799" max="12799" width="7" customWidth="1"/>
    <col min="12800" max="12800" width="11.5703125" customWidth="1"/>
    <col min="12801" max="12801" width="9.28515625" customWidth="1"/>
    <col min="12802" max="12802" width="11.7109375" customWidth="1"/>
    <col min="12803" max="12803" width="6" customWidth="1"/>
    <col min="12804" max="12804" width="9.85546875" customWidth="1"/>
    <col min="12805" max="12805" width="10" customWidth="1"/>
    <col min="12806" max="12806" width="11.5703125" customWidth="1"/>
    <col min="12807" max="12807" width="11.7109375" customWidth="1"/>
    <col min="12808" max="12808" width="12.28515625" customWidth="1"/>
    <col min="12809" max="12809" width="10.42578125" customWidth="1"/>
    <col min="12810" max="12810" width="9.140625" customWidth="1"/>
    <col min="12811" max="12811" width="9.7109375" customWidth="1"/>
    <col min="12812" max="12812" width="20.7109375" customWidth="1"/>
    <col min="12814" max="12814" width="11.28515625" bestFit="1" customWidth="1"/>
    <col min="13051" max="13051" width="4.5703125" customWidth="1"/>
    <col min="13052" max="13052" width="21.7109375" customWidth="1"/>
    <col min="13053" max="13054" width="0" hidden="1" customWidth="1"/>
    <col min="13055" max="13055" width="7" customWidth="1"/>
    <col min="13056" max="13056" width="11.5703125" customWidth="1"/>
    <col min="13057" max="13057" width="9.28515625" customWidth="1"/>
    <col min="13058" max="13058" width="11.7109375" customWidth="1"/>
    <col min="13059" max="13059" width="6" customWidth="1"/>
    <col min="13060" max="13060" width="9.85546875" customWidth="1"/>
    <col min="13061" max="13061" width="10" customWidth="1"/>
    <col min="13062" max="13062" width="11.5703125" customWidth="1"/>
    <col min="13063" max="13063" width="11.7109375" customWidth="1"/>
    <col min="13064" max="13064" width="12.28515625" customWidth="1"/>
    <col min="13065" max="13065" width="10.42578125" customWidth="1"/>
    <col min="13066" max="13066" width="9.140625" customWidth="1"/>
    <col min="13067" max="13067" width="9.7109375" customWidth="1"/>
    <col min="13068" max="13068" width="20.7109375" customWidth="1"/>
    <col min="13070" max="13070" width="11.28515625" bestFit="1" customWidth="1"/>
    <col min="13307" max="13307" width="4.5703125" customWidth="1"/>
    <col min="13308" max="13308" width="21.7109375" customWidth="1"/>
    <col min="13309" max="13310" width="0" hidden="1" customWidth="1"/>
    <col min="13311" max="13311" width="7" customWidth="1"/>
    <col min="13312" max="13312" width="11.5703125" customWidth="1"/>
    <col min="13313" max="13313" width="9.28515625" customWidth="1"/>
    <col min="13314" max="13314" width="11.7109375" customWidth="1"/>
    <col min="13315" max="13315" width="6" customWidth="1"/>
    <col min="13316" max="13316" width="9.85546875" customWidth="1"/>
    <col min="13317" max="13317" width="10" customWidth="1"/>
    <col min="13318" max="13318" width="11.5703125" customWidth="1"/>
    <col min="13319" max="13319" width="11.7109375" customWidth="1"/>
    <col min="13320" max="13320" width="12.28515625" customWidth="1"/>
    <col min="13321" max="13321" width="10.42578125" customWidth="1"/>
    <col min="13322" max="13322" width="9.140625" customWidth="1"/>
    <col min="13323" max="13323" width="9.7109375" customWidth="1"/>
    <col min="13324" max="13324" width="20.7109375" customWidth="1"/>
    <col min="13326" max="13326" width="11.28515625" bestFit="1" customWidth="1"/>
    <col min="13563" max="13563" width="4.5703125" customWidth="1"/>
    <col min="13564" max="13564" width="21.7109375" customWidth="1"/>
    <col min="13565" max="13566" width="0" hidden="1" customWidth="1"/>
    <col min="13567" max="13567" width="7" customWidth="1"/>
    <col min="13568" max="13568" width="11.5703125" customWidth="1"/>
    <col min="13569" max="13569" width="9.28515625" customWidth="1"/>
    <col min="13570" max="13570" width="11.7109375" customWidth="1"/>
    <col min="13571" max="13571" width="6" customWidth="1"/>
    <col min="13572" max="13572" width="9.85546875" customWidth="1"/>
    <col min="13573" max="13573" width="10" customWidth="1"/>
    <col min="13574" max="13574" width="11.5703125" customWidth="1"/>
    <col min="13575" max="13575" width="11.7109375" customWidth="1"/>
    <col min="13576" max="13576" width="12.28515625" customWidth="1"/>
    <col min="13577" max="13577" width="10.42578125" customWidth="1"/>
    <col min="13578" max="13578" width="9.140625" customWidth="1"/>
    <col min="13579" max="13579" width="9.7109375" customWidth="1"/>
    <col min="13580" max="13580" width="20.7109375" customWidth="1"/>
    <col min="13582" max="13582" width="11.28515625" bestFit="1" customWidth="1"/>
    <col min="13819" max="13819" width="4.5703125" customWidth="1"/>
    <col min="13820" max="13820" width="21.7109375" customWidth="1"/>
    <col min="13821" max="13822" width="0" hidden="1" customWidth="1"/>
    <col min="13823" max="13823" width="7" customWidth="1"/>
    <col min="13824" max="13824" width="11.5703125" customWidth="1"/>
    <col min="13825" max="13825" width="9.28515625" customWidth="1"/>
    <col min="13826" max="13826" width="11.7109375" customWidth="1"/>
    <col min="13827" max="13827" width="6" customWidth="1"/>
    <col min="13828" max="13828" width="9.85546875" customWidth="1"/>
    <col min="13829" max="13829" width="10" customWidth="1"/>
    <col min="13830" max="13830" width="11.5703125" customWidth="1"/>
    <col min="13831" max="13831" width="11.7109375" customWidth="1"/>
    <col min="13832" max="13832" width="12.28515625" customWidth="1"/>
    <col min="13833" max="13833" width="10.42578125" customWidth="1"/>
    <col min="13834" max="13834" width="9.140625" customWidth="1"/>
    <col min="13835" max="13835" width="9.7109375" customWidth="1"/>
    <col min="13836" max="13836" width="20.7109375" customWidth="1"/>
    <col min="13838" max="13838" width="11.28515625" bestFit="1" customWidth="1"/>
    <col min="14075" max="14075" width="4.5703125" customWidth="1"/>
    <col min="14076" max="14076" width="21.7109375" customWidth="1"/>
    <col min="14077" max="14078" width="0" hidden="1" customWidth="1"/>
    <col min="14079" max="14079" width="7" customWidth="1"/>
    <col min="14080" max="14080" width="11.5703125" customWidth="1"/>
    <col min="14081" max="14081" width="9.28515625" customWidth="1"/>
    <col min="14082" max="14082" width="11.7109375" customWidth="1"/>
    <col min="14083" max="14083" width="6" customWidth="1"/>
    <col min="14084" max="14084" width="9.85546875" customWidth="1"/>
    <col min="14085" max="14085" width="10" customWidth="1"/>
    <col min="14086" max="14086" width="11.5703125" customWidth="1"/>
    <col min="14087" max="14087" width="11.7109375" customWidth="1"/>
    <col min="14088" max="14088" width="12.28515625" customWidth="1"/>
    <col min="14089" max="14089" width="10.42578125" customWidth="1"/>
    <col min="14090" max="14090" width="9.140625" customWidth="1"/>
    <col min="14091" max="14091" width="9.7109375" customWidth="1"/>
    <col min="14092" max="14092" width="20.7109375" customWidth="1"/>
    <col min="14094" max="14094" width="11.28515625" bestFit="1" customWidth="1"/>
    <col min="14331" max="14331" width="4.5703125" customWidth="1"/>
    <col min="14332" max="14332" width="21.7109375" customWidth="1"/>
    <col min="14333" max="14334" width="0" hidden="1" customWidth="1"/>
    <col min="14335" max="14335" width="7" customWidth="1"/>
    <col min="14336" max="14336" width="11.5703125" customWidth="1"/>
    <col min="14337" max="14337" width="9.28515625" customWidth="1"/>
    <col min="14338" max="14338" width="11.7109375" customWidth="1"/>
    <col min="14339" max="14339" width="6" customWidth="1"/>
    <col min="14340" max="14340" width="9.85546875" customWidth="1"/>
    <col min="14341" max="14341" width="10" customWidth="1"/>
    <col min="14342" max="14342" width="11.5703125" customWidth="1"/>
    <col min="14343" max="14343" width="11.7109375" customWidth="1"/>
    <col min="14344" max="14344" width="12.28515625" customWidth="1"/>
    <col min="14345" max="14345" width="10.42578125" customWidth="1"/>
    <col min="14346" max="14346" width="9.140625" customWidth="1"/>
    <col min="14347" max="14347" width="9.7109375" customWidth="1"/>
    <col min="14348" max="14348" width="20.7109375" customWidth="1"/>
    <col min="14350" max="14350" width="11.28515625" bestFit="1" customWidth="1"/>
    <col min="14587" max="14587" width="4.5703125" customWidth="1"/>
    <col min="14588" max="14588" width="21.7109375" customWidth="1"/>
    <col min="14589" max="14590" width="0" hidden="1" customWidth="1"/>
    <col min="14591" max="14591" width="7" customWidth="1"/>
    <col min="14592" max="14592" width="11.5703125" customWidth="1"/>
    <col min="14593" max="14593" width="9.28515625" customWidth="1"/>
    <col min="14594" max="14594" width="11.7109375" customWidth="1"/>
    <col min="14595" max="14595" width="6" customWidth="1"/>
    <col min="14596" max="14596" width="9.85546875" customWidth="1"/>
    <col min="14597" max="14597" width="10" customWidth="1"/>
    <col min="14598" max="14598" width="11.5703125" customWidth="1"/>
    <col min="14599" max="14599" width="11.7109375" customWidth="1"/>
    <col min="14600" max="14600" width="12.28515625" customWidth="1"/>
    <col min="14601" max="14601" width="10.42578125" customWidth="1"/>
    <col min="14602" max="14602" width="9.140625" customWidth="1"/>
    <col min="14603" max="14603" width="9.7109375" customWidth="1"/>
    <col min="14604" max="14604" width="20.7109375" customWidth="1"/>
    <col min="14606" max="14606" width="11.28515625" bestFit="1" customWidth="1"/>
    <col min="14843" max="14843" width="4.5703125" customWidth="1"/>
    <col min="14844" max="14844" width="21.7109375" customWidth="1"/>
    <col min="14845" max="14846" width="0" hidden="1" customWidth="1"/>
    <col min="14847" max="14847" width="7" customWidth="1"/>
    <col min="14848" max="14848" width="11.5703125" customWidth="1"/>
    <col min="14849" max="14849" width="9.28515625" customWidth="1"/>
    <col min="14850" max="14850" width="11.7109375" customWidth="1"/>
    <col min="14851" max="14851" width="6" customWidth="1"/>
    <col min="14852" max="14852" width="9.85546875" customWidth="1"/>
    <col min="14853" max="14853" width="10" customWidth="1"/>
    <col min="14854" max="14854" width="11.5703125" customWidth="1"/>
    <col min="14855" max="14855" width="11.7109375" customWidth="1"/>
    <col min="14856" max="14856" width="12.28515625" customWidth="1"/>
    <col min="14857" max="14857" width="10.42578125" customWidth="1"/>
    <col min="14858" max="14858" width="9.140625" customWidth="1"/>
    <col min="14859" max="14859" width="9.7109375" customWidth="1"/>
    <col min="14860" max="14860" width="20.7109375" customWidth="1"/>
    <col min="14862" max="14862" width="11.28515625" bestFit="1" customWidth="1"/>
    <col min="15099" max="15099" width="4.5703125" customWidth="1"/>
    <col min="15100" max="15100" width="21.7109375" customWidth="1"/>
    <col min="15101" max="15102" width="0" hidden="1" customWidth="1"/>
    <col min="15103" max="15103" width="7" customWidth="1"/>
    <col min="15104" max="15104" width="11.5703125" customWidth="1"/>
    <col min="15105" max="15105" width="9.28515625" customWidth="1"/>
    <col min="15106" max="15106" width="11.7109375" customWidth="1"/>
    <col min="15107" max="15107" width="6" customWidth="1"/>
    <col min="15108" max="15108" width="9.85546875" customWidth="1"/>
    <col min="15109" max="15109" width="10" customWidth="1"/>
    <col min="15110" max="15110" width="11.5703125" customWidth="1"/>
    <col min="15111" max="15111" width="11.7109375" customWidth="1"/>
    <col min="15112" max="15112" width="12.28515625" customWidth="1"/>
    <col min="15113" max="15113" width="10.42578125" customWidth="1"/>
    <col min="15114" max="15114" width="9.140625" customWidth="1"/>
    <col min="15115" max="15115" width="9.7109375" customWidth="1"/>
    <col min="15116" max="15116" width="20.7109375" customWidth="1"/>
    <col min="15118" max="15118" width="11.28515625" bestFit="1" customWidth="1"/>
    <col min="15355" max="15355" width="4.5703125" customWidth="1"/>
    <col min="15356" max="15356" width="21.7109375" customWidth="1"/>
    <col min="15357" max="15358" width="0" hidden="1" customWidth="1"/>
    <col min="15359" max="15359" width="7" customWidth="1"/>
    <col min="15360" max="15360" width="11.5703125" customWidth="1"/>
    <col min="15361" max="15361" width="9.28515625" customWidth="1"/>
    <col min="15362" max="15362" width="11.7109375" customWidth="1"/>
    <col min="15363" max="15363" width="6" customWidth="1"/>
    <col min="15364" max="15364" width="9.85546875" customWidth="1"/>
    <col min="15365" max="15365" width="10" customWidth="1"/>
    <col min="15366" max="15366" width="11.5703125" customWidth="1"/>
    <col min="15367" max="15367" width="11.7109375" customWidth="1"/>
    <col min="15368" max="15368" width="12.28515625" customWidth="1"/>
    <col min="15369" max="15369" width="10.42578125" customWidth="1"/>
    <col min="15370" max="15370" width="9.140625" customWidth="1"/>
    <col min="15371" max="15371" width="9.7109375" customWidth="1"/>
    <col min="15372" max="15372" width="20.7109375" customWidth="1"/>
    <col min="15374" max="15374" width="11.28515625" bestFit="1" customWidth="1"/>
    <col min="15611" max="15611" width="4.5703125" customWidth="1"/>
    <col min="15612" max="15612" width="21.7109375" customWidth="1"/>
    <col min="15613" max="15614" width="0" hidden="1" customWidth="1"/>
    <col min="15615" max="15615" width="7" customWidth="1"/>
    <col min="15616" max="15616" width="11.5703125" customWidth="1"/>
    <col min="15617" max="15617" width="9.28515625" customWidth="1"/>
    <col min="15618" max="15618" width="11.7109375" customWidth="1"/>
    <col min="15619" max="15619" width="6" customWidth="1"/>
    <col min="15620" max="15620" width="9.85546875" customWidth="1"/>
    <col min="15621" max="15621" width="10" customWidth="1"/>
    <col min="15622" max="15622" width="11.5703125" customWidth="1"/>
    <col min="15623" max="15623" width="11.7109375" customWidth="1"/>
    <col min="15624" max="15624" width="12.28515625" customWidth="1"/>
    <col min="15625" max="15625" width="10.42578125" customWidth="1"/>
    <col min="15626" max="15626" width="9.140625" customWidth="1"/>
    <col min="15627" max="15627" width="9.7109375" customWidth="1"/>
    <col min="15628" max="15628" width="20.7109375" customWidth="1"/>
    <col min="15630" max="15630" width="11.28515625" bestFit="1" customWidth="1"/>
    <col min="15867" max="15867" width="4.5703125" customWidth="1"/>
    <col min="15868" max="15868" width="21.7109375" customWidth="1"/>
    <col min="15869" max="15870" width="0" hidden="1" customWidth="1"/>
    <col min="15871" max="15871" width="7" customWidth="1"/>
    <col min="15872" max="15872" width="11.5703125" customWidth="1"/>
    <col min="15873" max="15873" width="9.28515625" customWidth="1"/>
    <col min="15874" max="15874" width="11.7109375" customWidth="1"/>
    <col min="15875" max="15875" width="6" customWidth="1"/>
    <col min="15876" max="15876" width="9.85546875" customWidth="1"/>
    <col min="15877" max="15877" width="10" customWidth="1"/>
    <col min="15878" max="15878" width="11.5703125" customWidth="1"/>
    <col min="15879" max="15879" width="11.7109375" customWidth="1"/>
    <col min="15880" max="15880" width="12.28515625" customWidth="1"/>
    <col min="15881" max="15881" width="10.42578125" customWidth="1"/>
    <col min="15882" max="15882" width="9.140625" customWidth="1"/>
    <col min="15883" max="15883" width="9.7109375" customWidth="1"/>
    <col min="15884" max="15884" width="20.7109375" customWidth="1"/>
    <col min="15886" max="15886" width="11.28515625" bestFit="1" customWidth="1"/>
    <col min="16123" max="16123" width="4.5703125" customWidth="1"/>
    <col min="16124" max="16124" width="21.7109375" customWidth="1"/>
    <col min="16125" max="16126" width="0" hidden="1" customWidth="1"/>
    <col min="16127" max="16127" width="7" customWidth="1"/>
    <col min="16128" max="16128" width="11.5703125" customWidth="1"/>
    <col min="16129" max="16129" width="9.28515625" customWidth="1"/>
    <col min="16130" max="16130" width="11.7109375" customWidth="1"/>
    <col min="16131" max="16131" width="6" customWidth="1"/>
    <col min="16132" max="16132" width="9.85546875" customWidth="1"/>
    <col min="16133" max="16133" width="10" customWidth="1"/>
    <col min="16134" max="16134" width="11.5703125" customWidth="1"/>
    <col min="16135" max="16135" width="11.7109375" customWidth="1"/>
    <col min="16136" max="16136" width="12.28515625" customWidth="1"/>
    <col min="16137" max="16137" width="10.42578125" customWidth="1"/>
    <col min="16138" max="16138" width="9.140625" customWidth="1"/>
    <col min="16139" max="16139" width="9.7109375" customWidth="1"/>
    <col min="16140" max="16140" width="20.7109375" customWidth="1"/>
    <col min="16142" max="16142" width="11.28515625" bestFit="1" customWidth="1"/>
  </cols>
  <sheetData>
    <row r="1" spans="1:14" s="112" customFormat="1" ht="15.75" x14ac:dyDescent="0.25">
      <c r="A1" s="111"/>
      <c r="J1" s="572" t="s">
        <v>474</v>
      </c>
      <c r="K1" s="572"/>
      <c r="L1" s="572"/>
      <c r="M1" s="572"/>
      <c r="N1" s="572"/>
    </row>
    <row r="2" spans="1:14" s="113" customFormat="1" ht="25.5" customHeight="1" x14ac:dyDescent="0.2">
      <c r="A2" s="521" t="s">
        <v>421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spans="1:14" s="113" customFormat="1" ht="17.25" customHeight="1" x14ac:dyDescent="0.2">
      <c r="A3" s="522" t="str">
        <f>' DM BS trung hạn 2021-2025- L2'!A3:L3</f>
        <v>(Kèm theo Nghị quyết số………/NQ-HĐND ngày……../7/2022 của HĐND huyện Tân Yên)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</row>
    <row r="4" spans="1:14" s="115" customFormat="1" ht="15.75" x14ac:dyDescent="0.2">
      <c r="A4" s="523" t="s">
        <v>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s="117" customFormat="1" ht="12.75" customHeight="1" x14ac:dyDescent="0.2">
      <c r="A5" s="516" t="s">
        <v>2</v>
      </c>
      <c r="B5" s="516" t="s">
        <v>276</v>
      </c>
      <c r="C5" s="517" t="s">
        <v>277</v>
      </c>
      <c r="D5" s="516" t="s">
        <v>6</v>
      </c>
      <c r="E5" s="516" t="s">
        <v>418</v>
      </c>
      <c r="F5" s="516"/>
      <c r="G5" s="525"/>
      <c r="H5" s="516"/>
      <c r="I5" s="516"/>
      <c r="J5" s="573"/>
      <c r="K5" s="517" t="s">
        <v>419</v>
      </c>
      <c r="L5" s="516" t="s">
        <v>136</v>
      </c>
      <c r="M5" s="516"/>
      <c r="N5" s="516" t="s">
        <v>279</v>
      </c>
    </row>
    <row r="6" spans="1:14" s="116" customFormat="1" ht="12.75" customHeight="1" x14ac:dyDescent="0.2">
      <c r="A6" s="516"/>
      <c r="B6" s="516"/>
      <c r="C6" s="518"/>
      <c r="D6" s="516"/>
      <c r="E6" s="516"/>
      <c r="F6" s="516"/>
      <c r="G6" s="516"/>
      <c r="H6" s="516"/>
      <c r="I6" s="516"/>
      <c r="J6" s="573"/>
      <c r="K6" s="518"/>
      <c r="L6" s="516"/>
      <c r="M6" s="516"/>
      <c r="N6" s="516"/>
    </row>
    <row r="7" spans="1:14" s="116" customFormat="1" ht="21.75" customHeight="1" x14ac:dyDescent="0.2">
      <c r="A7" s="516"/>
      <c r="B7" s="516"/>
      <c r="C7" s="518"/>
      <c r="D7" s="516"/>
      <c r="E7" s="516" t="s">
        <v>420</v>
      </c>
      <c r="F7" s="573" t="s">
        <v>136</v>
      </c>
      <c r="G7" s="574"/>
      <c r="H7" s="574"/>
      <c r="I7" s="574"/>
      <c r="J7" s="574"/>
      <c r="K7" s="518"/>
      <c r="L7" s="516"/>
      <c r="M7" s="516"/>
      <c r="N7" s="516"/>
    </row>
    <row r="8" spans="1:14" s="116" customFormat="1" ht="6.75" customHeight="1" x14ac:dyDescent="0.2">
      <c r="A8" s="516"/>
      <c r="B8" s="516"/>
      <c r="C8" s="518"/>
      <c r="D8" s="516"/>
      <c r="E8" s="516"/>
      <c r="F8" s="566">
        <v>2021</v>
      </c>
      <c r="G8" s="566">
        <v>2022</v>
      </c>
      <c r="H8" s="566">
        <v>2023</v>
      </c>
      <c r="I8" s="566">
        <v>2024</v>
      </c>
      <c r="J8" s="569">
        <v>2025</v>
      </c>
      <c r="K8" s="518"/>
      <c r="L8" s="516"/>
      <c r="M8" s="516"/>
      <c r="N8" s="516"/>
    </row>
    <row r="9" spans="1:14" s="116" customFormat="1" ht="4.5" hidden="1" customHeight="1" x14ac:dyDescent="0.2">
      <c r="A9" s="516"/>
      <c r="B9" s="516"/>
      <c r="C9" s="518"/>
      <c r="D9" s="516"/>
      <c r="E9" s="516"/>
      <c r="F9" s="567"/>
      <c r="G9" s="567"/>
      <c r="H9" s="567"/>
      <c r="I9" s="567"/>
      <c r="J9" s="570"/>
      <c r="K9" s="518"/>
      <c r="L9" s="516"/>
      <c r="M9" s="516"/>
      <c r="N9" s="516"/>
    </row>
    <row r="10" spans="1:14" s="116" customFormat="1" ht="13.5" hidden="1" customHeight="1" x14ac:dyDescent="0.2">
      <c r="A10" s="516"/>
      <c r="B10" s="516"/>
      <c r="C10" s="518"/>
      <c r="D10" s="516"/>
      <c r="E10" s="516"/>
      <c r="F10" s="567"/>
      <c r="G10" s="567"/>
      <c r="H10" s="567"/>
      <c r="I10" s="567"/>
      <c r="J10" s="570"/>
      <c r="K10" s="518"/>
      <c r="L10" s="516"/>
      <c r="M10" s="516"/>
      <c r="N10" s="516"/>
    </row>
    <row r="11" spans="1:14" s="116" customFormat="1" ht="71.25" x14ac:dyDescent="0.2">
      <c r="A11" s="516"/>
      <c r="B11" s="516"/>
      <c r="C11" s="519"/>
      <c r="D11" s="516"/>
      <c r="E11" s="516"/>
      <c r="F11" s="568"/>
      <c r="G11" s="568"/>
      <c r="H11" s="568"/>
      <c r="I11" s="568"/>
      <c r="J11" s="571"/>
      <c r="K11" s="519"/>
      <c r="L11" s="500" t="s">
        <v>492</v>
      </c>
      <c r="M11" s="500" t="s">
        <v>491</v>
      </c>
      <c r="N11" s="516"/>
    </row>
    <row r="12" spans="1:14" s="116" customFormat="1" ht="30.75" customHeight="1" x14ac:dyDescent="0.2">
      <c r="A12" s="321"/>
      <c r="B12" s="194" t="s">
        <v>417</v>
      </c>
      <c r="C12" s="193"/>
      <c r="D12" s="194"/>
      <c r="E12" s="194">
        <f>+E13+E14+E15</f>
        <v>8243361.5999999996</v>
      </c>
      <c r="F12" s="194">
        <f t="shared" ref="F12:M12" si="0">+F13+F14+F15</f>
        <v>671647</v>
      </c>
      <c r="G12" s="194">
        <f t="shared" si="0"/>
        <v>1193310</v>
      </c>
      <c r="H12" s="194">
        <f t="shared" si="0"/>
        <v>1966396</v>
      </c>
      <c r="I12" s="194">
        <f t="shared" si="0"/>
        <v>2543249</v>
      </c>
      <c r="J12" s="194">
        <f t="shared" si="0"/>
        <v>1868759.6</v>
      </c>
      <c r="K12" s="194">
        <f t="shared" si="0"/>
        <v>7603000</v>
      </c>
      <c r="L12" s="500">
        <f t="shared" si="0"/>
        <v>760300</v>
      </c>
      <c r="M12" s="500">
        <f t="shared" si="0"/>
        <v>6842700</v>
      </c>
      <c r="N12" s="194"/>
    </row>
    <row r="13" spans="1:14" s="325" customFormat="1" ht="48" customHeight="1" x14ac:dyDescent="0.2">
      <c r="A13" s="322">
        <v>1</v>
      </c>
      <c r="B13" s="323" t="s">
        <v>422</v>
      </c>
      <c r="C13" s="324"/>
      <c r="D13" s="322"/>
      <c r="E13" s="322">
        <f>+F13+G13+H13+I13+J13</f>
        <v>5201761.5999999996</v>
      </c>
      <c r="F13" s="322">
        <f>'DỰ KIẾN THU TIỀN ĐẤT (ĐTC)'!K11</f>
        <v>335947</v>
      </c>
      <c r="G13" s="322">
        <f>'DỰ KIẾN THU TIỀN ĐẤT (ĐTC)'!L11</f>
        <v>873310</v>
      </c>
      <c r="H13" s="322">
        <f>'DỰ KIẾN THU TIỀN ĐẤT (ĐTC)'!M11</f>
        <v>1441396</v>
      </c>
      <c r="I13" s="322">
        <f>'DỰ KIẾN THU TIỀN ĐẤT (ĐTC)'!N11</f>
        <v>1632349</v>
      </c>
      <c r="J13" s="322">
        <f>'DỰ KIẾN THU TIỀN ĐẤT (ĐTC)'!O11</f>
        <v>918759.6</v>
      </c>
      <c r="K13" s="322">
        <v>4810000</v>
      </c>
      <c r="L13" s="322">
        <f>K13*10%</f>
        <v>481000</v>
      </c>
      <c r="M13" s="322">
        <f>K13*90%</f>
        <v>4329000</v>
      </c>
      <c r="N13" s="322" t="s">
        <v>475</v>
      </c>
    </row>
    <row r="14" spans="1:14" s="325" customFormat="1" ht="48" customHeight="1" x14ac:dyDescent="0.2">
      <c r="A14" s="322">
        <v>2</v>
      </c>
      <c r="B14" s="323" t="s">
        <v>423</v>
      </c>
      <c r="C14" s="324"/>
      <c r="D14" s="322"/>
      <c r="E14" s="322">
        <f>+F14+G14+H14+I14+J14</f>
        <v>2891600</v>
      </c>
      <c r="F14" s="322">
        <f>+'DK THU TIỀN ĐẤT (DA THU HÚT)'!M10</f>
        <v>185700</v>
      </c>
      <c r="G14" s="322">
        <f>+'DK THU TIỀN ĐẤT (DA THU HÚT)'!N10</f>
        <v>320000</v>
      </c>
      <c r="H14" s="322">
        <f>+'DK THU TIỀN ĐẤT (DA THU HÚT)'!O10</f>
        <v>525000</v>
      </c>
      <c r="I14" s="322">
        <f>+'DK THU TIỀN ĐẤT (DA THU HÚT)'!P10</f>
        <v>910900</v>
      </c>
      <c r="J14" s="322">
        <f>+'DK THU TIỀN ĐẤT (DA THU HÚT)'!Q10</f>
        <v>950000</v>
      </c>
      <c r="K14" s="322">
        <v>2643000</v>
      </c>
      <c r="L14" s="322">
        <f t="shared" ref="L14:L15" si="1">K14*10%</f>
        <v>264300</v>
      </c>
      <c r="M14" s="322">
        <f t="shared" ref="M14:M15" si="2">K14*90%</f>
        <v>2378700</v>
      </c>
      <c r="N14" s="322" t="s">
        <v>476</v>
      </c>
    </row>
    <row r="15" spans="1:14" s="325" customFormat="1" ht="48" customHeight="1" x14ac:dyDescent="0.2">
      <c r="A15" s="322">
        <v>3</v>
      </c>
      <c r="B15" s="323" t="s">
        <v>424</v>
      </c>
      <c r="C15" s="324"/>
      <c r="D15" s="322"/>
      <c r="E15" s="322">
        <f>+F15+G15+H15+I15+J15</f>
        <v>150000</v>
      </c>
      <c r="F15" s="322">
        <v>150000</v>
      </c>
      <c r="G15" s="322"/>
      <c r="H15" s="322"/>
      <c r="I15" s="322"/>
      <c r="J15" s="322"/>
      <c r="K15" s="324">
        <v>150000</v>
      </c>
      <c r="L15" s="322">
        <f t="shared" si="1"/>
        <v>15000</v>
      </c>
      <c r="M15" s="322">
        <f t="shared" si="2"/>
        <v>135000</v>
      </c>
      <c r="N15" s="322"/>
    </row>
    <row r="18" spans="14:14" x14ac:dyDescent="0.2">
      <c r="N18" s="125"/>
    </row>
    <row r="19" spans="14:14" x14ac:dyDescent="0.2">
      <c r="N19" s="125"/>
    </row>
    <row r="22" spans="14:14" x14ac:dyDescent="0.2">
      <c r="N22" s="125"/>
    </row>
  </sheetData>
  <mergeCells count="19">
    <mergeCell ref="J1:N1"/>
    <mergeCell ref="A2:N2"/>
    <mergeCell ref="A3:N3"/>
    <mergeCell ref="A4:N4"/>
    <mergeCell ref="A5:A11"/>
    <mergeCell ref="B5:B11"/>
    <mergeCell ref="C5:C11"/>
    <mergeCell ref="D5:D11"/>
    <mergeCell ref="K5:K11"/>
    <mergeCell ref="E5:J6"/>
    <mergeCell ref="N5:N11"/>
    <mergeCell ref="E7:E11"/>
    <mergeCell ref="F7:J7"/>
    <mergeCell ref="F8:F11"/>
    <mergeCell ref="G8:G11"/>
    <mergeCell ref="H8:H11"/>
    <mergeCell ref="L5:M10"/>
    <mergeCell ref="I8:I11"/>
    <mergeCell ref="J8:J11"/>
  </mergeCells>
  <pageMargins left="0.74803149606299213" right="0.19685039370078741" top="0.55118110236220474" bottom="0.31496062992125984" header="0.27559055118110237" footer="0.15748031496062992"/>
  <pageSetup paperSize="9" scale="70" fitToHeight="0" orientation="landscape" r:id="rId1"/>
  <headerFooter alignWithMargins="0"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workbookViewId="0">
      <selection activeCell="Q1" sqref="Q1:V1048576"/>
    </sheetView>
  </sheetViews>
  <sheetFormatPr defaultRowHeight="15.75" x14ac:dyDescent="0.25"/>
  <cols>
    <col min="1" max="1" width="4.140625" style="1" customWidth="1"/>
    <col min="2" max="2" width="21.5703125" style="1" customWidth="1"/>
    <col min="3" max="3" width="6.42578125" style="1" customWidth="1"/>
    <col min="4" max="4" width="5.28515625" style="485" customWidth="1"/>
    <col min="5" max="5" width="9.85546875" style="244" customWidth="1"/>
    <col min="6" max="6" width="7.7109375" style="244" customWidth="1"/>
    <col min="7" max="7" width="7.42578125" style="244" customWidth="1"/>
    <col min="8" max="8" width="10.42578125" style="244" customWidth="1"/>
    <col min="9" max="9" width="9.42578125" style="244" customWidth="1"/>
    <col min="10" max="10" width="9.7109375" style="244" customWidth="1"/>
    <col min="11" max="11" width="8.28515625" style="244" customWidth="1"/>
    <col min="12" max="12" width="9.5703125" style="1" customWidth="1"/>
    <col min="13" max="13" width="10.140625" style="1" customWidth="1"/>
    <col min="14" max="14" width="9.85546875" style="1" customWidth="1"/>
    <col min="15" max="15" width="8.28515625" style="1" customWidth="1"/>
    <col min="16" max="16" width="6.140625" style="1" customWidth="1"/>
    <col min="17" max="250" width="9.140625" style="1"/>
    <col min="251" max="251" width="4.140625" style="1" customWidth="1"/>
    <col min="252" max="252" width="37" style="1" bestFit="1" customWidth="1"/>
    <col min="253" max="253" width="6.42578125" style="1" customWidth="1"/>
    <col min="254" max="254" width="5.5703125" style="1" customWidth="1"/>
    <col min="255" max="255" width="9.85546875" style="1" customWidth="1"/>
    <col min="256" max="256" width="8" style="1" customWidth="1"/>
    <col min="257" max="257" width="7.42578125" style="1" customWidth="1"/>
    <col min="258" max="258" width="10.42578125" style="1" customWidth="1"/>
    <col min="259" max="259" width="9.42578125" style="1" customWidth="1"/>
    <col min="260" max="260" width="9.7109375" style="1" customWidth="1"/>
    <col min="261" max="261" width="8.28515625" style="1" customWidth="1"/>
    <col min="262" max="262" width="9.5703125" style="1" customWidth="1"/>
    <col min="263" max="263" width="10.140625" style="1" customWidth="1"/>
    <col min="264" max="264" width="9.85546875" style="1" customWidth="1"/>
    <col min="265" max="265" width="8.85546875" style="1" customWidth="1"/>
    <col min="266" max="266" width="7.28515625" style="1" customWidth="1"/>
    <col min="267" max="267" width="12.7109375" style="1" bestFit="1" customWidth="1"/>
    <col min="268" max="506" width="9.140625" style="1"/>
    <col min="507" max="507" width="4.140625" style="1" customWidth="1"/>
    <col min="508" max="508" width="37" style="1" bestFit="1" customWidth="1"/>
    <col min="509" max="509" width="6.42578125" style="1" customWidth="1"/>
    <col min="510" max="510" width="5.5703125" style="1" customWidth="1"/>
    <col min="511" max="511" width="9.85546875" style="1" customWidth="1"/>
    <col min="512" max="512" width="8" style="1" customWidth="1"/>
    <col min="513" max="513" width="7.42578125" style="1" customWidth="1"/>
    <col min="514" max="514" width="10.42578125" style="1" customWidth="1"/>
    <col min="515" max="515" width="9.42578125" style="1" customWidth="1"/>
    <col min="516" max="516" width="9.7109375" style="1" customWidth="1"/>
    <col min="517" max="517" width="8.28515625" style="1" customWidth="1"/>
    <col min="518" max="518" width="9.5703125" style="1" customWidth="1"/>
    <col min="519" max="519" width="10.140625" style="1" customWidth="1"/>
    <col min="520" max="520" width="9.85546875" style="1" customWidth="1"/>
    <col min="521" max="521" width="8.85546875" style="1" customWidth="1"/>
    <col min="522" max="522" width="7.28515625" style="1" customWidth="1"/>
    <col min="523" max="523" width="12.7109375" style="1" bestFit="1" customWidth="1"/>
    <col min="524" max="762" width="9.140625" style="1"/>
    <col min="763" max="763" width="4.140625" style="1" customWidth="1"/>
    <col min="764" max="764" width="37" style="1" bestFit="1" customWidth="1"/>
    <col min="765" max="765" width="6.42578125" style="1" customWidth="1"/>
    <col min="766" max="766" width="5.5703125" style="1" customWidth="1"/>
    <col min="767" max="767" width="9.85546875" style="1" customWidth="1"/>
    <col min="768" max="768" width="8" style="1" customWidth="1"/>
    <col min="769" max="769" width="7.42578125" style="1" customWidth="1"/>
    <col min="770" max="770" width="10.42578125" style="1" customWidth="1"/>
    <col min="771" max="771" width="9.42578125" style="1" customWidth="1"/>
    <col min="772" max="772" width="9.7109375" style="1" customWidth="1"/>
    <col min="773" max="773" width="8.28515625" style="1" customWidth="1"/>
    <col min="774" max="774" width="9.5703125" style="1" customWidth="1"/>
    <col min="775" max="775" width="10.140625" style="1" customWidth="1"/>
    <col min="776" max="776" width="9.85546875" style="1" customWidth="1"/>
    <col min="777" max="777" width="8.85546875" style="1" customWidth="1"/>
    <col min="778" max="778" width="7.28515625" style="1" customWidth="1"/>
    <col min="779" max="779" width="12.7109375" style="1" bestFit="1" customWidth="1"/>
    <col min="780" max="1018" width="9.140625" style="1"/>
    <col min="1019" max="1019" width="4.140625" style="1" customWidth="1"/>
    <col min="1020" max="1020" width="37" style="1" bestFit="1" customWidth="1"/>
    <col min="1021" max="1021" width="6.42578125" style="1" customWidth="1"/>
    <col min="1022" max="1022" width="5.5703125" style="1" customWidth="1"/>
    <col min="1023" max="1023" width="9.85546875" style="1" customWidth="1"/>
    <col min="1024" max="1024" width="8" style="1" customWidth="1"/>
    <col min="1025" max="1025" width="7.42578125" style="1" customWidth="1"/>
    <col min="1026" max="1026" width="10.42578125" style="1" customWidth="1"/>
    <col min="1027" max="1027" width="9.42578125" style="1" customWidth="1"/>
    <col min="1028" max="1028" width="9.7109375" style="1" customWidth="1"/>
    <col min="1029" max="1029" width="8.28515625" style="1" customWidth="1"/>
    <col min="1030" max="1030" width="9.5703125" style="1" customWidth="1"/>
    <col min="1031" max="1031" width="10.140625" style="1" customWidth="1"/>
    <col min="1032" max="1032" width="9.85546875" style="1" customWidth="1"/>
    <col min="1033" max="1033" width="8.85546875" style="1" customWidth="1"/>
    <col min="1034" max="1034" width="7.28515625" style="1" customWidth="1"/>
    <col min="1035" max="1035" width="12.7109375" style="1" bestFit="1" customWidth="1"/>
    <col min="1036" max="1274" width="9.140625" style="1"/>
    <col min="1275" max="1275" width="4.140625" style="1" customWidth="1"/>
    <col min="1276" max="1276" width="37" style="1" bestFit="1" customWidth="1"/>
    <col min="1277" max="1277" width="6.42578125" style="1" customWidth="1"/>
    <col min="1278" max="1278" width="5.5703125" style="1" customWidth="1"/>
    <col min="1279" max="1279" width="9.85546875" style="1" customWidth="1"/>
    <col min="1280" max="1280" width="8" style="1" customWidth="1"/>
    <col min="1281" max="1281" width="7.42578125" style="1" customWidth="1"/>
    <col min="1282" max="1282" width="10.42578125" style="1" customWidth="1"/>
    <col min="1283" max="1283" width="9.42578125" style="1" customWidth="1"/>
    <col min="1284" max="1284" width="9.7109375" style="1" customWidth="1"/>
    <col min="1285" max="1285" width="8.28515625" style="1" customWidth="1"/>
    <col min="1286" max="1286" width="9.5703125" style="1" customWidth="1"/>
    <col min="1287" max="1287" width="10.140625" style="1" customWidth="1"/>
    <col min="1288" max="1288" width="9.85546875" style="1" customWidth="1"/>
    <col min="1289" max="1289" width="8.85546875" style="1" customWidth="1"/>
    <col min="1290" max="1290" width="7.28515625" style="1" customWidth="1"/>
    <col min="1291" max="1291" width="12.7109375" style="1" bestFit="1" customWidth="1"/>
    <col min="1292" max="1530" width="9.140625" style="1"/>
    <col min="1531" max="1531" width="4.140625" style="1" customWidth="1"/>
    <col min="1532" max="1532" width="37" style="1" bestFit="1" customWidth="1"/>
    <col min="1533" max="1533" width="6.42578125" style="1" customWidth="1"/>
    <col min="1534" max="1534" width="5.5703125" style="1" customWidth="1"/>
    <col min="1535" max="1535" width="9.85546875" style="1" customWidth="1"/>
    <col min="1536" max="1536" width="8" style="1" customWidth="1"/>
    <col min="1537" max="1537" width="7.42578125" style="1" customWidth="1"/>
    <col min="1538" max="1538" width="10.42578125" style="1" customWidth="1"/>
    <col min="1539" max="1539" width="9.42578125" style="1" customWidth="1"/>
    <col min="1540" max="1540" width="9.7109375" style="1" customWidth="1"/>
    <col min="1541" max="1541" width="8.28515625" style="1" customWidth="1"/>
    <col min="1542" max="1542" width="9.5703125" style="1" customWidth="1"/>
    <col min="1543" max="1543" width="10.140625" style="1" customWidth="1"/>
    <col min="1544" max="1544" width="9.85546875" style="1" customWidth="1"/>
    <col min="1545" max="1545" width="8.85546875" style="1" customWidth="1"/>
    <col min="1546" max="1546" width="7.28515625" style="1" customWidth="1"/>
    <col min="1547" max="1547" width="12.7109375" style="1" bestFit="1" customWidth="1"/>
    <col min="1548" max="1786" width="9.140625" style="1"/>
    <col min="1787" max="1787" width="4.140625" style="1" customWidth="1"/>
    <col min="1788" max="1788" width="37" style="1" bestFit="1" customWidth="1"/>
    <col min="1789" max="1789" width="6.42578125" style="1" customWidth="1"/>
    <col min="1790" max="1790" width="5.5703125" style="1" customWidth="1"/>
    <col min="1791" max="1791" width="9.85546875" style="1" customWidth="1"/>
    <col min="1792" max="1792" width="8" style="1" customWidth="1"/>
    <col min="1793" max="1793" width="7.42578125" style="1" customWidth="1"/>
    <col min="1794" max="1794" width="10.42578125" style="1" customWidth="1"/>
    <col min="1795" max="1795" width="9.42578125" style="1" customWidth="1"/>
    <col min="1796" max="1796" width="9.7109375" style="1" customWidth="1"/>
    <col min="1797" max="1797" width="8.28515625" style="1" customWidth="1"/>
    <col min="1798" max="1798" width="9.5703125" style="1" customWidth="1"/>
    <col min="1799" max="1799" width="10.140625" style="1" customWidth="1"/>
    <col min="1800" max="1800" width="9.85546875" style="1" customWidth="1"/>
    <col min="1801" max="1801" width="8.85546875" style="1" customWidth="1"/>
    <col min="1802" max="1802" width="7.28515625" style="1" customWidth="1"/>
    <col min="1803" max="1803" width="12.7109375" style="1" bestFit="1" customWidth="1"/>
    <col min="1804" max="2042" width="9.140625" style="1"/>
    <col min="2043" max="2043" width="4.140625" style="1" customWidth="1"/>
    <col min="2044" max="2044" width="37" style="1" bestFit="1" customWidth="1"/>
    <col min="2045" max="2045" width="6.42578125" style="1" customWidth="1"/>
    <col min="2046" max="2046" width="5.5703125" style="1" customWidth="1"/>
    <col min="2047" max="2047" width="9.85546875" style="1" customWidth="1"/>
    <col min="2048" max="2048" width="8" style="1" customWidth="1"/>
    <col min="2049" max="2049" width="7.42578125" style="1" customWidth="1"/>
    <col min="2050" max="2050" width="10.42578125" style="1" customWidth="1"/>
    <col min="2051" max="2051" width="9.42578125" style="1" customWidth="1"/>
    <col min="2052" max="2052" width="9.7109375" style="1" customWidth="1"/>
    <col min="2053" max="2053" width="8.28515625" style="1" customWidth="1"/>
    <col min="2054" max="2054" width="9.5703125" style="1" customWidth="1"/>
    <col min="2055" max="2055" width="10.140625" style="1" customWidth="1"/>
    <col min="2056" max="2056" width="9.85546875" style="1" customWidth="1"/>
    <col min="2057" max="2057" width="8.85546875" style="1" customWidth="1"/>
    <col min="2058" max="2058" width="7.28515625" style="1" customWidth="1"/>
    <col min="2059" max="2059" width="12.7109375" style="1" bestFit="1" customWidth="1"/>
    <col min="2060" max="2298" width="9.140625" style="1"/>
    <col min="2299" max="2299" width="4.140625" style="1" customWidth="1"/>
    <col min="2300" max="2300" width="37" style="1" bestFit="1" customWidth="1"/>
    <col min="2301" max="2301" width="6.42578125" style="1" customWidth="1"/>
    <col min="2302" max="2302" width="5.5703125" style="1" customWidth="1"/>
    <col min="2303" max="2303" width="9.85546875" style="1" customWidth="1"/>
    <col min="2304" max="2304" width="8" style="1" customWidth="1"/>
    <col min="2305" max="2305" width="7.42578125" style="1" customWidth="1"/>
    <col min="2306" max="2306" width="10.42578125" style="1" customWidth="1"/>
    <col min="2307" max="2307" width="9.42578125" style="1" customWidth="1"/>
    <col min="2308" max="2308" width="9.7109375" style="1" customWidth="1"/>
    <col min="2309" max="2309" width="8.28515625" style="1" customWidth="1"/>
    <col min="2310" max="2310" width="9.5703125" style="1" customWidth="1"/>
    <col min="2311" max="2311" width="10.140625" style="1" customWidth="1"/>
    <col min="2312" max="2312" width="9.85546875" style="1" customWidth="1"/>
    <col min="2313" max="2313" width="8.85546875" style="1" customWidth="1"/>
    <col min="2314" max="2314" width="7.28515625" style="1" customWidth="1"/>
    <col min="2315" max="2315" width="12.7109375" style="1" bestFit="1" customWidth="1"/>
    <col min="2316" max="2554" width="9.140625" style="1"/>
    <col min="2555" max="2555" width="4.140625" style="1" customWidth="1"/>
    <col min="2556" max="2556" width="37" style="1" bestFit="1" customWidth="1"/>
    <col min="2557" max="2557" width="6.42578125" style="1" customWidth="1"/>
    <col min="2558" max="2558" width="5.5703125" style="1" customWidth="1"/>
    <col min="2559" max="2559" width="9.85546875" style="1" customWidth="1"/>
    <col min="2560" max="2560" width="8" style="1" customWidth="1"/>
    <col min="2561" max="2561" width="7.42578125" style="1" customWidth="1"/>
    <col min="2562" max="2562" width="10.42578125" style="1" customWidth="1"/>
    <col min="2563" max="2563" width="9.42578125" style="1" customWidth="1"/>
    <col min="2564" max="2564" width="9.7109375" style="1" customWidth="1"/>
    <col min="2565" max="2565" width="8.28515625" style="1" customWidth="1"/>
    <col min="2566" max="2566" width="9.5703125" style="1" customWidth="1"/>
    <col min="2567" max="2567" width="10.140625" style="1" customWidth="1"/>
    <col min="2568" max="2568" width="9.85546875" style="1" customWidth="1"/>
    <col min="2569" max="2569" width="8.85546875" style="1" customWidth="1"/>
    <col min="2570" max="2570" width="7.28515625" style="1" customWidth="1"/>
    <col min="2571" max="2571" width="12.7109375" style="1" bestFit="1" customWidth="1"/>
    <col min="2572" max="2810" width="9.140625" style="1"/>
    <col min="2811" max="2811" width="4.140625" style="1" customWidth="1"/>
    <col min="2812" max="2812" width="37" style="1" bestFit="1" customWidth="1"/>
    <col min="2813" max="2813" width="6.42578125" style="1" customWidth="1"/>
    <col min="2814" max="2814" width="5.5703125" style="1" customWidth="1"/>
    <col min="2815" max="2815" width="9.85546875" style="1" customWidth="1"/>
    <col min="2816" max="2816" width="8" style="1" customWidth="1"/>
    <col min="2817" max="2817" width="7.42578125" style="1" customWidth="1"/>
    <col min="2818" max="2818" width="10.42578125" style="1" customWidth="1"/>
    <col min="2819" max="2819" width="9.42578125" style="1" customWidth="1"/>
    <col min="2820" max="2820" width="9.7109375" style="1" customWidth="1"/>
    <col min="2821" max="2821" width="8.28515625" style="1" customWidth="1"/>
    <col min="2822" max="2822" width="9.5703125" style="1" customWidth="1"/>
    <col min="2823" max="2823" width="10.140625" style="1" customWidth="1"/>
    <col min="2824" max="2824" width="9.85546875" style="1" customWidth="1"/>
    <col min="2825" max="2825" width="8.85546875" style="1" customWidth="1"/>
    <col min="2826" max="2826" width="7.28515625" style="1" customWidth="1"/>
    <col min="2827" max="2827" width="12.7109375" style="1" bestFit="1" customWidth="1"/>
    <col min="2828" max="3066" width="9.140625" style="1"/>
    <col min="3067" max="3067" width="4.140625" style="1" customWidth="1"/>
    <col min="3068" max="3068" width="37" style="1" bestFit="1" customWidth="1"/>
    <col min="3069" max="3069" width="6.42578125" style="1" customWidth="1"/>
    <col min="3070" max="3070" width="5.5703125" style="1" customWidth="1"/>
    <col min="3071" max="3071" width="9.85546875" style="1" customWidth="1"/>
    <col min="3072" max="3072" width="8" style="1" customWidth="1"/>
    <col min="3073" max="3073" width="7.42578125" style="1" customWidth="1"/>
    <col min="3074" max="3074" width="10.42578125" style="1" customWidth="1"/>
    <col min="3075" max="3075" width="9.42578125" style="1" customWidth="1"/>
    <col min="3076" max="3076" width="9.7109375" style="1" customWidth="1"/>
    <col min="3077" max="3077" width="8.28515625" style="1" customWidth="1"/>
    <col min="3078" max="3078" width="9.5703125" style="1" customWidth="1"/>
    <col min="3079" max="3079" width="10.140625" style="1" customWidth="1"/>
    <col min="3080" max="3080" width="9.85546875" style="1" customWidth="1"/>
    <col min="3081" max="3081" width="8.85546875" style="1" customWidth="1"/>
    <col min="3082" max="3082" width="7.28515625" style="1" customWidth="1"/>
    <col min="3083" max="3083" width="12.7109375" style="1" bestFit="1" customWidth="1"/>
    <col min="3084" max="3322" width="9.140625" style="1"/>
    <col min="3323" max="3323" width="4.140625" style="1" customWidth="1"/>
    <col min="3324" max="3324" width="37" style="1" bestFit="1" customWidth="1"/>
    <col min="3325" max="3325" width="6.42578125" style="1" customWidth="1"/>
    <col min="3326" max="3326" width="5.5703125" style="1" customWidth="1"/>
    <col min="3327" max="3327" width="9.85546875" style="1" customWidth="1"/>
    <col min="3328" max="3328" width="8" style="1" customWidth="1"/>
    <col min="3329" max="3329" width="7.42578125" style="1" customWidth="1"/>
    <col min="3330" max="3330" width="10.42578125" style="1" customWidth="1"/>
    <col min="3331" max="3331" width="9.42578125" style="1" customWidth="1"/>
    <col min="3332" max="3332" width="9.7109375" style="1" customWidth="1"/>
    <col min="3333" max="3333" width="8.28515625" style="1" customWidth="1"/>
    <col min="3334" max="3334" width="9.5703125" style="1" customWidth="1"/>
    <col min="3335" max="3335" width="10.140625" style="1" customWidth="1"/>
    <col min="3336" max="3336" width="9.85546875" style="1" customWidth="1"/>
    <col min="3337" max="3337" width="8.85546875" style="1" customWidth="1"/>
    <col min="3338" max="3338" width="7.28515625" style="1" customWidth="1"/>
    <col min="3339" max="3339" width="12.7109375" style="1" bestFit="1" customWidth="1"/>
    <col min="3340" max="3578" width="9.140625" style="1"/>
    <col min="3579" max="3579" width="4.140625" style="1" customWidth="1"/>
    <col min="3580" max="3580" width="37" style="1" bestFit="1" customWidth="1"/>
    <col min="3581" max="3581" width="6.42578125" style="1" customWidth="1"/>
    <col min="3582" max="3582" width="5.5703125" style="1" customWidth="1"/>
    <col min="3583" max="3583" width="9.85546875" style="1" customWidth="1"/>
    <col min="3584" max="3584" width="8" style="1" customWidth="1"/>
    <col min="3585" max="3585" width="7.42578125" style="1" customWidth="1"/>
    <col min="3586" max="3586" width="10.42578125" style="1" customWidth="1"/>
    <col min="3587" max="3587" width="9.42578125" style="1" customWidth="1"/>
    <col min="3588" max="3588" width="9.7109375" style="1" customWidth="1"/>
    <col min="3589" max="3589" width="8.28515625" style="1" customWidth="1"/>
    <col min="3590" max="3590" width="9.5703125" style="1" customWidth="1"/>
    <col min="3591" max="3591" width="10.140625" style="1" customWidth="1"/>
    <col min="3592" max="3592" width="9.85546875" style="1" customWidth="1"/>
    <col min="3593" max="3593" width="8.85546875" style="1" customWidth="1"/>
    <col min="3594" max="3594" width="7.28515625" style="1" customWidth="1"/>
    <col min="3595" max="3595" width="12.7109375" style="1" bestFit="1" customWidth="1"/>
    <col min="3596" max="3834" width="9.140625" style="1"/>
    <col min="3835" max="3835" width="4.140625" style="1" customWidth="1"/>
    <col min="3836" max="3836" width="37" style="1" bestFit="1" customWidth="1"/>
    <col min="3837" max="3837" width="6.42578125" style="1" customWidth="1"/>
    <col min="3838" max="3838" width="5.5703125" style="1" customWidth="1"/>
    <col min="3839" max="3839" width="9.85546875" style="1" customWidth="1"/>
    <col min="3840" max="3840" width="8" style="1" customWidth="1"/>
    <col min="3841" max="3841" width="7.42578125" style="1" customWidth="1"/>
    <col min="3842" max="3842" width="10.42578125" style="1" customWidth="1"/>
    <col min="3843" max="3843" width="9.42578125" style="1" customWidth="1"/>
    <col min="3844" max="3844" width="9.7109375" style="1" customWidth="1"/>
    <col min="3845" max="3845" width="8.28515625" style="1" customWidth="1"/>
    <col min="3846" max="3846" width="9.5703125" style="1" customWidth="1"/>
    <col min="3847" max="3847" width="10.140625" style="1" customWidth="1"/>
    <col min="3848" max="3848" width="9.85546875" style="1" customWidth="1"/>
    <col min="3849" max="3849" width="8.85546875" style="1" customWidth="1"/>
    <col min="3850" max="3850" width="7.28515625" style="1" customWidth="1"/>
    <col min="3851" max="3851" width="12.7109375" style="1" bestFit="1" customWidth="1"/>
    <col min="3852" max="4090" width="9.140625" style="1"/>
    <col min="4091" max="4091" width="4.140625" style="1" customWidth="1"/>
    <col min="4092" max="4092" width="37" style="1" bestFit="1" customWidth="1"/>
    <col min="4093" max="4093" width="6.42578125" style="1" customWidth="1"/>
    <col min="4094" max="4094" width="5.5703125" style="1" customWidth="1"/>
    <col min="4095" max="4095" width="9.85546875" style="1" customWidth="1"/>
    <col min="4096" max="4096" width="8" style="1" customWidth="1"/>
    <col min="4097" max="4097" width="7.42578125" style="1" customWidth="1"/>
    <col min="4098" max="4098" width="10.42578125" style="1" customWidth="1"/>
    <col min="4099" max="4099" width="9.42578125" style="1" customWidth="1"/>
    <col min="4100" max="4100" width="9.7109375" style="1" customWidth="1"/>
    <col min="4101" max="4101" width="8.28515625" style="1" customWidth="1"/>
    <col min="4102" max="4102" width="9.5703125" style="1" customWidth="1"/>
    <col min="4103" max="4103" width="10.140625" style="1" customWidth="1"/>
    <col min="4104" max="4104" width="9.85546875" style="1" customWidth="1"/>
    <col min="4105" max="4105" width="8.85546875" style="1" customWidth="1"/>
    <col min="4106" max="4106" width="7.28515625" style="1" customWidth="1"/>
    <col min="4107" max="4107" width="12.7109375" style="1" bestFit="1" customWidth="1"/>
    <col min="4108" max="4346" width="9.140625" style="1"/>
    <col min="4347" max="4347" width="4.140625" style="1" customWidth="1"/>
    <col min="4348" max="4348" width="37" style="1" bestFit="1" customWidth="1"/>
    <col min="4349" max="4349" width="6.42578125" style="1" customWidth="1"/>
    <col min="4350" max="4350" width="5.5703125" style="1" customWidth="1"/>
    <col min="4351" max="4351" width="9.85546875" style="1" customWidth="1"/>
    <col min="4352" max="4352" width="8" style="1" customWidth="1"/>
    <col min="4353" max="4353" width="7.42578125" style="1" customWidth="1"/>
    <col min="4354" max="4354" width="10.42578125" style="1" customWidth="1"/>
    <col min="4355" max="4355" width="9.42578125" style="1" customWidth="1"/>
    <col min="4356" max="4356" width="9.7109375" style="1" customWidth="1"/>
    <col min="4357" max="4357" width="8.28515625" style="1" customWidth="1"/>
    <col min="4358" max="4358" width="9.5703125" style="1" customWidth="1"/>
    <col min="4359" max="4359" width="10.140625" style="1" customWidth="1"/>
    <col min="4360" max="4360" width="9.85546875" style="1" customWidth="1"/>
    <col min="4361" max="4361" width="8.85546875" style="1" customWidth="1"/>
    <col min="4362" max="4362" width="7.28515625" style="1" customWidth="1"/>
    <col min="4363" max="4363" width="12.7109375" style="1" bestFit="1" customWidth="1"/>
    <col min="4364" max="4602" width="9.140625" style="1"/>
    <col min="4603" max="4603" width="4.140625" style="1" customWidth="1"/>
    <col min="4604" max="4604" width="37" style="1" bestFit="1" customWidth="1"/>
    <col min="4605" max="4605" width="6.42578125" style="1" customWidth="1"/>
    <col min="4606" max="4606" width="5.5703125" style="1" customWidth="1"/>
    <col min="4607" max="4607" width="9.85546875" style="1" customWidth="1"/>
    <col min="4608" max="4608" width="8" style="1" customWidth="1"/>
    <col min="4609" max="4609" width="7.42578125" style="1" customWidth="1"/>
    <col min="4610" max="4610" width="10.42578125" style="1" customWidth="1"/>
    <col min="4611" max="4611" width="9.42578125" style="1" customWidth="1"/>
    <col min="4612" max="4612" width="9.7109375" style="1" customWidth="1"/>
    <col min="4613" max="4613" width="8.28515625" style="1" customWidth="1"/>
    <col min="4614" max="4614" width="9.5703125" style="1" customWidth="1"/>
    <col min="4615" max="4615" width="10.140625" style="1" customWidth="1"/>
    <col min="4616" max="4616" width="9.85546875" style="1" customWidth="1"/>
    <col min="4617" max="4617" width="8.85546875" style="1" customWidth="1"/>
    <col min="4618" max="4618" width="7.28515625" style="1" customWidth="1"/>
    <col min="4619" max="4619" width="12.7109375" style="1" bestFit="1" customWidth="1"/>
    <col min="4620" max="4858" width="9.140625" style="1"/>
    <col min="4859" max="4859" width="4.140625" style="1" customWidth="1"/>
    <col min="4860" max="4860" width="37" style="1" bestFit="1" customWidth="1"/>
    <col min="4861" max="4861" width="6.42578125" style="1" customWidth="1"/>
    <col min="4862" max="4862" width="5.5703125" style="1" customWidth="1"/>
    <col min="4863" max="4863" width="9.85546875" style="1" customWidth="1"/>
    <col min="4864" max="4864" width="8" style="1" customWidth="1"/>
    <col min="4865" max="4865" width="7.42578125" style="1" customWidth="1"/>
    <col min="4866" max="4866" width="10.42578125" style="1" customWidth="1"/>
    <col min="4867" max="4867" width="9.42578125" style="1" customWidth="1"/>
    <col min="4868" max="4868" width="9.7109375" style="1" customWidth="1"/>
    <col min="4869" max="4869" width="8.28515625" style="1" customWidth="1"/>
    <col min="4870" max="4870" width="9.5703125" style="1" customWidth="1"/>
    <col min="4871" max="4871" width="10.140625" style="1" customWidth="1"/>
    <col min="4872" max="4872" width="9.85546875" style="1" customWidth="1"/>
    <col min="4873" max="4873" width="8.85546875" style="1" customWidth="1"/>
    <col min="4874" max="4874" width="7.28515625" style="1" customWidth="1"/>
    <col min="4875" max="4875" width="12.7109375" style="1" bestFit="1" customWidth="1"/>
    <col min="4876" max="5114" width="9.140625" style="1"/>
    <col min="5115" max="5115" width="4.140625" style="1" customWidth="1"/>
    <col min="5116" max="5116" width="37" style="1" bestFit="1" customWidth="1"/>
    <col min="5117" max="5117" width="6.42578125" style="1" customWidth="1"/>
    <col min="5118" max="5118" width="5.5703125" style="1" customWidth="1"/>
    <col min="5119" max="5119" width="9.85546875" style="1" customWidth="1"/>
    <col min="5120" max="5120" width="8" style="1" customWidth="1"/>
    <col min="5121" max="5121" width="7.42578125" style="1" customWidth="1"/>
    <col min="5122" max="5122" width="10.42578125" style="1" customWidth="1"/>
    <col min="5123" max="5123" width="9.42578125" style="1" customWidth="1"/>
    <col min="5124" max="5124" width="9.7109375" style="1" customWidth="1"/>
    <col min="5125" max="5125" width="8.28515625" style="1" customWidth="1"/>
    <col min="5126" max="5126" width="9.5703125" style="1" customWidth="1"/>
    <col min="5127" max="5127" width="10.140625" style="1" customWidth="1"/>
    <col min="5128" max="5128" width="9.85546875" style="1" customWidth="1"/>
    <col min="5129" max="5129" width="8.85546875" style="1" customWidth="1"/>
    <col min="5130" max="5130" width="7.28515625" style="1" customWidth="1"/>
    <col min="5131" max="5131" width="12.7109375" style="1" bestFit="1" customWidth="1"/>
    <col min="5132" max="5370" width="9.140625" style="1"/>
    <col min="5371" max="5371" width="4.140625" style="1" customWidth="1"/>
    <col min="5372" max="5372" width="37" style="1" bestFit="1" customWidth="1"/>
    <col min="5373" max="5373" width="6.42578125" style="1" customWidth="1"/>
    <col min="5374" max="5374" width="5.5703125" style="1" customWidth="1"/>
    <col min="5375" max="5375" width="9.85546875" style="1" customWidth="1"/>
    <col min="5376" max="5376" width="8" style="1" customWidth="1"/>
    <col min="5377" max="5377" width="7.42578125" style="1" customWidth="1"/>
    <col min="5378" max="5378" width="10.42578125" style="1" customWidth="1"/>
    <col min="5379" max="5379" width="9.42578125" style="1" customWidth="1"/>
    <col min="5380" max="5380" width="9.7109375" style="1" customWidth="1"/>
    <col min="5381" max="5381" width="8.28515625" style="1" customWidth="1"/>
    <col min="5382" max="5382" width="9.5703125" style="1" customWidth="1"/>
    <col min="5383" max="5383" width="10.140625" style="1" customWidth="1"/>
    <col min="5384" max="5384" width="9.85546875" style="1" customWidth="1"/>
    <col min="5385" max="5385" width="8.85546875" style="1" customWidth="1"/>
    <col min="5386" max="5386" width="7.28515625" style="1" customWidth="1"/>
    <col min="5387" max="5387" width="12.7109375" style="1" bestFit="1" customWidth="1"/>
    <col min="5388" max="5626" width="9.140625" style="1"/>
    <col min="5627" max="5627" width="4.140625" style="1" customWidth="1"/>
    <col min="5628" max="5628" width="37" style="1" bestFit="1" customWidth="1"/>
    <col min="5629" max="5629" width="6.42578125" style="1" customWidth="1"/>
    <col min="5630" max="5630" width="5.5703125" style="1" customWidth="1"/>
    <col min="5631" max="5631" width="9.85546875" style="1" customWidth="1"/>
    <col min="5632" max="5632" width="8" style="1" customWidth="1"/>
    <col min="5633" max="5633" width="7.42578125" style="1" customWidth="1"/>
    <col min="5634" max="5634" width="10.42578125" style="1" customWidth="1"/>
    <col min="5635" max="5635" width="9.42578125" style="1" customWidth="1"/>
    <col min="5636" max="5636" width="9.7109375" style="1" customWidth="1"/>
    <col min="5637" max="5637" width="8.28515625" style="1" customWidth="1"/>
    <col min="5638" max="5638" width="9.5703125" style="1" customWidth="1"/>
    <col min="5639" max="5639" width="10.140625" style="1" customWidth="1"/>
    <col min="5640" max="5640" width="9.85546875" style="1" customWidth="1"/>
    <col min="5641" max="5641" width="8.85546875" style="1" customWidth="1"/>
    <col min="5642" max="5642" width="7.28515625" style="1" customWidth="1"/>
    <col min="5643" max="5643" width="12.7109375" style="1" bestFit="1" customWidth="1"/>
    <col min="5644" max="5882" width="9.140625" style="1"/>
    <col min="5883" max="5883" width="4.140625" style="1" customWidth="1"/>
    <col min="5884" max="5884" width="37" style="1" bestFit="1" customWidth="1"/>
    <col min="5885" max="5885" width="6.42578125" style="1" customWidth="1"/>
    <col min="5886" max="5886" width="5.5703125" style="1" customWidth="1"/>
    <col min="5887" max="5887" width="9.85546875" style="1" customWidth="1"/>
    <col min="5888" max="5888" width="8" style="1" customWidth="1"/>
    <col min="5889" max="5889" width="7.42578125" style="1" customWidth="1"/>
    <col min="5890" max="5890" width="10.42578125" style="1" customWidth="1"/>
    <col min="5891" max="5891" width="9.42578125" style="1" customWidth="1"/>
    <col min="5892" max="5892" width="9.7109375" style="1" customWidth="1"/>
    <col min="5893" max="5893" width="8.28515625" style="1" customWidth="1"/>
    <col min="5894" max="5894" width="9.5703125" style="1" customWidth="1"/>
    <col min="5895" max="5895" width="10.140625" style="1" customWidth="1"/>
    <col min="5896" max="5896" width="9.85546875" style="1" customWidth="1"/>
    <col min="5897" max="5897" width="8.85546875" style="1" customWidth="1"/>
    <col min="5898" max="5898" width="7.28515625" style="1" customWidth="1"/>
    <col min="5899" max="5899" width="12.7109375" style="1" bestFit="1" customWidth="1"/>
    <col min="5900" max="6138" width="9.140625" style="1"/>
    <col min="6139" max="6139" width="4.140625" style="1" customWidth="1"/>
    <col min="6140" max="6140" width="37" style="1" bestFit="1" customWidth="1"/>
    <col min="6141" max="6141" width="6.42578125" style="1" customWidth="1"/>
    <col min="6142" max="6142" width="5.5703125" style="1" customWidth="1"/>
    <col min="6143" max="6143" width="9.85546875" style="1" customWidth="1"/>
    <col min="6144" max="6144" width="8" style="1" customWidth="1"/>
    <col min="6145" max="6145" width="7.42578125" style="1" customWidth="1"/>
    <col min="6146" max="6146" width="10.42578125" style="1" customWidth="1"/>
    <col min="6147" max="6147" width="9.42578125" style="1" customWidth="1"/>
    <col min="6148" max="6148" width="9.7109375" style="1" customWidth="1"/>
    <col min="6149" max="6149" width="8.28515625" style="1" customWidth="1"/>
    <col min="6150" max="6150" width="9.5703125" style="1" customWidth="1"/>
    <col min="6151" max="6151" width="10.140625" style="1" customWidth="1"/>
    <col min="6152" max="6152" width="9.85546875" style="1" customWidth="1"/>
    <col min="6153" max="6153" width="8.85546875" style="1" customWidth="1"/>
    <col min="6154" max="6154" width="7.28515625" style="1" customWidth="1"/>
    <col min="6155" max="6155" width="12.7109375" style="1" bestFit="1" customWidth="1"/>
    <col min="6156" max="6394" width="9.140625" style="1"/>
    <col min="6395" max="6395" width="4.140625" style="1" customWidth="1"/>
    <col min="6396" max="6396" width="37" style="1" bestFit="1" customWidth="1"/>
    <col min="6397" max="6397" width="6.42578125" style="1" customWidth="1"/>
    <col min="6398" max="6398" width="5.5703125" style="1" customWidth="1"/>
    <col min="6399" max="6399" width="9.85546875" style="1" customWidth="1"/>
    <col min="6400" max="6400" width="8" style="1" customWidth="1"/>
    <col min="6401" max="6401" width="7.42578125" style="1" customWidth="1"/>
    <col min="6402" max="6402" width="10.42578125" style="1" customWidth="1"/>
    <col min="6403" max="6403" width="9.42578125" style="1" customWidth="1"/>
    <col min="6404" max="6404" width="9.7109375" style="1" customWidth="1"/>
    <col min="6405" max="6405" width="8.28515625" style="1" customWidth="1"/>
    <col min="6406" max="6406" width="9.5703125" style="1" customWidth="1"/>
    <col min="6407" max="6407" width="10.140625" style="1" customWidth="1"/>
    <col min="6408" max="6408" width="9.85546875" style="1" customWidth="1"/>
    <col min="6409" max="6409" width="8.85546875" style="1" customWidth="1"/>
    <col min="6410" max="6410" width="7.28515625" style="1" customWidth="1"/>
    <col min="6411" max="6411" width="12.7109375" style="1" bestFit="1" customWidth="1"/>
    <col min="6412" max="6650" width="9.140625" style="1"/>
    <col min="6651" max="6651" width="4.140625" style="1" customWidth="1"/>
    <col min="6652" max="6652" width="37" style="1" bestFit="1" customWidth="1"/>
    <col min="6653" max="6653" width="6.42578125" style="1" customWidth="1"/>
    <col min="6654" max="6654" width="5.5703125" style="1" customWidth="1"/>
    <col min="6655" max="6655" width="9.85546875" style="1" customWidth="1"/>
    <col min="6656" max="6656" width="8" style="1" customWidth="1"/>
    <col min="6657" max="6657" width="7.42578125" style="1" customWidth="1"/>
    <col min="6658" max="6658" width="10.42578125" style="1" customWidth="1"/>
    <col min="6659" max="6659" width="9.42578125" style="1" customWidth="1"/>
    <col min="6660" max="6660" width="9.7109375" style="1" customWidth="1"/>
    <col min="6661" max="6661" width="8.28515625" style="1" customWidth="1"/>
    <col min="6662" max="6662" width="9.5703125" style="1" customWidth="1"/>
    <col min="6663" max="6663" width="10.140625" style="1" customWidth="1"/>
    <col min="6664" max="6664" width="9.85546875" style="1" customWidth="1"/>
    <col min="6665" max="6665" width="8.85546875" style="1" customWidth="1"/>
    <col min="6666" max="6666" width="7.28515625" style="1" customWidth="1"/>
    <col min="6667" max="6667" width="12.7109375" style="1" bestFit="1" customWidth="1"/>
    <col min="6668" max="6906" width="9.140625" style="1"/>
    <col min="6907" max="6907" width="4.140625" style="1" customWidth="1"/>
    <col min="6908" max="6908" width="37" style="1" bestFit="1" customWidth="1"/>
    <col min="6909" max="6909" width="6.42578125" style="1" customWidth="1"/>
    <col min="6910" max="6910" width="5.5703125" style="1" customWidth="1"/>
    <col min="6911" max="6911" width="9.85546875" style="1" customWidth="1"/>
    <col min="6912" max="6912" width="8" style="1" customWidth="1"/>
    <col min="6913" max="6913" width="7.42578125" style="1" customWidth="1"/>
    <col min="6914" max="6914" width="10.42578125" style="1" customWidth="1"/>
    <col min="6915" max="6915" width="9.42578125" style="1" customWidth="1"/>
    <col min="6916" max="6916" width="9.7109375" style="1" customWidth="1"/>
    <col min="6917" max="6917" width="8.28515625" style="1" customWidth="1"/>
    <col min="6918" max="6918" width="9.5703125" style="1" customWidth="1"/>
    <col min="6919" max="6919" width="10.140625" style="1" customWidth="1"/>
    <col min="6920" max="6920" width="9.85546875" style="1" customWidth="1"/>
    <col min="6921" max="6921" width="8.85546875" style="1" customWidth="1"/>
    <col min="6922" max="6922" width="7.28515625" style="1" customWidth="1"/>
    <col min="6923" max="6923" width="12.7109375" style="1" bestFit="1" customWidth="1"/>
    <col min="6924" max="7162" width="9.140625" style="1"/>
    <col min="7163" max="7163" width="4.140625" style="1" customWidth="1"/>
    <col min="7164" max="7164" width="37" style="1" bestFit="1" customWidth="1"/>
    <col min="7165" max="7165" width="6.42578125" style="1" customWidth="1"/>
    <col min="7166" max="7166" width="5.5703125" style="1" customWidth="1"/>
    <col min="7167" max="7167" width="9.85546875" style="1" customWidth="1"/>
    <col min="7168" max="7168" width="8" style="1" customWidth="1"/>
    <col min="7169" max="7169" width="7.42578125" style="1" customWidth="1"/>
    <col min="7170" max="7170" width="10.42578125" style="1" customWidth="1"/>
    <col min="7171" max="7171" width="9.42578125" style="1" customWidth="1"/>
    <col min="7172" max="7172" width="9.7109375" style="1" customWidth="1"/>
    <col min="7173" max="7173" width="8.28515625" style="1" customWidth="1"/>
    <col min="7174" max="7174" width="9.5703125" style="1" customWidth="1"/>
    <col min="7175" max="7175" width="10.140625" style="1" customWidth="1"/>
    <col min="7176" max="7176" width="9.85546875" style="1" customWidth="1"/>
    <col min="7177" max="7177" width="8.85546875" style="1" customWidth="1"/>
    <col min="7178" max="7178" width="7.28515625" style="1" customWidth="1"/>
    <col min="7179" max="7179" width="12.7109375" style="1" bestFit="1" customWidth="1"/>
    <col min="7180" max="7418" width="9.140625" style="1"/>
    <col min="7419" max="7419" width="4.140625" style="1" customWidth="1"/>
    <col min="7420" max="7420" width="37" style="1" bestFit="1" customWidth="1"/>
    <col min="7421" max="7421" width="6.42578125" style="1" customWidth="1"/>
    <col min="7422" max="7422" width="5.5703125" style="1" customWidth="1"/>
    <col min="7423" max="7423" width="9.85546875" style="1" customWidth="1"/>
    <col min="7424" max="7424" width="8" style="1" customWidth="1"/>
    <col min="7425" max="7425" width="7.42578125" style="1" customWidth="1"/>
    <col min="7426" max="7426" width="10.42578125" style="1" customWidth="1"/>
    <col min="7427" max="7427" width="9.42578125" style="1" customWidth="1"/>
    <col min="7428" max="7428" width="9.7109375" style="1" customWidth="1"/>
    <col min="7429" max="7429" width="8.28515625" style="1" customWidth="1"/>
    <col min="7430" max="7430" width="9.5703125" style="1" customWidth="1"/>
    <col min="7431" max="7431" width="10.140625" style="1" customWidth="1"/>
    <col min="7432" max="7432" width="9.85546875" style="1" customWidth="1"/>
    <col min="7433" max="7433" width="8.85546875" style="1" customWidth="1"/>
    <col min="7434" max="7434" width="7.28515625" style="1" customWidth="1"/>
    <col min="7435" max="7435" width="12.7109375" style="1" bestFit="1" customWidth="1"/>
    <col min="7436" max="7674" width="9.140625" style="1"/>
    <col min="7675" max="7675" width="4.140625" style="1" customWidth="1"/>
    <col min="7676" max="7676" width="37" style="1" bestFit="1" customWidth="1"/>
    <col min="7677" max="7677" width="6.42578125" style="1" customWidth="1"/>
    <col min="7678" max="7678" width="5.5703125" style="1" customWidth="1"/>
    <col min="7679" max="7679" width="9.85546875" style="1" customWidth="1"/>
    <col min="7680" max="7680" width="8" style="1" customWidth="1"/>
    <col min="7681" max="7681" width="7.42578125" style="1" customWidth="1"/>
    <col min="7682" max="7682" width="10.42578125" style="1" customWidth="1"/>
    <col min="7683" max="7683" width="9.42578125" style="1" customWidth="1"/>
    <col min="7684" max="7684" width="9.7109375" style="1" customWidth="1"/>
    <col min="7685" max="7685" width="8.28515625" style="1" customWidth="1"/>
    <col min="7686" max="7686" width="9.5703125" style="1" customWidth="1"/>
    <col min="7687" max="7687" width="10.140625" style="1" customWidth="1"/>
    <col min="7688" max="7688" width="9.85546875" style="1" customWidth="1"/>
    <col min="7689" max="7689" width="8.85546875" style="1" customWidth="1"/>
    <col min="7690" max="7690" width="7.28515625" style="1" customWidth="1"/>
    <col min="7691" max="7691" width="12.7109375" style="1" bestFit="1" customWidth="1"/>
    <col min="7692" max="7930" width="9.140625" style="1"/>
    <col min="7931" max="7931" width="4.140625" style="1" customWidth="1"/>
    <col min="7932" max="7932" width="37" style="1" bestFit="1" customWidth="1"/>
    <col min="7933" max="7933" width="6.42578125" style="1" customWidth="1"/>
    <col min="7934" max="7934" width="5.5703125" style="1" customWidth="1"/>
    <col min="7935" max="7935" width="9.85546875" style="1" customWidth="1"/>
    <col min="7936" max="7936" width="8" style="1" customWidth="1"/>
    <col min="7937" max="7937" width="7.42578125" style="1" customWidth="1"/>
    <col min="7938" max="7938" width="10.42578125" style="1" customWidth="1"/>
    <col min="7939" max="7939" width="9.42578125" style="1" customWidth="1"/>
    <col min="7940" max="7940" width="9.7109375" style="1" customWidth="1"/>
    <col min="7941" max="7941" width="8.28515625" style="1" customWidth="1"/>
    <col min="7942" max="7942" width="9.5703125" style="1" customWidth="1"/>
    <col min="7943" max="7943" width="10.140625" style="1" customWidth="1"/>
    <col min="7944" max="7944" width="9.85546875" style="1" customWidth="1"/>
    <col min="7945" max="7945" width="8.85546875" style="1" customWidth="1"/>
    <col min="7946" max="7946" width="7.28515625" style="1" customWidth="1"/>
    <col min="7947" max="7947" width="12.7109375" style="1" bestFit="1" customWidth="1"/>
    <col min="7948" max="8186" width="9.140625" style="1"/>
    <col min="8187" max="8187" width="4.140625" style="1" customWidth="1"/>
    <col min="8188" max="8188" width="37" style="1" bestFit="1" customWidth="1"/>
    <col min="8189" max="8189" width="6.42578125" style="1" customWidth="1"/>
    <col min="8190" max="8190" width="5.5703125" style="1" customWidth="1"/>
    <col min="8191" max="8191" width="9.85546875" style="1" customWidth="1"/>
    <col min="8192" max="8192" width="8" style="1" customWidth="1"/>
    <col min="8193" max="8193" width="7.42578125" style="1" customWidth="1"/>
    <col min="8194" max="8194" width="10.42578125" style="1" customWidth="1"/>
    <col min="8195" max="8195" width="9.42578125" style="1" customWidth="1"/>
    <col min="8196" max="8196" width="9.7109375" style="1" customWidth="1"/>
    <col min="8197" max="8197" width="8.28515625" style="1" customWidth="1"/>
    <col min="8198" max="8198" width="9.5703125" style="1" customWidth="1"/>
    <col min="8199" max="8199" width="10.140625" style="1" customWidth="1"/>
    <col min="8200" max="8200" width="9.85546875" style="1" customWidth="1"/>
    <col min="8201" max="8201" width="8.85546875" style="1" customWidth="1"/>
    <col min="8202" max="8202" width="7.28515625" style="1" customWidth="1"/>
    <col min="8203" max="8203" width="12.7109375" style="1" bestFit="1" customWidth="1"/>
    <col min="8204" max="8442" width="9.140625" style="1"/>
    <col min="8443" max="8443" width="4.140625" style="1" customWidth="1"/>
    <col min="8444" max="8444" width="37" style="1" bestFit="1" customWidth="1"/>
    <col min="8445" max="8445" width="6.42578125" style="1" customWidth="1"/>
    <col min="8446" max="8446" width="5.5703125" style="1" customWidth="1"/>
    <col min="8447" max="8447" width="9.85546875" style="1" customWidth="1"/>
    <col min="8448" max="8448" width="8" style="1" customWidth="1"/>
    <col min="8449" max="8449" width="7.42578125" style="1" customWidth="1"/>
    <col min="8450" max="8450" width="10.42578125" style="1" customWidth="1"/>
    <col min="8451" max="8451" width="9.42578125" style="1" customWidth="1"/>
    <col min="8452" max="8452" width="9.7109375" style="1" customWidth="1"/>
    <col min="8453" max="8453" width="8.28515625" style="1" customWidth="1"/>
    <col min="8454" max="8454" width="9.5703125" style="1" customWidth="1"/>
    <col min="8455" max="8455" width="10.140625" style="1" customWidth="1"/>
    <col min="8456" max="8456" width="9.85546875" style="1" customWidth="1"/>
    <col min="8457" max="8457" width="8.85546875" style="1" customWidth="1"/>
    <col min="8458" max="8458" width="7.28515625" style="1" customWidth="1"/>
    <col min="8459" max="8459" width="12.7109375" style="1" bestFit="1" customWidth="1"/>
    <col min="8460" max="8698" width="9.140625" style="1"/>
    <col min="8699" max="8699" width="4.140625" style="1" customWidth="1"/>
    <col min="8700" max="8700" width="37" style="1" bestFit="1" customWidth="1"/>
    <col min="8701" max="8701" width="6.42578125" style="1" customWidth="1"/>
    <col min="8702" max="8702" width="5.5703125" style="1" customWidth="1"/>
    <col min="8703" max="8703" width="9.85546875" style="1" customWidth="1"/>
    <col min="8704" max="8704" width="8" style="1" customWidth="1"/>
    <col min="8705" max="8705" width="7.42578125" style="1" customWidth="1"/>
    <col min="8706" max="8706" width="10.42578125" style="1" customWidth="1"/>
    <col min="8707" max="8707" width="9.42578125" style="1" customWidth="1"/>
    <col min="8708" max="8708" width="9.7109375" style="1" customWidth="1"/>
    <col min="8709" max="8709" width="8.28515625" style="1" customWidth="1"/>
    <col min="8710" max="8710" width="9.5703125" style="1" customWidth="1"/>
    <col min="8711" max="8711" width="10.140625" style="1" customWidth="1"/>
    <col min="8712" max="8712" width="9.85546875" style="1" customWidth="1"/>
    <col min="8713" max="8713" width="8.85546875" style="1" customWidth="1"/>
    <col min="8714" max="8714" width="7.28515625" style="1" customWidth="1"/>
    <col min="8715" max="8715" width="12.7109375" style="1" bestFit="1" customWidth="1"/>
    <col min="8716" max="8954" width="9.140625" style="1"/>
    <col min="8955" max="8955" width="4.140625" style="1" customWidth="1"/>
    <col min="8956" max="8956" width="37" style="1" bestFit="1" customWidth="1"/>
    <col min="8957" max="8957" width="6.42578125" style="1" customWidth="1"/>
    <col min="8958" max="8958" width="5.5703125" style="1" customWidth="1"/>
    <col min="8959" max="8959" width="9.85546875" style="1" customWidth="1"/>
    <col min="8960" max="8960" width="8" style="1" customWidth="1"/>
    <col min="8961" max="8961" width="7.42578125" style="1" customWidth="1"/>
    <col min="8962" max="8962" width="10.42578125" style="1" customWidth="1"/>
    <col min="8963" max="8963" width="9.42578125" style="1" customWidth="1"/>
    <col min="8964" max="8964" width="9.7109375" style="1" customWidth="1"/>
    <col min="8965" max="8965" width="8.28515625" style="1" customWidth="1"/>
    <col min="8966" max="8966" width="9.5703125" style="1" customWidth="1"/>
    <col min="8967" max="8967" width="10.140625" style="1" customWidth="1"/>
    <col min="8968" max="8968" width="9.85546875" style="1" customWidth="1"/>
    <col min="8969" max="8969" width="8.85546875" style="1" customWidth="1"/>
    <col min="8970" max="8970" width="7.28515625" style="1" customWidth="1"/>
    <col min="8971" max="8971" width="12.7109375" style="1" bestFit="1" customWidth="1"/>
    <col min="8972" max="9210" width="9.140625" style="1"/>
    <col min="9211" max="9211" width="4.140625" style="1" customWidth="1"/>
    <col min="9212" max="9212" width="37" style="1" bestFit="1" customWidth="1"/>
    <col min="9213" max="9213" width="6.42578125" style="1" customWidth="1"/>
    <col min="9214" max="9214" width="5.5703125" style="1" customWidth="1"/>
    <col min="9215" max="9215" width="9.85546875" style="1" customWidth="1"/>
    <col min="9216" max="9216" width="8" style="1" customWidth="1"/>
    <col min="9217" max="9217" width="7.42578125" style="1" customWidth="1"/>
    <col min="9218" max="9218" width="10.42578125" style="1" customWidth="1"/>
    <col min="9219" max="9219" width="9.42578125" style="1" customWidth="1"/>
    <col min="9220" max="9220" width="9.7109375" style="1" customWidth="1"/>
    <col min="9221" max="9221" width="8.28515625" style="1" customWidth="1"/>
    <col min="9222" max="9222" width="9.5703125" style="1" customWidth="1"/>
    <col min="9223" max="9223" width="10.140625" style="1" customWidth="1"/>
    <col min="9224" max="9224" width="9.85546875" style="1" customWidth="1"/>
    <col min="9225" max="9225" width="8.85546875" style="1" customWidth="1"/>
    <col min="9226" max="9226" width="7.28515625" style="1" customWidth="1"/>
    <col min="9227" max="9227" width="12.7109375" style="1" bestFit="1" customWidth="1"/>
    <col min="9228" max="9466" width="9.140625" style="1"/>
    <col min="9467" max="9467" width="4.140625" style="1" customWidth="1"/>
    <col min="9468" max="9468" width="37" style="1" bestFit="1" customWidth="1"/>
    <col min="9469" max="9469" width="6.42578125" style="1" customWidth="1"/>
    <col min="9470" max="9470" width="5.5703125" style="1" customWidth="1"/>
    <col min="9471" max="9471" width="9.85546875" style="1" customWidth="1"/>
    <col min="9472" max="9472" width="8" style="1" customWidth="1"/>
    <col min="9473" max="9473" width="7.42578125" style="1" customWidth="1"/>
    <col min="9474" max="9474" width="10.42578125" style="1" customWidth="1"/>
    <col min="9475" max="9475" width="9.42578125" style="1" customWidth="1"/>
    <col min="9476" max="9476" width="9.7109375" style="1" customWidth="1"/>
    <col min="9477" max="9477" width="8.28515625" style="1" customWidth="1"/>
    <col min="9478" max="9478" width="9.5703125" style="1" customWidth="1"/>
    <col min="9479" max="9479" width="10.140625" style="1" customWidth="1"/>
    <col min="9480" max="9480" width="9.85546875" style="1" customWidth="1"/>
    <col min="9481" max="9481" width="8.85546875" style="1" customWidth="1"/>
    <col min="9482" max="9482" width="7.28515625" style="1" customWidth="1"/>
    <col min="9483" max="9483" width="12.7109375" style="1" bestFit="1" customWidth="1"/>
    <col min="9484" max="9722" width="9.140625" style="1"/>
    <col min="9723" max="9723" width="4.140625" style="1" customWidth="1"/>
    <col min="9724" max="9724" width="37" style="1" bestFit="1" customWidth="1"/>
    <col min="9725" max="9725" width="6.42578125" style="1" customWidth="1"/>
    <col min="9726" max="9726" width="5.5703125" style="1" customWidth="1"/>
    <col min="9727" max="9727" width="9.85546875" style="1" customWidth="1"/>
    <col min="9728" max="9728" width="8" style="1" customWidth="1"/>
    <col min="9729" max="9729" width="7.42578125" style="1" customWidth="1"/>
    <col min="9730" max="9730" width="10.42578125" style="1" customWidth="1"/>
    <col min="9731" max="9731" width="9.42578125" style="1" customWidth="1"/>
    <col min="9732" max="9732" width="9.7109375" style="1" customWidth="1"/>
    <col min="9733" max="9733" width="8.28515625" style="1" customWidth="1"/>
    <col min="9734" max="9734" width="9.5703125" style="1" customWidth="1"/>
    <col min="9735" max="9735" width="10.140625" style="1" customWidth="1"/>
    <col min="9736" max="9736" width="9.85546875" style="1" customWidth="1"/>
    <col min="9737" max="9737" width="8.85546875" style="1" customWidth="1"/>
    <col min="9738" max="9738" width="7.28515625" style="1" customWidth="1"/>
    <col min="9739" max="9739" width="12.7109375" style="1" bestFit="1" customWidth="1"/>
    <col min="9740" max="9978" width="9.140625" style="1"/>
    <col min="9979" max="9979" width="4.140625" style="1" customWidth="1"/>
    <col min="9980" max="9980" width="37" style="1" bestFit="1" customWidth="1"/>
    <col min="9981" max="9981" width="6.42578125" style="1" customWidth="1"/>
    <col min="9982" max="9982" width="5.5703125" style="1" customWidth="1"/>
    <col min="9983" max="9983" width="9.85546875" style="1" customWidth="1"/>
    <col min="9984" max="9984" width="8" style="1" customWidth="1"/>
    <col min="9985" max="9985" width="7.42578125" style="1" customWidth="1"/>
    <col min="9986" max="9986" width="10.42578125" style="1" customWidth="1"/>
    <col min="9987" max="9987" width="9.42578125" style="1" customWidth="1"/>
    <col min="9988" max="9988" width="9.7109375" style="1" customWidth="1"/>
    <col min="9989" max="9989" width="8.28515625" style="1" customWidth="1"/>
    <col min="9990" max="9990" width="9.5703125" style="1" customWidth="1"/>
    <col min="9991" max="9991" width="10.140625" style="1" customWidth="1"/>
    <col min="9992" max="9992" width="9.85546875" style="1" customWidth="1"/>
    <col min="9993" max="9993" width="8.85546875" style="1" customWidth="1"/>
    <col min="9994" max="9994" width="7.28515625" style="1" customWidth="1"/>
    <col min="9995" max="9995" width="12.7109375" style="1" bestFit="1" customWidth="1"/>
    <col min="9996" max="10234" width="9.140625" style="1"/>
    <col min="10235" max="10235" width="4.140625" style="1" customWidth="1"/>
    <col min="10236" max="10236" width="37" style="1" bestFit="1" customWidth="1"/>
    <col min="10237" max="10237" width="6.42578125" style="1" customWidth="1"/>
    <col min="10238" max="10238" width="5.5703125" style="1" customWidth="1"/>
    <col min="10239" max="10239" width="9.85546875" style="1" customWidth="1"/>
    <col min="10240" max="10240" width="8" style="1" customWidth="1"/>
    <col min="10241" max="10241" width="7.42578125" style="1" customWidth="1"/>
    <col min="10242" max="10242" width="10.42578125" style="1" customWidth="1"/>
    <col min="10243" max="10243" width="9.42578125" style="1" customWidth="1"/>
    <col min="10244" max="10244" width="9.7109375" style="1" customWidth="1"/>
    <col min="10245" max="10245" width="8.28515625" style="1" customWidth="1"/>
    <col min="10246" max="10246" width="9.5703125" style="1" customWidth="1"/>
    <col min="10247" max="10247" width="10.140625" style="1" customWidth="1"/>
    <col min="10248" max="10248" width="9.85546875" style="1" customWidth="1"/>
    <col min="10249" max="10249" width="8.85546875" style="1" customWidth="1"/>
    <col min="10250" max="10250" width="7.28515625" style="1" customWidth="1"/>
    <col min="10251" max="10251" width="12.7109375" style="1" bestFit="1" customWidth="1"/>
    <col min="10252" max="10490" width="9.140625" style="1"/>
    <col min="10491" max="10491" width="4.140625" style="1" customWidth="1"/>
    <col min="10492" max="10492" width="37" style="1" bestFit="1" customWidth="1"/>
    <col min="10493" max="10493" width="6.42578125" style="1" customWidth="1"/>
    <col min="10494" max="10494" width="5.5703125" style="1" customWidth="1"/>
    <col min="10495" max="10495" width="9.85546875" style="1" customWidth="1"/>
    <col min="10496" max="10496" width="8" style="1" customWidth="1"/>
    <col min="10497" max="10497" width="7.42578125" style="1" customWidth="1"/>
    <col min="10498" max="10498" width="10.42578125" style="1" customWidth="1"/>
    <col min="10499" max="10499" width="9.42578125" style="1" customWidth="1"/>
    <col min="10500" max="10500" width="9.7109375" style="1" customWidth="1"/>
    <col min="10501" max="10501" width="8.28515625" style="1" customWidth="1"/>
    <col min="10502" max="10502" width="9.5703125" style="1" customWidth="1"/>
    <col min="10503" max="10503" width="10.140625" style="1" customWidth="1"/>
    <col min="10504" max="10504" width="9.85546875" style="1" customWidth="1"/>
    <col min="10505" max="10505" width="8.85546875" style="1" customWidth="1"/>
    <col min="10506" max="10506" width="7.28515625" style="1" customWidth="1"/>
    <col min="10507" max="10507" width="12.7109375" style="1" bestFit="1" customWidth="1"/>
    <col min="10508" max="10746" width="9.140625" style="1"/>
    <col min="10747" max="10747" width="4.140625" style="1" customWidth="1"/>
    <col min="10748" max="10748" width="37" style="1" bestFit="1" customWidth="1"/>
    <col min="10749" max="10749" width="6.42578125" style="1" customWidth="1"/>
    <col min="10750" max="10750" width="5.5703125" style="1" customWidth="1"/>
    <col min="10751" max="10751" width="9.85546875" style="1" customWidth="1"/>
    <col min="10752" max="10752" width="8" style="1" customWidth="1"/>
    <col min="10753" max="10753" width="7.42578125" style="1" customWidth="1"/>
    <col min="10754" max="10754" width="10.42578125" style="1" customWidth="1"/>
    <col min="10755" max="10755" width="9.42578125" style="1" customWidth="1"/>
    <col min="10756" max="10756" width="9.7109375" style="1" customWidth="1"/>
    <col min="10757" max="10757" width="8.28515625" style="1" customWidth="1"/>
    <col min="10758" max="10758" width="9.5703125" style="1" customWidth="1"/>
    <col min="10759" max="10759" width="10.140625" style="1" customWidth="1"/>
    <col min="10760" max="10760" width="9.85546875" style="1" customWidth="1"/>
    <col min="10761" max="10761" width="8.85546875" style="1" customWidth="1"/>
    <col min="10762" max="10762" width="7.28515625" style="1" customWidth="1"/>
    <col min="10763" max="10763" width="12.7109375" style="1" bestFit="1" customWidth="1"/>
    <col min="10764" max="11002" width="9.140625" style="1"/>
    <col min="11003" max="11003" width="4.140625" style="1" customWidth="1"/>
    <col min="11004" max="11004" width="37" style="1" bestFit="1" customWidth="1"/>
    <col min="11005" max="11005" width="6.42578125" style="1" customWidth="1"/>
    <col min="11006" max="11006" width="5.5703125" style="1" customWidth="1"/>
    <col min="11007" max="11007" width="9.85546875" style="1" customWidth="1"/>
    <col min="11008" max="11008" width="8" style="1" customWidth="1"/>
    <col min="11009" max="11009" width="7.42578125" style="1" customWidth="1"/>
    <col min="11010" max="11010" width="10.42578125" style="1" customWidth="1"/>
    <col min="11011" max="11011" width="9.42578125" style="1" customWidth="1"/>
    <col min="11012" max="11012" width="9.7109375" style="1" customWidth="1"/>
    <col min="11013" max="11013" width="8.28515625" style="1" customWidth="1"/>
    <col min="11014" max="11014" width="9.5703125" style="1" customWidth="1"/>
    <col min="11015" max="11015" width="10.140625" style="1" customWidth="1"/>
    <col min="11016" max="11016" width="9.85546875" style="1" customWidth="1"/>
    <col min="11017" max="11017" width="8.85546875" style="1" customWidth="1"/>
    <col min="11018" max="11018" width="7.28515625" style="1" customWidth="1"/>
    <col min="11019" max="11019" width="12.7109375" style="1" bestFit="1" customWidth="1"/>
    <col min="11020" max="11258" width="9.140625" style="1"/>
    <col min="11259" max="11259" width="4.140625" style="1" customWidth="1"/>
    <col min="11260" max="11260" width="37" style="1" bestFit="1" customWidth="1"/>
    <col min="11261" max="11261" width="6.42578125" style="1" customWidth="1"/>
    <col min="11262" max="11262" width="5.5703125" style="1" customWidth="1"/>
    <col min="11263" max="11263" width="9.85546875" style="1" customWidth="1"/>
    <col min="11264" max="11264" width="8" style="1" customWidth="1"/>
    <col min="11265" max="11265" width="7.42578125" style="1" customWidth="1"/>
    <col min="11266" max="11266" width="10.42578125" style="1" customWidth="1"/>
    <col min="11267" max="11267" width="9.42578125" style="1" customWidth="1"/>
    <col min="11268" max="11268" width="9.7109375" style="1" customWidth="1"/>
    <col min="11269" max="11269" width="8.28515625" style="1" customWidth="1"/>
    <col min="11270" max="11270" width="9.5703125" style="1" customWidth="1"/>
    <col min="11271" max="11271" width="10.140625" style="1" customWidth="1"/>
    <col min="11272" max="11272" width="9.85546875" style="1" customWidth="1"/>
    <col min="11273" max="11273" width="8.85546875" style="1" customWidth="1"/>
    <col min="11274" max="11274" width="7.28515625" style="1" customWidth="1"/>
    <col min="11275" max="11275" width="12.7109375" style="1" bestFit="1" customWidth="1"/>
    <col min="11276" max="11514" width="9.140625" style="1"/>
    <col min="11515" max="11515" width="4.140625" style="1" customWidth="1"/>
    <col min="11516" max="11516" width="37" style="1" bestFit="1" customWidth="1"/>
    <col min="11517" max="11517" width="6.42578125" style="1" customWidth="1"/>
    <col min="11518" max="11518" width="5.5703125" style="1" customWidth="1"/>
    <col min="11519" max="11519" width="9.85546875" style="1" customWidth="1"/>
    <col min="11520" max="11520" width="8" style="1" customWidth="1"/>
    <col min="11521" max="11521" width="7.42578125" style="1" customWidth="1"/>
    <col min="11522" max="11522" width="10.42578125" style="1" customWidth="1"/>
    <col min="11523" max="11523" width="9.42578125" style="1" customWidth="1"/>
    <col min="11524" max="11524" width="9.7109375" style="1" customWidth="1"/>
    <col min="11525" max="11525" width="8.28515625" style="1" customWidth="1"/>
    <col min="11526" max="11526" width="9.5703125" style="1" customWidth="1"/>
    <col min="11527" max="11527" width="10.140625" style="1" customWidth="1"/>
    <col min="11528" max="11528" width="9.85546875" style="1" customWidth="1"/>
    <col min="11529" max="11529" width="8.85546875" style="1" customWidth="1"/>
    <col min="11530" max="11530" width="7.28515625" style="1" customWidth="1"/>
    <col min="11531" max="11531" width="12.7109375" style="1" bestFit="1" customWidth="1"/>
    <col min="11532" max="11770" width="9.140625" style="1"/>
    <col min="11771" max="11771" width="4.140625" style="1" customWidth="1"/>
    <col min="11772" max="11772" width="37" style="1" bestFit="1" customWidth="1"/>
    <col min="11773" max="11773" width="6.42578125" style="1" customWidth="1"/>
    <col min="11774" max="11774" width="5.5703125" style="1" customWidth="1"/>
    <col min="11775" max="11775" width="9.85546875" style="1" customWidth="1"/>
    <col min="11776" max="11776" width="8" style="1" customWidth="1"/>
    <col min="11777" max="11777" width="7.42578125" style="1" customWidth="1"/>
    <col min="11778" max="11778" width="10.42578125" style="1" customWidth="1"/>
    <col min="11779" max="11779" width="9.42578125" style="1" customWidth="1"/>
    <col min="11780" max="11780" width="9.7109375" style="1" customWidth="1"/>
    <col min="11781" max="11781" width="8.28515625" style="1" customWidth="1"/>
    <col min="11782" max="11782" width="9.5703125" style="1" customWidth="1"/>
    <col min="11783" max="11783" width="10.140625" style="1" customWidth="1"/>
    <col min="11784" max="11784" width="9.85546875" style="1" customWidth="1"/>
    <col min="11785" max="11785" width="8.85546875" style="1" customWidth="1"/>
    <col min="11786" max="11786" width="7.28515625" style="1" customWidth="1"/>
    <col min="11787" max="11787" width="12.7109375" style="1" bestFit="1" customWidth="1"/>
    <col min="11788" max="12026" width="9.140625" style="1"/>
    <col min="12027" max="12027" width="4.140625" style="1" customWidth="1"/>
    <col min="12028" max="12028" width="37" style="1" bestFit="1" customWidth="1"/>
    <col min="12029" max="12029" width="6.42578125" style="1" customWidth="1"/>
    <col min="12030" max="12030" width="5.5703125" style="1" customWidth="1"/>
    <col min="12031" max="12031" width="9.85546875" style="1" customWidth="1"/>
    <col min="12032" max="12032" width="8" style="1" customWidth="1"/>
    <col min="12033" max="12033" width="7.42578125" style="1" customWidth="1"/>
    <col min="12034" max="12034" width="10.42578125" style="1" customWidth="1"/>
    <col min="12035" max="12035" width="9.42578125" style="1" customWidth="1"/>
    <col min="12036" max="12036" width="9.7109375" style="1" customWidth="1"/>
    <col min="12037" max="12037" width="8.28515625" style="1" customWidth="1"/>
    <col min="12038" max="12038" width="9.5703125" style="1" customWidth="1"/>
    <col min="12039" max="12039" width="10.140625" style="1" customWidth="1"/>
    <col min="12040" max="12040" width="9.85546875" style="1" customWidth="1"/>
    <col min="12041" max="12041" width="8.85546875" style="1" customWidth="1"/>
    <col min="12042" max="12042" width="7.28515625" style="1" customWidth="1"/>
    <col min="12043" max="12043" width="12.7109375" style="1" bestFit="1" customWidth="1"/>
    <col min="12044" max="12282" width="9.140625" style="1"/>
    <col min="12283" max="12283" width="4.140625" style="1" customWidth="1"/>
    <col min="12284" max="12284" width="37" style="1" bestFit="1" customWidth="1"/>
    <col min="12285" max="12285" width="6.42578125" style="1" customWidth="1"/>
    <col min="12286" max="12286" width="5.5703125" style="1" customWidth="1"/>
    <col min="12287" max="12287" width="9.85546875" style="1" customWidth="1"/>
    <col min="12288" max="12288" width="8" style="1" customWidth="1"/>
    <col min="12289" max="12289" width="7.42578125" style="1" customWidth="1"/>
    <col min="12290" max="12290" width="10.42578125" style="1" customWidth="1"/>
    <col min="12291" max="12291" width="9.42578125" style="1" customWidth="1"/>
    <col min="12292" max="12292" width="9.7109375" style="1" customWidth="1"/>
    <col min="12293" max="12293" width="8.28515625" style="1" customWidth="1"/>
    <col min="12294" max="12294" width="9.5703125" style="1" customWidth="1"/>
    <col min="12295" max="12295" width="10.140625" style="1" customWidth="1"/>
    <col min="12296" max="12296" width="9.85546875" style="1" customWidth="1"/>
    <col min="12297" max="12297" width="8.85546875" style="1" customWidth="1"/>
    <col min="12298" max="12298" width="7.28515625" style="1" customWidth="1"/>
    <col min="12299" max="12299" width="12.7109375" style="1" bestFit="1" customWidth="1"/>
    <col min="12300" max="12538" width="9.140625" style="1"/>
    <col min="12539" max="12539" width="4.140625" style="1" customWidth="1"/>
    <col min="12540" max="12540" width="37" style="1" bestFit="1" customWidth="1"/>
    <col min="12541" max="12541" width="6.42578125" style="1" customWidth="1"/>
    <col min="12542" max="12542" width="5.5703125" style="1" customWidth="1"/>
    <col min="12543" max="12543" width="9.85546875" style="1" customWidth="1"/>
    <col min="12544" max="12544" width="8" style="1" customWidth="1"/>
    <col min="12545" max="12545" width="7.42578125" style="1" customWidth="1"/>
    <col min="12546" max="12546" width="10.42578125" style="1" customWidth="1"/>
    <col min="12547" max="12547" width="9.42578125" style="1" customWidth="1"/>
    <col min="12548" max="12548" width="9.7109375" style="1" customWidth="1"/>
    <col min="12549" max="12549" width="8.28515625" style="1" customWidth="1"/>
    <col min="12550" max="12550" width="9.5703125" style="1" customWidth="1"/>
    <col min="12551" max="12551" width="10.140625" style="1" customWidth="1"/>
    <col min="12552" max="12552" width="9.85546875" style="1" customWidth="1"/>
    <col min="12553" max="12553" width="8.85546875" style="1" customWidth="1"/>
    <col min="12554" max="12554" width="7.28515625" style="1" customWidth="1"/>
    <col min="12555" max="12555" width="12.7109375" style="1" bestFit="1" customWidth="1"/>
    <col min="12556" max="12794" width="9.140625" style="1"/>
    <col min="12795" max="12795" width="4.140625" style="1" customWidth="1"/>
    <col min="12796" max="12796" width="37" style="1" bestFit="1" customWidth="1"/>
    <col min="12797" max="12797" width="6.42578125" style="1" customWidth="1"/>
    <col min="12798" max="12798" width="5.5703125" style="1" customWidth="1"/>
    <col min="12799" max="12799" width="9.85546875" style="1" customWidth="1"/>
    <col min="12800" max="12800" width="8" style="1" customWidth="1"/>
    <col min="12801" max="12801" width="7.42578125" style="1" customWidth="1"/>
    <col min="12802" max="12802" width="10.42578125" style="1" customWidth="1"/>
    <col min="12803" max="12803" width="9.42578125" style="1" customWidth="1"/>
    <col min="12804" max="12804" width="9.7109375" style="1" customWidth="1"/>
    <col min="12805" max="12805" width="8.28515625" style="1" customWidth="1"/>
    <col min="12806" max="12806" width="9.5703125" style="1" customWidth="1"/>
    <col min="12807" max="12807" width="10.140625" style="1" customWidth="1"/>
    <col min="12808" max="12808" width="9.85546875" style="1" customWidth="1"/>
    <col min="12809" max="12809" width="8.85546875" style="1" customWidth="1"/>
    <col min="12810" max="12810" width="7.28515625" style="1" customWidth="1"/>
    <col min="12811" max="12811" width="12.7109375" style="1" bestFit="1" customWidth="1"/>
    <col min="12812" max="13050" width="9.140625" style="1"/>
    <col min="13051" max="13051" width="4.140625" style="1" customWidth="1"/>
    <col min="13052" max="13052" width="37" style="1" bestFit="1" customWidth="1"/>
    <col min="13053" max="13053" width="6.42578125" style="1" customWidth="1"/>
    <col min="13054" max="13054" width="5.5703125" style="1" customWidth="1"/>
    <col min="13055" max="13055" width="9.85546875" style="1" customWidth="1"/>
    <col min="13056" max="13056" width="8" style="1" customWidth="1"/>
    <col min="13057" max="13057" width="7.42578125" style="1" customWidth="1"/>
    <col min="13058" max="13058" width="10.42578125" style="1" customWidth="1"/>
    <col min="13059" max="13059" width="9.42578125" style="1" customWidth="1"/>
    <col min="13060" max="13060" width="9.7109375" style="1" customWidth="1"/>
    <col min="13061" max="13061" width="8.28515625" style="1" customWidth="1"/>
    <col min="13062" max="13062" width="9.5703125" style="1" customWidth="1"/>
    <col min="13063" max="13063" width="10.140625" style="1" customWidth="1"/>
    <col min="13064" max="13064" width="9.85546875" style="1" customWidth="1"/>
    <col min="13065" max="13065" width="8.85546875" style="1" customWidth="1"/>
    <col min="13066" max="13066" width="7.28515625" style="1" customWidth="1"/>
    <col min="13067" max="13067" width="12.7109375" style="1" bestFit="1" customWidth="1"/>
    <col min="13068" max="13306" width="9.140625" style="1"/>
    <col min="13307" max="13307" width="4.140625" style="1" customWidth="1"/>
    <col min="13308" max="13308" width="37" style="1" bestFit="1" customWidth="1"/>
    <col min="13309" max="13309" width="6.42578125" style="1" customWidth="1"/>
    <col min="13310" max="13310" width="5.5703125" style="1" customWidth="1"/>
    <col min="13311" max="13311" width="9.85546875" style="1" customWidth="1"/>
    <col min="13312" max="13312" width="8" style="1" customWidth="1"/>
    <col min="13313" max="13313" width="7.42578125" style="1" customWidth="1"/>
    <col min="13314" max="13314" width="10.42578125" style="1" customWidth="1"/>
    <col min="13315" max="13315" width="9.42578125" style="1" customWidth="1"/>
    <col min="13316" max="13316" width="9.7109375" style="1" customWidth="1"/>
    <col min="13317" max="13317" width="8.28515625" style="1" customWidth="1"/>
    <col min="13318" max="13318" width="9.5703125" style="1" customWidth="1"/>
    <col min="13319" max="13319" width="10.140625" style="1" customWidth="1"/>
    <col min="13320" max="13320" width="9.85546875" style="1" customWidth="1"/>
    <col min="13321" max="13321" width="8.85546875" style="1" customWidth="1"/>
    <col min="13322" max="13322" width="7.28515625" style="1" customWidth="1"/>
    <col min="13323" max="13323" width="12.7109375" style="1" bestFit="1" customWidth="1"/>
    <col min="13324" max="13562" width="9.140625" style="1"/>
    <col min="13563" max="13563" width="4.140625" style="1" customWidth="1"/>
    <col min="13564" max="13564" width="37" style="1" bestFit="1" customWidth="1"/>
    <col min="13565" max="13565" width="6.42578125" style="1" customWidth="1"/>
    <col min="13566" max="13566" width="5.5703125" style="1" customWidth="1"/>
    <col min="13567" max="13567" width="9.85546875" style="1" customWidth="1"/>
    <col min="13568" max="13568" width="8" style="1" customWidth="1"/>
    <col min="13569" max="13569" width="7.42578125" style="1" customWidth="1"/>
    <col min="13570" max="13570" width="10.42578125" style="1" customWidth="1"/>
    <col min="13571" max="13571" width="9.42578125" style="1" customWidth="1"/>
    <col min="13572" max="13572" width="9.7109375" style="1" customWidth="1"/>
    <col min="13573" max="13573" width="8.28515625" style="1" customWidth="1"/>
    <col min="13574" max="13574" width="9.5703125" style="1" customWidth="1"/>
    <col min="13575" max="13575" width="10.140625" style="1" customWidth="1"/>
    <col min="13576" max="13576" width="9.85546875" style="1" customWidth="1"/>
    <col min="13577" max="13577" width="8.85546875" style="1" customWidth="1"/>
    <col min="13578" max="13578" width="7.28515625" style="1" customWidth="1"/>
    <col min="13579" max="13579" width="12.7109375" style="1" bestFit="1" customWidth="1"/>
    <col min="13580" max="13818" width="9.140625" style="1"/>
    <col min="13819" max="13819" width="4.140625" style="1" customWidth="1"/>
    <col min="13820" max="13820" width="37" style="1" bestFit="1" customWidth="1"/>
    <col min="13821" max="13821" width="6.42578125" style="1" customWidth="1"/>
    <col min="13822" max="13822" width="5.5703125" style="1" customWidth="1"/>
    <col min="13823" max="13823" width="9.85546875" style="1" customWidth="1"/>
    <col min="13824" max="13824" width="8" style="1" customWidth="1"/>
    <col min="13825" max="13825" width="7.42578125" style="1" customWidth="1"/>
    <col min="13826" max="13826" width="10.42578125" style="1" customWidth="1"/>
    <col min="13827" max="13827" width="9.42578125" style="1" customWidth="1"/>
    <col min="13828" max="13828" width="9.7109375" style="1" customWidth="1"/>
    <col min="13829" max="13829" width="8.28515625" style="1" customWidth="1"/>
    <col min="13830" max="13830" width="9.5703125" style="1" customWidth="1"/>
    <col min="13831" max="13831" width="10.140625" style="1" customWidth="1"/>
    <col min="13832" max="13832" width="9.85546875" style="1" customWidth="1"/>
    <col min="13833" max="13833" width="8.85546875" style="1" customWidth="1"/>
    <col min="13834" max="13834" width="7.28515625" style="1" customWidth="1"/>
    <col min="13835" max="13835" width="12.7109375" style="1" bestFit="1" customWidth="1"/>
    <col min="13836" max="14074" width="9.140625" style="1"/>
    <col min="14075" max="14075" width="4.140625" style="1" customWidth="1"/>
    <col min="14076" max="14076" width="37" style="1" bestFit="1" customWidth="1"/>
    <col min="14077" max="14077" width="6.42578125" style="1" customWidth="1"/>
    <col min="14078" max="14078" width="5.5703125" style="1" customWidth="1"/>
    <col min="14079" max="14079" width="9.85546875" style="1" customWidth="1"/>
    <col min="14080" max="14080" width="8" style="1" customWidth="1"/>
    <col min="14081" max="14081" width="7.42578125" style="1" customWidth="1"/>
    <col min="14082" max="14082" width="10.42578125" style="1" customWidth="1"/>
    <col min="14083" max="14083" width="9.42578125" style="1" customWidth="1"/>
    <col min="14084" max="14084" width="9.7109375" style="1" customWidth="1"/>
    <col min="14085" max="14085" width="8.28515625" style="1" customWidth="1"/>
    <col min="14086" max="14086" width="9.5703125" style="1" customWidth="1"/>
    <col min="14087" max="14087" width="10.140625" style="1" customWidth="1"/>
    <col min="14088" max="14088" width="9.85546875" style="1" customWidth="1"/>
    <col min="14089" max="14089" width="8.85546875" style="1" customWidth="1"/>
    <col min="14090" max="14090" width="7.28515625" style="1" customWidth="1"/>
    <col min="14091" max="14091" width="12.7109375" style="1" bestFit="1" customWidth="1"/>
    <col min="14092" max="14330" width="9.140625" style="1"/>
    <col min="14331" max="14331" width="4.140625" style="1" customWidth="1"/>
    <col min="14332" max="14332" width="37" style="1" bestFit="1" customWidth="1"/>
    <col min="14333" max="14333" width="6.42578125" style="1" customWidth="1"/>
    <col min="14334" max="14334" width="5.5703125" style="1" customWidth="1"/>
    <col min="14335" max="14335" width="9.85546875" style="1" customWidth="1"/>
    <col min="14336" max="14336" width="8" style="1" customWidth="1"/>
    <col min="14337" max="14337" width="7.42578125" style="1" customWidth="1"/>
    <col min="14338" max="14338" width="10.42578125" style="1" customWidth="1"/>
    <col min="14339" max="14339" width="9.42578125" style="1" customWidth="1"/>
    <col min="14340" max="14340" width="9.7109375" style="1" customWidth="1"/>
    <col min="14341" max="14341" width="8.28515625" style="1" customWidth="1"/>
    <col min="14342" max="14342" width="9.5703125" style="1" customWidth="1"/>
    <col min="14343" max="14343" width="10.140625" style="1" customWidth="1"/>
    <col min="14344" max="14344" width="9.85546875" style="1" customWidth="1"/>
    <col min="14345" max="14345" width="8.85546875" style="1" customWidth="1"/>
    <col min="14346" max="14346" width="7.28515625" style="1" customWidth="1"/>
    <col min="14347" max="14347" width="12.7109375" style="1" bestFit="1" customWidth="1"/>
    <col min="14348" max="14586" width="9.140625" style="1"/>
    <col min="14587" max="14587" width="4.140625" style="1" customWidth="1"/>
    <col min="14588" max="14588" width="37" style="1" bestFit="1" customWidth="1"/>
    <col min="14589" max="14589" width="6.42578125" style="1" customWidth="1"/>
    <col min="14590" max="14590" width="5.5703125" style="1" customWidth="1"/>
    <col min="14591" max="14591" width="9.85546875" style="1" customWidth="1"/>
    <col min="14592" max="14592" width="8" style="1" customWidth="1"/>
    <col min="14593" max="14593" width="7.42578125" style="1" customWidth="1"/>
    <col min="14594" max="14594" width="10.42578125" style="1" customWidth="1"/>
    <col min="14595" max="14595" width="9.42578125" style="1" customWidth="1"/>
    <col min="14596" max="14596" width="9.7109375" style="1" customWidth="1"/>
    <col min="14597" max="14597" width="8.28515625" style="1" customWidth="1"/>
    <col min="14598" max="14598" width="9.5703125" style="1" customWidth="1"/>
    <col min="14599" max="14599" width="10.140625" style="1" customWidth="1"/>
    <col min="14600" max="14600" width="9.85546875" style="1" customWidth="1"/>
    <col min="14601" max="14601" width="8.85546875" style="1" customWidth="1"/>
    <col min="14602" max="14602" width="7.28515625" style="1" customWidth="1"/>
    <col min="14603" max="14603" width="12.7109375" style="1" bestFit="1" customWidth="1"/>
    <col min="14604" max="14842" width="9.140625" style="1"/>
    <col min="14843" max="14843" width="4.140625" style="1" customWidth="1"/>
    <col min="14844" max="14844" width="37" style="1" bestFit="1" customWidth="1"/>
    <col min="14845" max="14845" width="6.42578125" style="1" customWidth="1"/>
    <col min="14846" max="14846" width="5.5703125" style="1" customWidth="1"/>
    <col min="14847" max="14847" width="9.85546875" style="1" customWidth="1"/>
    <col min="14848" max="14848" width="8" style="1" customWidth="1"/>
    <col min="14849" max="14849" width="7.42578125" style="1" customWidth="1"/>
    <col min="14850" max="14850" width="10.42578125" style="1" customWidth="1"/>
    <col min="14851" max="14851" width="9.42578125" style="1" customWidth="1"/>
    <col min="14852" max="14852" width="9.7109375" style="1" customWidth="1"/>
    <col min="14853" max="14853" width="8.28515625" style="1" customWidth="1"/>
    <col min="14854" max="14854" width="9.5703125" style="1" customWidth="1"/>
    <col min="14855" max="14855" width="10.140625" style="1" customWidth="1"/>
    <col min="14856" max="14856" width="9.85546875" style="1" customWidth="1"/>
    <col min="14857" max="14857" width="8.85546875" style="1" customWidth="1"/>
    <col min="14858" max="14858" width="7.28515625" style="1" customWidth="1"/>
    <col min="14859" max="14859" width="12.7109375" style="1" bestFit="1" customWidth="1"/>
    <col min="14860" max="15098" width="9.140625" style="1"/>
    <col min="15099" max="15099" width="4.140625" style="1" customWidth="1"/>
    <col min="15100" max="15100" width="37" style="1" bestFit="1" customWidth="1"/>
    <col min="15101" max="15101" width="6.42578125" style="1" customWidth="1"/>
    <col min="15102" max="15102" width="5.5703125" style="1" customWidth="1"/>
    <col min="15103" max="15103" width="9.85546875" style="1" customWidth="1"/>
    <col min="15104" max="15104" width="8" style="1" customWidth="1"/>
    <col min="15105" max="15105" width="7.42578125" style="1" customWidth="1"/>
    <col min="15106" max="15106" width="10.42578125" style="1" customWidth="1"/>
    <col min="15107" max="15107" width="9.42578125" style="1" customWidth="1"/>
    <col min="15108" max="15108" width="9.7109375" style="1" customWidth="1"/>
    <col min="15109" max="15109" width="8.28515625" style="1" customWidth="1"/>
    <col min="15110" max="15110" width="9.5703125" style="1" customWidth="1"/>
    <col min="15111" max="15111" width="10.140625" style="1" customWidth="1"/>
    <col min="15112" max="15112" width="9.85546875" style="1" customWidth="1"/>
    <col min="15113" max="15113" width="8.85546875" style="1" customWidth="1"/>
    <col min="15114" max="15114" width="7.28515625" style="1" customWidth="1"/>
    <col min="15115" max="15115" width="12.7109375" style="1" bestFit="1" customWidth="1"/>
    <col min="15116" max="15354" width="9.140625" style="1"/>
    <col min="15355" max="15355" width="4.140625" style="1" customWidth="1"/>
    <col min="15356" max="15356" width="37" style="1" bestFit="1" customWidth="1"/>
    <col min="15357" max="15357" width="6.42578125" style="1" customWidth="1"/>
    <col min="15358" max="15358" width="5.5703125" style="1" customWidth="1"/>
    <col min="15359" max="15359" width="9.85546875" style="1" customWidth="1"/>
    <col min="15360" max="15360" width="8" style="1" customWidth="1"/>
    <col min="15361" max="15361" width="7.42578125" style="1" customWidth="1"/>
    <col min="15362" max="15362" width="10.42578125" style="1" customWidth="1"/>
    <col min="15363" max="15363" width="9.42578125" style="1" customWidth="1"/>
    <col min="15364" max="15364" width="9.7109375" style="1" customWidth="1"/>
    <col min="15365" max="15365" width="8.28515625" style="1" customWidth="1"/>
    <col min="15366" max="15366" width="9.5703125" style="1" customWidth="1"/>
    <col min="15367" max="15367" width="10.140625" style="1" customWidth="1"/>
    <col min="15368" max="15368" width="9.85546875" style="1" customWidth="1"/>
    <col min="15369" max="15369" width="8.85546875" style="1" customWidth="1"/>
    <col min="15370" max="15370" width="7.28515625" style="1" customWidth="1"/>
    <col min="15371" max="15371" width="12.7109375" style="1" bestFit="1" customWidth="1"/>
    <col min="15372" max="15610" width="9.140625" style="1"/>
    <col min="15611" max="15611" width="4.140625" style="1" customWidth="1"/>
    <col min="15612" max="15612" width="37" style="1" bestFit="1" customWidth="1"/>
    <col min="15613" max="15613" width="6.42578125" style="1" customWidth="1"/>
    <col min="15614" max="15614" width="5.5703125" style="1" customWidth="1"/>
    <col min="15615" max="15615" width="9.85546875" style="1" customWidth="1"/>
    <col min="15616" max="15616" width="8" style="1" customWidth="1"/>
    <col min="15617" max="15617" width="7.42578125" style="1" customWidth="1"/>
    <col min="15618" max="15618" width="10.42578125" style="1" customWidth="1"/>
    <col min="15619" max="15619" width="9.42578125" style="1" customWidth="1"/>
    <col min="15620" max="15620" width="9.7109375" style="1" customWidth="1"/>
    <col min="15621" max="15621" width="8.28515625" style="1" customWidth="1"/>
    <col min="15622" max="15622" width="9.5703125" style="1" customWidth="1"/>
    <col min="15623" max="15623" width="10.140625" style="1" customWidth="1"/>
    <col min="15624" max="15624" width="9.85546875" style="1" customWidth="1"/>
    <col min="15625" max="15625" width="8.85546875" style="1" customWidth="1"/>
    <col min="15626" max="15626" width="7.28515625" style="1" customWidth="1"/>
    <col min="15627" max="15627" width="12.7109375" style="1" bestFit="1" customWidth="1"/>
    <col min="15628" max="15866" width="9.140625" style="1"/>
    <col min="15867" max="15867" width="4.140625" style="1" customWidth="1"/>
    <col min="15868" max="15868" width="37" style="1" bestFit="1" customWidth="1"/>
    <col min="15869" max="15869" width="6.42578125" style="1" customWidth="1"/>
    <col min="15870" max="15870" width="5.5703125" style="1" customWidth="1"/>
    <col min="15871" max="15871" width="9.85546875" style="1" customWidth="1"/>
    <col min="15872" max="15872" width="8" style="1" customWidth="1"/>
    <col min="15873" max="15873" width="7.42578125" style="1" customWidth="1"/>
    <col min="15874" max="15874" width="10.42578125" style="1" customWidth="1"/>
    <col min="15875" max="15875" width="9.42578125" style="1" customWidth="1"/>
    <col min="15876" max="15876" width="9.7109375" style="1" customWidth="1"/>
    <col min="15877" max="15877" width="8.28515625" style="1" customWidth="1"/>
    <col min="15878" max="15878" width="9.5703125" style="1" customWidth="1"/>
    <col min="15879" max="15879" width="10.140625" style="1" customWidth="1"/>
    <col min="15880" max="15880" width="9.85546875" style="1" customWidth="1"/>
    <col min="15881" max="15881" width="8.85546875" style="1" customWidth="1"/>
    <col min="15882" max="15882" width="7.28515625" style="1" customWidth="1"/>
    <col min="15883" max="15883" width="12.7109375" style="1" bestFit="1" customWidth="1"/>
    <col min="15884" max="16122" width="9.140625" style="1"/>
    <col min="16123" max="16123" width="4.140625" style="1" customWidth="1"/>
    <col min="16124" max="16124" width="37" style="1" bestFit="1" customWidth="1"/>
    <col min="16125" max="16125" width="6.42578125" style="1" customWidth="1"/>
    <col min="16126" max="16126" width="5.5703125" style="1" customWidth="1"/>
    <col min="16127" max="16127" width="9.85546875" style="1" customWidth="1"/>
    <col min="16128" max="16128" width="8" style="1" customWidth="1"/>
    <col min="16129" max="16129" width="7.42578125" style="1" customWidth="1"/>
    <col min="16130" max="16130" width="10.42578125" style="1" customWidth="1"/>
    <col min="16131" max="16131" width="9.42578125" style="1" customWidth="1"/>
    <col min="16132" max="16132" width="9.7109375" style="1" customWidth="1"/>
    <col min="16133" max="16133" width="8.28515625" style="1" customWidth="1"/>
    <col min="16134" max="16134" width="9.5703125" style="1" customWidth="1"/>
    <col min="16135" max="16135" width="10.140625" style="1" customWidth="1"/>
    <col min="16136" max="16136" width="9.85546875" style="1" customWidth="1"/>
    <col min="16137" max="16137" width="8.85546875" style="1" customWidth="1"/>
    <col min="16138" max="16138" width="7.28515625" style="1" customWidth="1"/>
    <col min="16139" max="16139" width="12.7109375" style="1" bestFit="1" customWidth="1"/>
    <col min="16140" max="16384" width="9.140625" style="1"/>
  </cols>
  <sheetData>
    <row r="1" spans="1:16" x14ac:dyDescent="0.25">
      <c r="A1" s="576"/>
      <c r="B1" s="576"/>
      <c r="C1" s="409"/>
      <c r="D1" s="243"/>
      <c r="M1" s="557" t="s">
        <v>475</v>
      </c>
      <c r="N1" s="557"/>
      <c r="O1" s="557"/>
      <c r="P1" s="557"/>
    </row>
    <row r="2" spans="1:16" ht="15" customHeight="1" x14ac:dyDescent="0.2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6" x14ac:dyDescent="0.25">
      <c r="A3" s="564" t="s">
        <v>468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</row>
    <row r="4" spans="1:16" x14ac:dyDescent="0.25">
      <c r="A4" s="565" t="str">
        <f>' DM BS trung hạn 2021-2025- L2'!A3:L3</f>
        <v>(Kèm theo Nghị quyết số………/NQ-HĐND ngày……../7/2022 của HĐND huyện Tân Yên)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</row>
    <row r="5" spans="1:16" x14ac:dyDescent="0.25">
      <c r="A5" s="578"/>
      <c r="B5" s="578"/>
      <c r="C5" s="411"/>
      <c r="D5" s="245"/>
      <c r="E5" s="76"/>
      <c r="F5" s="76"/>
      <c r="G5" s="76"/>
      <c r="H5" s="76"/>
      <c r="I5" s="76"/>
      <c r="J5" s="76"/>
      <c r="K5" s="76"/>
      <c r="L5" s="76"/>
      <c r="M5" s="554" t="s">
        <v>1</v>
      </c>
      <c r="N5" s="554"/>
      <c r="O5" s="554"/>
    </row>
    <row r="6" spans="1:16" s="4" customFormat="1" ht="24.75" customHeight="1" x14ac:dyDescent="0.25">
      <c r="A6" s="575" t="s">
        <v>2</v>
      </c>
      <c r="B6" s="575" t="s">
        <v>125</v>
      </c>
      <c r="C6" s="579" t="s">
        <v>126</v>
      </c>
      <c r="D6" s="582" t="s">
        <v>127</v>
      </c>
      <c r="E6" s="575" t="s">
        <v>128</v>
      </c>
      <c r="F6" s="575" t="s">
        <v>129</v>
      </c>
      <c r="G6" s="575" t="s">
        <v>130</v>
      </c>
      <c r="H6" s="585" t="s">
        <v>325</v>
      </c>
      <c r="I6" s="586"/>
      <c r="J6" s="586"/>
      <c r="K6" s="586"/>
      <c r="L6" s="586"/>
      <c r="M6" s="586"/>
      <c r="N6" s="586"/>
      <c r="O6" s="587"/>
      <c r="P6" s="588" t="s">
        <v>279</v>
      </c>
    </row>
    <row r="7" spans="1:16" s="4" customFormat="1" ht="15" customHeight="1" x14ac:dyDescent="0.25">
      <c r="A7" s="575"/>
      <c r="B7" s="575"/>
      <c r="C7" s="580"/>
      <c r="D7" s="583"/>
      <c r="E7" s="575"/>
      <c r="F7" s="575"/>
      <c r="G7" s="575"/>
      <c r="H7" s="579" t="s">
        <v>133</v>
      </c>
      <c r="I7" s="579" t="s">
        <v>470</v>
      </c>
      <c r="J7" s="575" t="s">
        <v>471</v>
      </c>
      <c r="K7" s="575" t="s">
        <v>136</v>
      </c>
      <c r="L7" s="575"/>
      <c r="M7" s="575"/>
      <c r="N7" s="575"/>
      <c r="O7" s="575"/>
      <c r="P7" s="589"/>
    </row>
    <row r="8" spans="1:16" s="4" customFormat="1" ht="21.75" customHeight="1" x14ac:dyDescent="0.25">
      <c r="A8" s="575"/>
      <c r="B8" s="575"/>
      <c r="C8" s="580"/>
      <c r="D8" s="583"/>
      <c r="E8" s="575"/>
      <c r="F8" s="575"/>
      <c r="G8" s="575"/>
      <c r="H8" s="580"/>
      <c r="I8" s="580"/>
      <c r="J8" s="575"/>
      <c r="K8" s="575"/>
      <c r="L8" s="575"/>
      <c r="M8" s="575"/>
      <c r="N8" s="575"/>
      <c r="O8" s="575"/>
      <c r="P8" s="589"/>
    </row>
    <row r="9" spans="1:16" s="4" customFormat="1" ht="27.95" customHeight="1" x14ac:dyDescent="0.25">
      <c r="A9" s="575"/>
      <c r="B9" s="575"/>
      <c r="C9" s="580"/>
      <c r="D9" s="583"/>
      <c r="E9" s="575"/>
      <c r="F9" s="575"/>
      <c r="G9" s="575"/>
      <c r="H9" s="580"/>
      <c r="I9" s="580"/>
      <c r="J9" s="575"/>
      <c r="K9" s="575" t="s">
        <v>141</v>
      </c>
      <c r="L9" s="575" t="s">
        <v>142</v>
      </c>
      <c r="M9" s="575" t="s">
        <v>143</v>
      </c>
      <c r="N9" s="575" t="s">
        <v>144</v>
      </c>
      <c r="O9" s="575" t="s">
        <v>145</v>
      </c>
      <c r="P9" s="589"/>
    </row>
    <row r="10" spans="1:16" s="4" customFormat="1" ht="39" customHeight="1" x14ac:dyDescent="0.25">
      <c r="A10" s="575"/>
      <c r="B10" s="575"/>
      <c r="C10" s="581"/>
      <c r="D10" s="584"/>
      <c r="E10" s="575"/>
      <c r="F10" s="575"/>
      <c r="G10" s="575"/>
      <c r="H10" s="581"/>
      <c r="I10" s="581"/>
      <c r="J10" s="575"/>
      <c r="K10" s="575"/>
      <c r="L10" s="575"/>
      <c r="M10" s="575"/>
      <c r="N10" s="575"/>
      <c r="O10" s="575"/>
      <c r="P10" s="590"/>
    </row>
    <row r="11" spans="1:16" s="2" customFormat="1" ht="20.100000000000001" customHeight="1" x14ac:dyDescent="0.2">
      <c r="A11" s="408"/>
      <c r="B11" s="408" t="s">
        <v>146</v>
      </c>
      <c r="C11" s="412"/>
      <c r="D11" s="412">
        <f t="shared" ref="D11:O11" si="0">D12+D17+D30+D39+D44+D48+D53+D60+D66+D68+D79+D87+D94+D100+D105+D109+D116+D124+D130+D136+D143+D149</f>
        <v>123</v>
      </c>
      <c r="E11" s="412">
        <f t="shared" si="0"/>
        <v>3922837</v>
      </c>
      <c r="F11" s="412">
        <f t="shared" si="0"/>
        <v>15698.400000000001</v>
      </c>
      <c r="G11" s="412">
        <f t="shared" si="0"/>
        <v>56700</v>
      </c>
      <c r="H11" s="412">
        <f t="shared" si="0"/>
        <v>7591088</v>
      </c>
      <c r="I11" s="412">
        <f t="shared" si="0"/>
        <v>5313761.5999999996</v>
      </c>
      <c r="J11" s="412">
        <f t="shared" si="0"/>
        <v>759108.8</v>
      </c>
      <c r="K11" s="412">
        <f>K12+K17+K30+K39+K44+K48+K53+K60+K66+K68+K79+K87+K94+K100+K105+K109+K116+K124+K130+K136+K143+K149</f>
        <v>335947</v>
      </c>
      <c r="L11" s="412">
        <f t="shared" si="0"/>
        <v>873310</v>
      </c>
      <c r="M11" s="412">
        <f t="shared" si="0"/>
        <v>1441396</v>
      </c>
      <c r="N11" s="412">
        <f t="shared" si="0"/>
        <v>1632349</v>
      </c>
      <c r="O11" s="412">
        <f t="shared" si="0"/>
        <v>918759.6</v>
      </c>
      <c r="P11" s="246"/>
    </row>
    <row r="12" spans="1:16" s="2" customFormat="1" ht="23.1" customHeight="1" x14ac:dyDescent="0.2">
      <c r="A12" s="448"/>
      <c r="B12" s="448" t="s">
        <v>147</v>
      </c>
      <c r="C12" s="448"/>
      <c r="D12" s="412">
        <f t="shared" ref="D12:O12" si="1">SUM(D13:D16)</f>
        <v>4</v>
      </c>
      <c r="E12" s="412">
        <f t="shared" si="1"/>
        <v>210000</v>
      </c>
      <c r="F12" s="412">
        <f t="shared" si="1"/>
        <v>840</v>
      </c>
      <c r="G12" s="412">
        <f t="shared" si="1"/>
        <v>1200</v>
      </c>
      <c r="H12" s="412">
        <f t="shared" si="1"/>
        <v>252000</v>
      </c>
      <c r="I12" s="412">
        <f t="shared" si="1"/>
        <v>176400</v>
      </c>
      <c r="J12" s="412">
        <f t="shared" si="1"/>
        <v>25200</v>
      </c>
      <c r="K12" s="412">
        <f t="shared" si="1"/>
        <v>0</v>
      </c>
      <c r="L12" s="412">
        <f t="shared" si="1"/>
        <v>24000</v>
      </c>
      <c r="M12" s="412">
        <f t="shared" si="1"/>
        <v>46000</v>
      </c>
      <c r="N12" s="412">
        <f t="shared" si="1"/>
        <v>84240</v>
      </c>
      <c r="O12" s="412">
        <f t="shared" si="1"/>
        <v>22160</v>
      </c>
      <c r="P12" s="412"/>
    </row>
    <row r="13" spans="1:16" s="250" customFormat="1" ht="33" customHeight="1" x14ac:dyDescent="0.2">
      <c r="A13" s="247">
        <v>1</v>
      </c>
      <c r="B13" s="66" t="s">
        <v>148</v>
      </c>
      <c r="C13" s="248" t="s">
        <v>47</v>
      </c>
      <c r="D13" s="248">
        <v>1</v>
      </c>
      <c r="E13" s="249">
        <v>70000</v>
      </c>
      <c r="F13" s="249">
        <f>E13*0.4/100</f>
        <v>280</v>
      </c>
      <c r="G13" s="249">
        <v>300</v>
      </c>
      <c r="H13" s="249">
        <f>F13*G13</f>
        <v>84000</v>
      </c>
      <c r="I13" s="249">
        <f>H13*0.7</f>
        <v>58799.999999999993</v>
      </c>
      <c r="J13" s="249">
        <f>H13*0.1</f>
        <v>8400</v>
      </c>
      <c r="K13" s="249"/>
      <c r="L13" s="249">
        <v>14000</v>
      </c>
      <c r="M13" s="249">
        <v>10000</v>
      </c>
      <c r="N13" s="249">
        <v>32640</v>
      </c>
      <c r="O13" s="249">
        <v>2160</v>
      </c>
      <c r="P13" s="249"/>
    </row>
    <row r="14" spans="1:16" s="250" customFormat="1" ht="28.5" customHeight="1" x14ac:dyDescent="0.2">
      <c r="A14" s="247">
        <v>2</v>
      </c>
      <c r="B14" s="66" t="s">
        <v>149</v>
      </c>
      <c r="C14" s="248" t="s">
        <v>47</v>
      </c>
      <c r="D14" s="251">
        <v>1</v>
      </c>
      <c r="E14" s="249">
        <v>50000</v>
      </c>
      <c r="F14" s="249">
        <f>E14*0.4/100</f>
        <v>200</v>
      </c>
      <c r="G14" s="249">
        <v>300</v>
      </c>
      <c r="H14" s="249">
        <f>F14*G14</f>
        <v>60000</v>
      </c>
      <c r="I14" s="249">
        <f t="shared" ref="I14:I16" si="2">H14*0.7</f>
        <v>42000</v>
      </c>
      <c r="J14" s="249">
        <f t="shared" ref="J14:J16" si="3">H14*0.1</f>
        <v>6000</v>
      </c>
      <c r="K14" s="249"/>
      <c r="L14" s="249">
        <v>10000</v>
      </c>
      <c r="M14" s="249">
        <v>12000</v>
      </c>
      <c r="N14" s="249">
        <v>20000</v>
      </c>
      <c r="O14" s="249"/>
      <c r="P14" s="249"/>
    </row>
    <row r="15" spans="1:16" s="250" customFormat="1" ht="32.25" customHeight="1" x14ac:dyDescent="0.2">
      <c r="A15" s="247">
        <v>3</v>
      </c>
      <c r="B15" s="66" t="s">
        <v>150</v>
      </c>
      <c r="C15" s="248" t="s">
        <v>47</v>
      </c>
      <c r="D15" s="251">
        <v>1</v>
      </c>
      <c r="E15" s="249">
        <v>50000</v>
      </c>
      <c r="F15" s="249">
        <f>E15*0.4/100</f>
        <v>200</v>
      </c>
      <c r="G15" s="249">
        <v>300</v>
      </c>
      <c r="H15" s="249">
        <f>F15*G15</f>
        <v>60000</v>
      </c>
      <c r="I15" s="249">
        <f t="shared" si="2"/>
        <v>42000</v>
      </c>
      <c r="J15" s="249">
        <f t="shared" si="3"/>
        <v>6000</v>
      </c>
      <c r="K15" s="249"/>
      <c r="L15" s="249"/>
      <c r="M15" s="249">
        <v>10000</v>
      </c>
      <c r="N15" s="249">
        <v>12000</v>
      </c>
      <c r="O15" s="249">
        <v>20000</v>
      </c>
      <c r="P15" s="249"/>
    </row>
    <row r="16" spans="1:16" s="250" customFormat="1" ht="31.5" customHeight="1" x14ac:dyDescent="0.2">
      <c r="A16" s="247">
        <v>4</v>
      </c>
      <c r="B16" s="66" t="s">
        <v>151</v>
      </c>
      <c r="C16" s="251" t="s">
        <v>70</v>
      </c>
      <c r="D16" s="248">
        <v>1</v>
      </c>
      <c r="E16" s="249">
        <v>40000</v>
      </c>
      <c r="F16" s="249">
        <f>E16*0.4/100</f>
        <v>160</v>
      </c>
      <c r="G16" s="249">
        <v>300</v>
      </c>
      <c r="H16" s="249">
        <f>F16*G16</f>
        <v>48000</v>
      </c>
      <c r="I16" s="249">
        <f t="shared" si="2"/>
        <v>33600</v>
      </c>
      <c r="J16" s="249">
        <f t="shared" si="3"/>
        <v>4800</v>
      </c>
      <c r="K16" s="249"/>
      <c r="L16" s="249"/>
      <c r="M16" s="249">
        <v>14000</v>
      </c>
      <c r="N16" s="249">
        <v>19600</v>
      </c>
      <c r="O16" s="249"/>
      <c r="P16" s="249"/>
    </row>
    <row r="17" spans="1:16" s="450" customFormat="1" ht="23.1" customHeight="1" x14ac:dyDescent="0.2">
      <c r="A17" s="448"/>
      <c r="B17" s="408" t="s">
        <v>152</v>
      </c>
      <c r="C17" s="449"/>
      <c r="D17" s="412">
        <f t="shared" ref="D17:O17" si="4">SUM(D18:D29)</f>
        <v>12</v>
      </c>
      <c r="E17" s="412">
        <f t="shared" si="4"/>
        <v>580000</v>
      </c>
      <c r="F17" s="412">
        <f t="shared" si="4"/>
        <v>2320</v>
      </c>
      <c r="G17" s="412">
        <f t="shared" si="4"/>
        <v>5700</v>
      </c>
      <c r="H17" s="412">
        <f t="shared" si="4"/>
        <v>1337400</v>
      </c>
      <c r="I17" s="412">
        <f t="shared" si="4"/>
        <v>936180</v>
      </c>
      <c r="J17" s="412">
        <f t="shared" si="4"/>
        <v>133740</v>
      </c>
      <c r="K17" s="412">
        <f t="shared" si="4"/>
        <v>0</v>
      </c>
      <c r="L17" s="412">
        <f t="shared" si="4"/>
        <v>65200</v>
      </c>
      <c r="M17" s="412">
        <f t="shared" si="4"/>
        <v>310360</v>
      </c>
      <c r="N17" s="412">
        <f t="shared" si="4"/>
        <v>323040</v>
      </c>
      <c r="O17" s="412">
        <f t="shared" si="4"/>
        <v>237580</v>
      </c>
      <c r="P17" s="412"/>
    </row>
    <row r="18" spans="1:16" s="250" customFormat="1" ht="41.25" customHeight="1" x14ac:dyDescent="0.2">
      <c r="A18" s="247">
        <v>1</v>
      </c>
      <c r="B18" s="66" t="s">
        <v>153</v>
      </c>
      <c r="C18" s="126" t="s">
        <v>47</v>
      </c>
      <c r="D18" s="126">
        <v>1</v>
      </c>
      <c r="E18" s="252">
        <v>100000</v>
      </c>
      <c r="F18" s="253">
        <f t="shared" ref="F18:F29" si="5">E18*0.4/100</f>
        <v>400</v>
      </c>
      <c r="G18" s="253">
        <v>400</v>
      </c>
      <c r="H18" s="254">
        <f t="shared" ref="H18:H29" si="6">F18*G18</f>
        <v>160000</v>
      </c>
      <c r="I18" s="254">
        <f>H18*0.7</f>
        <v>112000</v>
      </c>
      <c r="J18" s="254">
        <f>H18*0.1</f>
        <v>16000</v>
      </c>
      <c r="K18" s="254"/>
      <c r="L18" s="254">
        <v>20000</v>
      </c>
      <c r="M18" s="254">
        <v>25280</v>
      </c>
      <c r="N18" s="254">
        <v>46000</v>
      </c>
      <c r="O18" s="254">
        <v>20720</v>
      </c>
      <c r="P18" s="249"/>
    </row>
    <row r="19" spans="1:16" s="250" customFormat="1" ht="44.25" customHeight="1" x14ac:dyDescent="0.2">
      <c r="A19" s="247">
        <v>2</v>
      </c>
      <c r="B19" s="66" t="s">
        <v>154</v>
      </c>
      <c r="C19" s="126" t="s">
        <v>47</v>
      </c>
      <c r="D19" s="126">
        <v>1</v>
      </c>
      <c r="E19" s="252">
        <v>30000</v>
      </c>
      <c r="F19" s="253">
        <f t="shared" si="5"/>
        <v>120</v>
      </c>
      <c r="G19" s="253">
        <v>400</v>
      </c>
      <c r="H19" s="254">
        <f t="shared" si="6"/>
        <v>48000</v>
      </c>
      <c r="I19" s="254">
        <f t="shared" ref="I19:I29" si="7">H19*0.7</f>
        <v>33600</v>
      </c>
      <c r="J19" s="254">
        <f t="shared" ref="J19:J29" si="8">H19*0.1</f>
        <v>4800</v>
      </c>
      <c r="K19" s="254"/>
      <c r="L19" s="254"/>
      <c r="M19" s="254">
        <v>20000</v>
      </c>
      <c r="N19" s="254">
        <v>13600</v>
      </c>
      <c r="O19" s="254"/>
      <c r="P19" s="249"/>
    </row>
    <row r="20" spans="1:16" s="250" customFormat="1" ht="29.25" customHeight="1" x14ac:dyDescent="0.2">
      <c r="A20" s="247">
        <v>3</v>
      </c>
      <c r="B20" s="66" t="s">
        <v>155</v>
      </c>
      <c r="C20" s="126" t="s">
        <v>47</v>
      </c>
      <c r="D20" s="126">
        <v>1</v>
      </c>
      <c r="E20" s="252">
        <v>12000</v>
      </c>
      <c r="F20" s="253">
        <f t="shared" si="5"/>
        <v>48</v>
      </c>
      <c r="G20" s="253">
        <v>400</v>
      </c>
      <c r="H20" s="254">
        <f t="shared" si="6"/>
        <v>19200</v>
      </c>
      <c r="I20" s="254">
        <f t="shared" si="7"/>
        <v>13440</v>
      </c>
      <c r="J20" s="254">
        <f t="shared" si="8"/>
        <v>1920</v>
      </c>
      <c r="K20" s="254"/>
      <c r="L20" s="254"/>
      <c r="M20" s="254"/>
      <c r="N20" s="254">
        <v>13440</v>
      </c>
      <c r="O20" s="254"/>
      <c r="P20" s="249"/>
    </row>
    <row r="21" spans="1:16" s="250" customFormat="1" ht="30.75" customHeight="1" x14ac:dyDescent="0.2">
      <c r="A21" s="247">
        <v>4</v>
      </c>
      <c r="B21" s="66" t="s">
        <v>156</v>
      </c>
      <c r="C21" s="126" t="s">
        <v>47</v>
      </c>
      <c r="D21" s="126">
        <v>1</v>
      </c>
      <c r="E21" s="252">
        <v>50000</v>
      </c>
      <c r="F21" s="253">
        <f t="shared" si="5"/>
        <v>200</v>
      </c>
      <c r="G21" s="253">
        <v>400</v>
      </c>
      <c r="H21" s="254">
        <f t="shared" si="6"/>
        <v>80000</v>
      </c>
      <c r="I21" s="254">
        <f t="shared" si="7"/>
        <v>56000</v>
      </c>
      <c r="J21" s="254">
        <f t="shared" si="8"/>
        <v>8000</v>
      </c>
      <c r="K21" s="254"/>
      <c r="L21" s="254"/>
      <c r="M21" s="254">
        <v>20000</v>
      </c>
      <c r="N21" s="254">
        <v>20000</v>
      </c>
      <c r="O21" s="254">
        <v>16000</v>
      </c>
      <c r="P21" s="249"/>
    </row>
    <row r="22" spans="1:16" s="250" customFormat="1" ht="40.5" customHeight="1" x14ac:dyDescent="0.2">
      <c r="A22" s="247">
        <v>5</v>
      </c>
      <c r="B22" s="66" t="s">
        <v>157</v>
      </c>
      <c r="C22" s="126" t="s">
        <v>47</v>
      </c>
      <c r="D22" s="126">
        <v>1</v>
      </c>
      <c r="E22" s="252">
        <v>30000</v>
      </c>
      <c r="F22" s="253">
        <f t="shared" si="5"/>
        <v>120</v>
      </c>
      <c r="G22" s="253">
        <v>300</v>
      </c>
      <c r="H22" s="254">
        <f t="shared" si="6"/>
        <v>36000</v>
      </c>
      <c r="I22" s="254">
        <f t="shared" si="7"/>
        <v>25200</v>
      </c>
      <c r="J22" s="254">
        <f t="shared" si="8"/>
        <v>3600</v>
      </c>
      <c r="K22" s="254"/>
      <c r="L22" s="254">
        <f>I22</f>
        <v>25200</v>
      </c>
      <c r="M22" s="255"/>
      <c r="N22" s="255"/>
      <c r="O22" s="254"/>
      <c r="P22" s="249"/>
    </row>
    <row r="23" spans="1:16" s="250" customFormat="1" ht="29.25" customHeight="1" x14ac:dyDescent="0.2">
      <c r="A23" s="247">
        <v>6</v>
      </c>
      <c r="B23" s="66" t="s">
        <v>159</v>
      </c>
      <c r="C23" s="126" t="s">
        <v>47</v>
      </c>
      <c r="D23" s="126">
        <v>1</v>
      </c>
      <c r="E23" s="252">
        <v>20000</v>
      </c>
      <c r="F23" s="253">
        <f t="shared" si="5"/>
        <v>80</v>
      </c>
      <c r="G23" s="253">
        <v>300</v>
      </c>
      <c r="H23" s="254">
        <f t="shared" si="6"/>
        <v>24000</v>
      </c>
      <c r="I23" s="254">
        <f t="shared" si="7"/>
        <v>16800</v>
      </c>
      <c r="J23" s="254">
        <f t="shared" si="8"/>
        <v>2400</v>
      </c>
      <c r="K23" s="254"/>
      <c r="L23" s="254"/>
      <c r="M23" s="254">
        <f>I23</f>
        <v>16800</v>
      </c>
      <c r="N23" s="255"/>
      <c r="O23" s="254"/>
      <c r="P23" s="249"/>
    </row>
    <row r="24" spans="1:16" s="250" customFormat="1" ht="24" customHeight="1" x14ac:dyDescent="0.2">
      <c r="A24" s="247">
        <v>7</v>
      </c>
      <c r="B24" s="66" t="s">
        <v>160</v>
      </c>
      <c r="C24" s="126" t="s">
        <v>47</v>
      </c>
      <c r="D24" s="126">
        <v>1</v>
      </c>
      <c r="E24" s="252">
        <v>60000</v>
      </c>
      <c r="F24" s="253">
        <f t="shared" si="5"/>
        <v>240</v>
      </c>
      <c r="G24" s="253">
        <v>500</v>
      </c>
      <c r="H24" s="254">
        <f t="shared" si="6"/>
        <v>120000</v>
      </c>
      <c r="I24" s="254">
        <f t="shared" si="7"/>
        <v>84000</v>
      </c>
      <c r="J24" s="254">
        <f t="shared" si="8"/>
        <v>12000</v>
      </c>
      <c r="K24" s="254"/>
      <c r="L24" s="254"/>
      <c r="M24" s="254">
        <v>24000</v>
      </c>
      <c r="N24" s="254">
        <v>30000</v>
      </c>
      <c r="O24" s="254">
        <v>30000</v>
      </c>
      <c r="P24" s="249"/>
    </row>
    <row r="25" spans="1:16" s="250" customFormat="1" ht="25.5" customHeight="1" x14ac:dyDescent="0.2">
      <c r="A25" s="247">
        <v>8</v>
      </c>
      <c r="B25" s="66" t="s">
        <v>161</v>
      </c>
      <c r="C25" s="126" t="s">
        <v>47</v>
      </c>
      <c r="D25" s="126">
        <v>1</v>
      </c>
      <c r="E25" s="252">
        <v>14000</v>
      </c>
      <c r="F25" s="253">
        <f t="shared" si="5"/>
        <v>56</v>
      </c>
      <c r="G25" s="253">
        <v>350</v>
      </c>
      <c r="H25" s="254">
        <f t="shared" si="6"/>
        <v>19600</v>
      </c>
      <c r="I25" s="254">
        <f t="shared" si="7"/>
        <v>13720</v>
      </c>
      <c r="J25" s="254">
        <f t="shared" si="8"/>
        <v>1960</v>
      </c>
      <c r="K25" s="254"/>
      <c r="L25" s="254"/>
      <c r="M25" s="255"/>
      <c r="N25" s="255"/>
      <c r="O25" s="254">
        <f>I25</f>
        <v>13720</v>
      </c>
      <c r="P25" s="249"/>
    </row>
    <row r="26" spans="1:16" s="250" customFormat="1" ht="25.5" customHeight="1" x14ac:dyDescent="0.2">
      <c r="A26" s="247">
        <v>9</v>
      </c>
      <c r="B26" s="66" t="s">
        <v>162</v>
      </c>
      <c r="C26" s="126" t="s">
        <v>47</v>
      </c>
      <c r="D26" s="126">
        <v>1</v>
      </c>
      <c r="E26" s="253">
        <v>29000</v>
      </c>
      <c r="F26" s="253">
        <f t="shared" si="5"/>
        <v>116</v>
      </c>
      <c r="G26" s="253">
        <v>350</v>
      </c>
      <c r="H26" s="254">
        <f t="shared" si="6"/>
        <v>40600</v>
      </c>
      <c r="I26" s="254">
        <f t="shared" si="7"/>
        <v>28420</v>
      </c>
      <c r="J26" s="254">
        <f t="shared" si="8"/>
        <v>4060</v>
      </c>
      <c r="K26" s="254"/>
      <c r="L26" s="254"/>
      <c r="M26" s="255"/>
      <c r="N26" s="255"/>
      <c r="O26" s="254">
        <f>I26</f>
        <v>28420</v>
      </c>
      <c r="P26" s="249"/>
    </row>
    <row r="27" spans="1:16" s="250" customFormat="1" ht="44.25" customHeight="1" x14ac:dyDescent="0.2">
      <c r="A27" s="78">
        <v>10</v>
      </c>
      <c r="B27" s="69" t="s">
        <v>290</v>
      </c>
      <c r="C27" s="82" t="s">
        <v>47</v>
      </c>
      <c r="D27" s="82">
        <v>1</v>
      </c>
      <c r="E27" s="256">
        <v>55000</v>
      </c>
      <c r="F27" s="256">
        <f t="shared" si="5"/>
        <v>220</v>
      </c>
      <c r="G27" s="256">
        <v>500</v>
      </c>
      <c r="H27" s="257">
        <f t="shared" si="6"/>
        <v>110000</v>
      </c>
      <c r="I27" s="254">
        <f t="shared" si="7"/>
        <v>77000</v>
      </c>
      <c r="J27" s="254">
        <f t="shared" si="8"/>
        <v>11000</v>
      </c>
      <c r="K27" s="257"/>
      <c r="L27" s="257"/>
      <c r="M27" s="257">
        <v>43000</v>
      </c>
      <c r="N27" s="257">
        <v>34000</v>
      </c>
      <c r="O27" s="257"/>
      <c r="P27" s="258"/>
    </row>
    <row r="28" spans="1:16" s="250" customFormat="1" ht="47.25" customHeight="1" x14ac:dyDescent="0.2">
      <c r="A28" s="78">
        <v>11</v>
      </c>
      <c r="B28" s="69" t="s">
        <v>292</v>
      </c>
      <c r="C28" s="82" t="s">
        <v>47</v>
      </c>
      <c r="D28" s="82">
        <v>1</v>
      </c>
      <c r="E28" s="256">
        <v>80000</v>
      </c>
      <c r="F28" s="256">
        <f t="shared" si="5"/>
        <v>320</v>
      </c>
      <c r="G28" s="256">
        <v>500</v>
      </c>
      <c r="H28" s="257">
        <f t="shared" si="6"/>
        <v>160000</v>
      </c>
      <c r="I28" s="254">
        <f t="shared" si="7"/>
        <v>112000</v>
      </c>
      <c r="J28" s="254">
        <f t="shared" si="8"/>
        <v>16000</v>
      </c>
      <c r="K28" s="257"/>
      <c r="L28" s="257">
        <v>20000</v>
      </c>
      <c r="M28" s="257">
        <v>25280</v>
      </c>
      <c r="N28" s="257">
        <v>46000</v>
      </c>
      <c r="O28" s="257">
        <v>20720</v>
      </c>
      <c r="P28" s="258"/>
    </row>
    <row r="29" spans="1:16" s="250" customFormat="1" ht="44.25" customHeight="1" x14ac:dyDescent="0.2">
      <c r="A29" s="78">
        <v>12</v>
      </c>
      <c r="B29" s="69" t="s">
        <v>293</v>
      </c>
      <c r="C29" s="82" t="s">
        <v>47</v>
      </c>
      <c r="D29" s="82">
        <v>1</v>
      </c>
      <c r="E29" s="256">
        <v>100000</v>
      </c>
      <c r="F29" s="256">
        <f t="shared" si="5"/>
        <v>400</v>
      </c>
      <c r="G29" s="256">
        <v>1300</v>
      </c>
      <c r="H29" s="257">
        <f t="shared" si="6"/>
        <v>520000</v>
      </c>
      <c r="I29" s="254">
        <f t="shared" si="7"/>
        <v>364000</v>
      </c>
      <c r="J29" s="254">
        <f t="shared" si="8"/>
        <v>52000</v>
      </c>
      <c r="K29" s="257"/>
      <c r="L29" s="257"/>
      <c r="M29" s="257">
        <v>136000</v>
      </c>
      <c r="N29" s="257">
        <v>120000</v>
      </c>
      <c r="O29" s="257">
        <v>108000</v>
      </c>
      <c r="P29" s="258"/>
    </row>
    <row r="30" spans="1:16" s="450" customFormat="1" ht="23.25" customHeight="1" x14ac:dyDescent="0.2">
      <c r="A30" s="448"/>
      <c r="B30" s="408" t="s">
        <v>163</v>
      </c>
      <c r="C30" s="449"/>
      <c r="D30" s="412">
        <f t="shared" ref="D30:O30" si="9">SUM(D31:D38)</f>
        <v>8</v>
      </c>
      <c r="E30" s="408">
        <f t="shared" si="9"/>
        <v>247000</v>
      </c>
      <c r="F30" s="412">
        <f t="shared" si="9"/>
        <v>988</v>
      </c>
      <c r="G30" s="412">
        <f t="shared" si="9"/>
        <v>3480</v>
      </c>
      <c r="H30" s="412">
        <f t="shared" si="9"/>
        <v>457000</v>
      </c>
      <c r="I30" s="412">
        <f t="shared" si="9"/>
        <v>319900</v>
      </c>
      <c r="J30" s="412">
        <f t="shared" si="9"/>
        <v>45700</v>
      </c>
      <c r="K30" s="412">
        <f t="shared" si="9"/>
        <v>38333</v>
      </c>
      <c r="L30" s="412">
        <f t="shared" si="9"/>
        <v>80820</v>
      </c>
      <c r="M30" s="412">
        <f t="shared" si="9"/>
        <v>117080</v>
      </c>
      <c r="N30" s="412">
        <f t="shared" si="9"/>
        <v>69667</v>
      </c>
      <c r="O30" s="412">
        <f t="shared" si="9"/>
        <v>14000</v>
      </c>
      <c r="P30" s="412"/>
    </row>
    <row r="31" spans="1:16" s="260" customFormat="1" ht="25.5" x14ac:dyDescent="0.2">
      <c r="A31" s="247">
        <v>1</v>
      </c>
      <c r="B31" s="66" t="s">
        <v>164</v>
      </c>
      <c r="C31" s="126" t="s">
        <v>47</v>
      </c>
      <c r="D31" s="126">
        <v>1</v>
      </c>
      <c r="E31" s="259">
        <v>50000</v>
      </c>
      <c r="F31" s="253">
        <f>E31*0.4/100</f>
        <v>200</v>
      </c>
      <c r="G31" s="253">
        <v>550</v>
      </c>
      <c r="H31" s="254">
        <f>F31*G31</f>
        <v>110000</v>
      </c>
      <c r="I31" s="254">
        <f>H31*0.7</f>
        <v>77000</v>
      </c>
      <c r="J31" s="254">
        <f>H31*0.1</f>
        <v>11000</v>
      </c>
      <c r="K31" s="254">
        <v>18333</v>
      </c>
      <c r="L31" s="254">
        <v>20000</v>
      </c>
      <c r="M31" s="254">
        <v>20000</v>
      </c>
      <c r="N31" s="254">
        <v>18667</v>
      </c>
      <c r="O31" s="254"/>
      <c r="P31" s="249"/>
    </row>
    <row r="32" spans="1:16" s="250" customFormat="1" ht="38.25" x14ac:dyDescent="0.2">
      <c r="A32" s="247">
        <v>2</v>
      </c>
      <c r="B32" s="66" t="s">
        <v>165</v>
      </c>
      <c r="C32" s="126" t="s">
        <v>47</v>
      </c>
      <c r="D32" s="126">
        <v>1</v>
      </c>
      <c r="E32" s="259">
        <v>33000</v>
      </c>
      <c r="F32" s="253">
        <f t="shared" ref="F32:F38" si="10">E32*0.4/100</f>
        <v>132</v>
      </c>
      <c r="G32" s="253">
        <v>550</v>
      </c>
      <c r="H32" s="254">
        <f t="shared" ref="H32:H38" si="11">F32*G32</f>
        <v>72600</v>
      </c>
      <c r="I32" s="254">
        <f t="shared" ref="I32:I95" si="12">H32*0.7</f>
        <v>50820</v>
      </c>
      <c r="J32" s="254">
        <f t="shared" ref="J32:J95" si="13">H32*0.1</f>
        <v>7260</v>
      </c>
      <c r="K32" s="254">
        <v>20000</v>
      </c>
      <c r="L32" s="254">
        <v>30820</v>
      </c>
      <c r="M32" s="254"/>
      <c r="N32" s="254"/>
      <c r="O32" s="254"/>
      <c r="P32" s="249"/>
    </row>
    <row r="33" spans="1:16" s="250" customFormat="1" ht="25.5" x14ac:dyDescent="0.2">
      <c r="A33" s="247">
        <v>3</v>
      </c>
      <c r="B33" s="66" t="s">
        <v>166</v>
      </c>
      <c r="C33" s="126" t="s">
        <v>47</v>
      </c>
      <c r="D33" s="126">
        <v>1</v>
      </c>
      <c r="E33" s="259">
        <v>50000</v>
      </c>
      <c r="F33" s="253">
        <f t="shared" si="10"/>
        <v>200</v>
      </c>
      <c r="G33" s="253">
        <v>380</v>
      </c>
      <c r="H33" s="254">
        <f t="shared" si="11"/>
        <v>76000</v>
      </c>
      <c r="I33" s="254">
        <f t="shared" si="12"/>
        <v>53200</v>
      </c>
      <c r="J33" s="254">
        <f t="shared" si="13"/>
        <v>7600</v>
      </c>
      <c r="K33" s="254"/>
      <c r="L33" s="254">
        <v>30000</v>
      </c>
      <c r="M33" s="254">
        <v>23200</v>
      </c>
      <c r="N33" s="254"/>
      <c r="O33" s="254"/>
      <c r="P33" s="249"/>
    </row>
    <row r="34" spans="1:16" s="455" customFormat="1" ht="25.5" customHeight="1" x14ac:dyDescent="0.2">
      <c r="A34" s="247">
        <v>4</v>
      </c>
      <c r="B34" s="451" t="s">
        <v>312</v>
      </c>
      <c r="C34" s="452" t="s">
        <v>47</v>
      </c>
      <c r="D34" s="452">
        <v>1</v>
      </c>
      <c r="E34" s="453">
        <v>36000</v>
      </c>
      <c r="F34" s="299">
        <f t="shared" si="10"/>
        <v>144</v>
      </c>
      <c r="G34" s="299">
        <v>500</v>
      </c>
      <c r="H34" s="297">
        <f t="shared" si="11"/>
        <v>72000</v>
      </c>
      <c r="I34" s="254">
        <f t="shared" si="12"/>
        <v>50400</v>
      </c>
      <c r="J34" s="254">
        <f t="shared" si="13"/>
        <v>7200</v>
      </c>
      <c r="K34" s="297"/>
      <c r="L34" s="297"/>
      <c r="M34" s="297">
        <v>25400</v>
      </c>
      <c r="N34" s="297">
        <v>25000</v>
      </c>
      <c r="O34" s="297"/>
      <c r="P34" s="454"/>
    </row>
    <row r="35" spans="1:16" s="250" customFormat="1" ht="25.5" x14ac:dyDescent="0.2">
      <c r="A35" s="247">
        <v>5</v>
      </c>
      <c r="B35" s="66" t="s">
        <v>167</v>
      </c>
      <c r="C35" s="126" t="s">
        <v>47</v>
      </c>
      <c r="D35" s="126">
        <v>1</v>
      </c>
      <c r="E35" s="259">
        <v>50000</v>
      </c>
      <c r="F35" s="253">
        <f t="shared" si="10"/>
        <v>200</v>
      </c>
      <c r="G35" s="253">
        <v>400</v>
      </c>
      <c r="H35" s="254">
        <f t="shared" si="11"/>
        <v>80000</v>
      </c>
      <c r="I35" s="254">
        <f t="shared" si="12"/>
        <v>56000</v>
      </c>
      <c r="J35" s="254">
        <f t="shared" si="13"/>
        <v>8000</v>
      </c>
      <c r="K35" s="254"/>
      <c r="L35" s="254"/>
      <c r="M35" s="254">
        <v>30000</v>
      </c>
      <c r="N35" s="254">
        <v>26000</v>
      </c>
      <c r="O35" s="254"/>
      <c r="P35" s="249"/>
    </row>
    <row r="36" spans="1:16" s="250" customFormat="1" ht="34.5" customHeight="1" x14ac:dyDescent="0.2">
      <c r="A36" s="247">
        <v>6</v>
      </c>
      <c r="B36" s="66" t="s">
        <v>167</v>
      </c>
      <c r="C36" s="126" t="s">
        <v>47</v>
      </c>
      <c r="D36" s="126">
        <v>1</v>
      </c>
      <c r="E36" s="259">
        <v>12000</v>
      </c>
      <c r="F36" s="253">
        <f t="shared" si="10"/>
        <v>48</v>
      </c>
      <c r="G36" s="253">
        <v>550</v>
      </c>
      <c r="H36" s="254">
        <f t="shared" si="11"/>
        <v>26400</v>
      </c>
      <c r="I36" s="254">
        <f t="shared" si="12"/>
        <v>18480</v>
      </c>
      <c r="J36" s="254">
        <f t="shared" si="13"/>
        <v>2640</v>
      </c>
      <c r="K36" s="254"/>
      <c r="L36" s="254"/>
      <c r="M36" s="254">
        <f>I36</f>
        <v>18480</v>
      </c>
      <c r="N36" s="254"/>
      <c r="O36" s="254"/>
      <c r="P36" s="249"/>
    </row>
    <row r="37" spans="1:16" s="250" customFormat="1" ht="25.5" x14ac:dyDescent="0.2">
      <c r="A37" s="247">
        <v>7</v>
      </c>
      <c r="B37" s="66" t="s">
        <v>168</v>
      </c>
      <c r="C37" s="126" t="s">
        <v>47</v>
      </c>
      <c r="D37" s="126">
        <v>1</v>
      </c>
      <c r="E37" s="259">
        <v>12000</v>
      </c>
      <c r="F37" s="253">
        <f t="shared" si="10"/>
        <v>48</v>
      </c>
      <c r="G37" s="253">
        <v>350</v>
      </c>
      <c r="H37" s="254">
        <f t="shared" si="11"/>
        <v>16800</v>
      </c>
      <c r="I37" s="254">
        <f t="shared" si="12"/>
        <v>11760</v>
      </c>
      <c r="J37" s="254">
        <f t="shared" si="13"/>
        <v>1680</v>
      </c>
      <c r="K37" s="254"/>
      <c r="L37" s="254"/>
      <c r="M37" s="254"/>
      <c r="N37" s="254"/>
      <c r="O37" s="254">
        <f>I37</f>
        <v>11760</v>
      </c>
      <c r="P37" s="249"/>
    </row>
    <row r="38" spans="1:16" s="250" customFormat="1" ht="25.5" x14ac:dyDescent="0.2">
      <c r="A38" s="247">
        <v>8</v>
      </c>
      <c r="B38" s="66" t="s">
        <v>169</v>
      </c>
      <c r="C38" s="126" t="s">
        <v>47</v>
      </c>
      <c r="D38" s="126">
        <v>1</v>
      </c>
      <c r="E38" s="259">
        <v>4000</v>
      </c>
      <c r="F38" s="253">
        <f t="shared" si="10"/>
        <v>16</v>
      </c>
      <c r="G38" s="253">
        <v>200</v>
      </c>
      <c r="H38" s="254">
        <f t="shared" si="11"/>
        <v>3200</v>
      </c>
      <c r="I38" s="254">
        <f t="shared" si="12"/>
        <v>2240</v>
      </c>
      <c r="J38" s="254">
        <f t="shared" si="13"/>
        <v>320</v>
      </c>
      <c r="K38" s="254"/>
      <c r="L38" s="254"/>
      <c r="M38" s="254"/>
      <c r="N38" s="254"/>
      <c r="O38" s="254">
        <f>I38</f>
        <v>2240</v>
      </c>
      <c r="P38" s="249"/>
    </row>
    <row r="39" spans="1:16" s="450" customFormat="1" ht="28.5" customHeight="1" x14ac:dyDescent="0.2">
      <c r="A39" s="448"/>
      <c r="B39" s="408" t="s">
        <v>170</v>
      </c>
      <c r="C39" s="449"/>
      <c r="D39" s="412">
        <f t="shared" ref="D39:O39" si="14">SUM(D40:D43)</f>
        <v>4</v>
      </c>
      <c r="E39" s="412">
        <f t="shared" si="14"/>
        <v>83000</v>
      </c>
      <c r="F39" s="412">
        <f t="shared" si="14"/>
        <v>332</v>
      </c>
      <c r="G39" s="412">
        <f t="shared" si="14"/>
        <v>1650</v>
      </c>
      <c r="H39" s="412">
        <f t="shared" si="14"/>
        <v>120400</v>
      </c>
      <c r="I39" s="255">
        <f t="shared" si="12"/>
        <v>84280</v>
      </c>
      <c r="J39" s="255">
        <f t="shared" si="13"/>
        <v>12040</v>
      </c>
      <c r="K39" s="412">
        <f t="shared" si="14"/>
        <v>33133</v>
      </c>
      <c r="L39" s="412">
        <f t="shared" si="14"/>
        <v>10000</v>
      </c>
      <c r="M39" s="412">
        <f t="shared" si="14"/>
        <v>18680</v>
      </c>
      <c r="N39" s="412">
        <f t="shared" si="14"/>
        <v>10000</v>
      </c>
      <c r="O39" s="412">
        <f t="shared" si="14"/>
        <v>12467</v>
      </c>
      <c r="P39" s="412"/>
    </row>
    <row r="40" spans="1:16" s="250" customFormat="1" ht="43.5" customHeight="1" x14ac:dyDescent="0.2">
      <c r="A40" s="261">
        <v>1</v>
      </c>
      <c r="B40" s="262" t="s">
        <v>171</v>
      </c>
      <c r="C40" s="263" t="s">
        <v>47</v>
      </c>
      <c r="D40" s="264">
        <v>1</v>
      </c>
      <c r="E40" s="254">
        <v>60000</v>
      </c>
      <c r="F40" s="254">
        <f>E40*0.4/100</f>
        <v>240</v>
      </c>
      <c r="G40" s="254">
        <v>350</v>
      </c>
      <c r="H40" s="254">
        <f>F40*G40</f>
        <v>84000</v>
      </c>
      <c r="I40" s="254">
        <f t="shared" si="12"/>
        <v>58799.999999999993</v>
      </c>
      <c r="J40" s="254">
        <f t="shared" si="13"/>
        <v>8400</v>
      </c>
      <c r="K40" s="254">
        <v>16333</v>
      </c>
      <c r="L40" s="254">
        <v>10000</v>
      </c>
      <c r="M40" s="254">
        <v>10000</v>
      </c>
      <c r="N40" s="254">
        <v>10000</v>
      </c>
      <c r="O40" s="254">
        <v>12467</v>
      </c>
      <c r="P40" s="249"/>
    </row>
    <row r="41" spans="1:16" s="250" customFormat="1" ht="27.75" customHeight="1" x14ac:dyDescent="0.2">
      <c r="A41" s="261">
        <v>2</v>
      </c>
      <c r="B41" s="262" t="s">
        <v>172</v>
      </c>
      <c r="C41" s="265" t="s">
        <v>173</v>
      </c>
      <c r="D41" s="265">
        <v>1</v>
      </c>
      <c r="E41" s="254">
        <v>15000</v>
      </c>
      <c r="F41" s="254">
        <f>E41*0.4/100</f>
        <v>60</v>
      </c>
      <c r="G41" s="254">
        <v>400</v>
      </c>
      <c r="H41" s="254">
        <f>F41*G41</f>
        <v>24000</v>
      </c>
      <c r="I41" s="254">
        <f t="shared" si="12"/>
        <v>16800</v>
      </c>
      <c r="J41" s="254">
        <f t="shared" si="13"/>
        <v>2400</v>
      </c>
      <c r="K41" s="254">
        <f>I41</f>
        <v>16800</v>
      </c>
      <c r="L41" s="254"/>
      <c r="M41" s="254"/>
      <c r="N41" s="254"/>
      <c r="O41" s="254"/>
      <c r="P41" s="249"/>
    </row>
    <row r="42" spans="1:16" s="250" customFormat="1" ht="25.5" customHeight="1" x14ac:dyDescent="0.2">
      <c r="A42" s="261">
        <v>3</v>
      </c>
      <c r="B42" s="262" t="s">
        <v>174</v>
      </c>
      <c r="C42" s="265">
        <v>2023</v>
      </c>
      <c r="D42" s="264">
        <v>1</v>
      </c>
      <c r="E42" s="254">
        <v>5000</v>
      </c>
      <c r="F42" s="254">
        <f>E42*0.4/100</f>
        <v>20</v>
      </c>
      <c r="G42" s="254">
        <v>200</v>
      </c>
      <c r="H42" s="254">
        <f>F42*G42</f>
        <v>4000</v>
      </c>
      <c r="I42" s="254">
        <f t="shared" si="12"/>
        <v>2800</v>
      </c>
      <c r="J42" s="254">
        <f t="shared" si="13"/>
        <v>400</v>
      </c>
      <c r="K42" s="254"/>
      <c r="L42" s="254"/>
      <c r="M42" s="254">
        <f>I42</f>
        <v>2800</v>
      </c>
      <c r="N42" s="254"/>
      <c r="O42" s="254"/>
      <c r="P42" s="249"/>
    </row>
    <row r="43" spans="1:16" s="250" customFormat="1" ht="33" customHeight="1" x14ac:dyDescent="0.2">
      <c r="A43" s="261">
        <v>4</v>
      </c>
      <c r="B43" s="262" t="s">
        <v>175</v>
      </c>
      <c r="C43" s="265">
        <v>2023</v>
      </c>
      <c r="D43" s="265">
        <v>1</v>
      </c>
      <c r="E43" s="254">
        <v>3000</v>
      </c>
      <c r="F43" s="254">
        <f>E43*0.4/100</f>
        <v>12</v>
      </c>
      <c r="G43" s="254">
        <v>700</v>
      </c>
      <c r="H43" s="254">
        <f>F43*G43</f>
        <v>8400</v>
      </c>
      <c r="I43" s="254">
        <f t="shared" si="12"/>
        <v>5880</v>
      </c>
      <c r="J43" s="254">
        <f t="shared" si="13"/>
        <v>840</v>
      </c>
      <c r="K43" s="255"/>
      <c r="L43" s="254"/>
      <c r="M43" s="254">
        <f>I43</f>
        <v>5880</v>
      </c>
      <c r="N43" s="255"/>
      <c r="O43" s="254"/>
      <c r="P43" s="249"/>
    </row>
    <row r="44" spans="1:16" s="450" customFormat="1" ht="27.75" customHeight="1" x14ac:dyDescent="0.2">
      <c r="A44" s="448"/>
      <c r="B44" s="408" t="s">
        <v>176</v>
      </c>
      <c r="C44" s="449"/>
      <c r="D44" s="412">
        <f t="shared" ref="D44:O44" si="15">SUM(D45:D47)</f>
        <v>3</v>
      </c>
      <c r="E44" s="412">
        <f t="shared" si="15"/>
        <v>62700</v>
      </c>
      <c r="F44" s="412">
        <f t="shared" si="15"/>
        <v>250.8</v>
      </c>
      <c r="G44" s="412">
        <f t="shared" si="15"/>
        <v>950</v>
      </c>
      <c r="H44" s="412">
        <f t="shared" si="15"/>
        <v>65720</v>
      </c>
      <c r="I44" s="255">
        <f t="shared" si="12"/>
        <v>46004</v>
      </c>
      <c r="J44" s="255">
        <f t="shared" si="13"/>
        <v>6572</v>
      </c>
      <c r="K44" s="412">
        <f t="shared" si="15"/>
        <v>0</v>
      </c>
      <c r="L44" s="412">
        <f t="shared" si="15"/>
        <v>14144</v>
      </c>
      <c r="M44" s="412">
        <f t="shared" si="15"/>
        <v>13760</v>
      </c>
      <c r="N44" s="412">
        <f t="shared" si="15"/>
        <v>18100</v>
      </c>
      <c r="O44" s="412">
        <f t="shared" si="15"/>
        <v>0</v>
      </c>
      <c r="P44" s="412"/>
    </row>
    <row r="45" spans="1:16" s="250" customFormat="1" ht="38.25" x14ac:dyDescent="0.2">
      <c r="A45" s="247">
        <v>1</v>
      </c>
      <c r="B45" s="262" t="s">
        <v>487</v>
      </c>
      <c r="C45" s="267" t="s">
        <v>47</v>
      </c>
      <c r="D45" s="267">
        <v>1</v>
      </c>
      <c r="E45" s="253">
        <v>55000</v>
      </c>
      <c r="F45" s="253">
        <f>E45*0.4/100</f>
        <v>220</v>
      </c>
      <c r="G45" s="253">
        <v>250</v>
      </c>
      <c r="H45" s="254">
        <f>F45*G45</f>
        <v>55000</v>
      </c>
      <c r="I45" s="254">
        <f t="shared" si="12"/>
        <v>38500</v>
      </c>
      <c r="J45" s="254">
        <f t="shared" si="13"/>
        <v>5500</v>
      </c>
      <c r="K45" s="254"/>
      <c r="L45" s="254">
        <v>10000</v>
      </c>
      <c r="M45" s="254">
        <v>10400</v>
      </c>
      <c r="N45" s="254">
        <v>18100</v>
      </c>
      <c r="O45" s="254"/>
      <c r="P45" s="249"/>
    </row>
    <row r="46" spans="1:16" s="250" customFormat="1" ht="45" customHeight="1" x14ac:dyDescent="0.2">
      <c r="A46" s="247">
        <v>2</v>
      </c>
      <c r="B46" s="262" t="s">
        <v>177</v>
      </c>
      <c r="C46" s="267" t="s">
        <v>70</v>
      </c>
      <c r="D46" s="267">
        <v>1</v>
      </c>
      <c r="E46" s="253">
        <v>4000</v>
      </c>
      <c r="F46" s="253">
        <f>E46*0.4/100</f>
        <v>16</v>
      </c>
      <c r="G46" s="253">
        <v>300</v>
      </c>
      <c r="H46" s="254">
        <f>F46*G46</f>
        <v>4800</v>
      </c>
      <c r="I46" s="254">
        <f t="shared" si="12"/>
        <v>3360</v>
      </c>
      <c r="J46" s="254">
        <f t="shared" si="13"/>
        <v>480</v>
      </c>
      <c r="K46" s="254"/>
      <c r="L46" s="254"/>
      <c r="M46" s="254">
        <f>I46</f>
        <v>3360</v>
      </c>
      <c r="N46" s="254"/>
      <c r="O46" s="254"/>
      <c r="P46" s="249"/>
    </row>
    <row r="47" spans="1:16" s="250" customFormat="1" ht="25.5" customHeight="1" x14ac:dyDescent="0.2">
      <c r="A47" s="247">
        <v>3</v>
      </c>
      <c r="B47" s="262" t="s">
        <v>178</v>
      </c>
      <c r="C47" s="267" t="s">
        <v>43</v>
      </c>
      <c r="D47" s="267">
        <v>1</v>
      </c>
      <c r="E47" s="253">
        <v>3700</v>
      </c>
      <c r="F47" s="253">
        <f>E47*0.4/100</f>
        <v>14.8</v>
      </c>
      <c r="G47" s="253">
        <v>400</v>
      </c>
      <c r="H47" s="254">
        <f>F47*G47</f>
        <v>5920</v>
      </c>
      <c r="I47" s="254">
        <f t="shared" si="12"/>
        <v>4144</v>
      </c>
      <c r="J47" s="254">
        <f t="shared" si="13"/>
        <v>592</v>
      </c>
      <c r="K47" s="254"/>
      <c r="L47" s="254">
        <f>I47</f>
        <v>4144</v>
      </c>
      <c r="M47" s="254"/>
      <c r="N47" s="254"/>
      <c r="O47" s="254"/>
      <c r="P47" s="249"/>
    </row>
    <row r="48" spans="1:16" s="450" customFormat="1" ht="24" customHeight="1" x14ac:dyDescent="0.2">
      <c r="A48" s="448">
        <v>2</v>
      </c>
      <c r="B48" s="408" t="s">
        <v>179</v>
      </c>
      <c r="C48" s="449"/>
      <c r="D48" s="412">
        <f t="shared" ref="D48:P48" si="16">SUM(D49:D52)</f>
        <v>4</v>
      </c>
      <c r="E48" s="412">
        <f t="shared" si="16"/>
        <v>83000</v>
      </c>
      <c r="F48" s="412">
        <f t="shared" si="16"/>
        <v>332</v>
      </c>
      <c r="G48" s="412">
        <f t="shared" si="16"/>
        <v>1800</v>
      </c>
      <c r="H48" s="412">
        <f t="shared" si="16"/>
        <v>149400</v>
      </c>
      <c r="I48" s="255">
        <f t="shared" si="12"/>
        <v>104580</v>
      </c>
      <c r="J48" s="255">
        <f t="shared" si="13"/>
        <v>14940</v>
      </c>
      <c r="K48" s="412">
        <f t="shared" si="16"/>
        <v>0</v>
      </c>
      <c r="L48" s="412">
        <f t="shared" si="16"/>
        <v>46380</v>
      </c>
      <c r="M48" s="412">
        <f t="shared" si="16"/>
        <v>20000</v>
      </c>
      <c r="N48" s="412">
        <f t="shared" si="16"/>
        <v>20000</v>
      </c>
      <c r="O48" s="412">
        <f t="shared" si="16"/>
        <v>18200</v>
      </c>
      <c r="P48" s="412">
        <f t="shared" si="16"/>
        <v>0</v>
      </c>
    </row>
    <row r="49" spans="1:16" s="250" customFormat="1" ht="38.25" x14ac:dyDescent="0.2">
      <c r="A49" s="247">
        <v>1</v>
      </c>
      <c r="B49" s="66" t="s">
        <v>180</v>
      </c>
      <c r="C49" s="126" t="s">
        <v>47</v>
      </c>
      <c r="D49" s="126">
        <v>1</v>
      </c>
      <c r="E49" s="253">
        <v>70000</v>
      </c>
      <c r="F49" s="254">
        <f>E49*0.4/100</f>
        <v>280</v>
      </c>
      <c r="G49" s="254">
        <v>450</v>
      </c>
      <c r="H49" s="254">
        <f>F49*G49</f>
        <v>126000</v>
      </c>
      <c r="I49" s="254">
        <f t="shared" si="12"/>
        <v>88200</v>
      </c>
      <c r="J49" s="254">
        <f t="shared" si="13"/>
        <v>12600</v>
      </c>
      <c r="K49" s="254"/>
      <c r="L49" s="254">
        <v>30000</v>
      </c>
      <c r="M49" s="254">
        <v>20000</v>
      </c>
      <c r="N49" s="254">
        <v>20000</v>
      </c>
      <c r="O49" s="254">
        <v>18200</v>
      </c>
      <c r="P49" s="249"/>
    </row>
    <row r="50" spans="1:16" s="250" customFormat="1" ht="25.5" x14ac:dyDescent="0.2">
      <c r="A50" s="247">
        <v>2</v>
      </c>
      <c r="B50" s="66" t="s">
        <v>181</v>
      </c>
      <c r="C50" s="126" t="s">
        <v>43</v>
      </c>
      <c r="D50" s="126">
        <v>1</v>
      </c>
      <c r="E50" s="253">
        <v>6000</v>
      </c>
      <c r="F50" s="254">
        <f>E50*0.4/100</f>
        <v>24</v>
      </c>
      <c r="G50" s="254">
        <v>450</v>
      </c>
      <c r="H50" s="254">
        <f>F50*G50</f>
        <v>10800</v>
      </c>
      <c r="I50" s="254">
        <f t="shared" si="12"/>
        <v>7559.9999999999991</v>
      </c>
      <c r="J50" s="254">
        <f t="shared" si="13"/>
        <v>1080</v>
      </c>
      <c r="K50" s="254"/>
      <c r="L50" s="254">
        <f>I50</f>
        <v>7559.9999999999991</v>
      </c>
      <c r="M50" s="254"/>
      <c r="N50" s="254"/>
      <c r="O50" s="254"/>
      <c r="P50" s="249"/>
    </row>
    <row r="51" spans="1:16" s="250" customFormat="1" ht="25.5" x14ac:dyDescent="0.2">
      <c r="A51" s="247">
        <v>3</v>
      </c>
      <c r="B51" s="66" t="s">
        <v>182</v>
      </c>
      <c r="C51" s="126" t="s">
        <v>43</v>
      </c>
      <c r="D51" s="126">
        <v>1</v>
      </c>
      <c r="E51" s="253">
        <v>4000</v>
      </c>
      <c r="F51" s="254">
        <f>E51*0.4/100</f>
        <v>16</v>
      </c>
      <c r="G51" s="254">
        <v>450</v>
      </c>
      <c r="H51" s="254">
        <f>F51*G51</f>
        <v>7200</v>
      </c>
      <c r="I51" s="254">
        <f t="shared" si="12"/>
        <v>5040</v>
      </c>
      <c r="J51" s="254">
        <f t="shared" si="13"/>
        <v>720</v>
      </c>
      <c r="K51" s="254"/>
      <c r="L51" s="254">
        <f>I51</f>
        <v>5040</v>
      </c>
      <c r="M51" s="254"/>
      <c r="N51" s="254"/>
      <c r="O51" s="254"/>
      <c r="P51" s="249"/>
    </row>
    <row r="52" spans="1:16" s="250" customFormat="1" ht="25.5" x14ac:dyDescent="0.2">
      <c r="A52" s="247">
        <v>4</v>
      </c>
      <c r="B52" s="66" t="s">
        <v>183</v>
      </c>
      <c r="C52" s="126" t="s">
        <v>43</v>
      </c>
      <c r="D52" s="126">
        <v>1</v>
      </c>
      <c r="E52" s="253">
        <v>3000</v>
      </c>
      <c r="F52" s="254">
        <f>E52*0.4/100</f>
        <v>12</v>
      </c>
      <c r="G52" s="254">
        <v>450</v>
      </c>
      <c r="H52" s="254">
        <f>F52*G52</f>
        <v>5400</v>
      </c>
      <c r="I52" s="254">
        <f t="shared" si="12"/>
        <v>3779.9999999999995</v>
      </c>
      <c r="J52" s="254">
        <f t="shared" si="13"/>
        <v>540</v>
      </c>
      <c r="K52" s="254"/>
      <c r="L52" s="254">
        <f>I52</f>
        <v>3779.9999999999995</v>
      </c>
      <c r="M52" s="254"/>
      <c r="N52" s="254"/>
      <c r="O52" s="254"/>
      <c r="P52" s="249"/>
    </row>
    <row r="53" spans="1:16" s="450" customFormat="1" ht="23.25" customHeight="1" x14ac:dyDescent="0.2">
      <c r="A53" s="448"/>
      <c r="B53" s="408" t="s">
        <v>184</v>
      </c>
      <c r="C53" s="449"/>
      <c r="D53" s="412">
        <f t="shared" ref="D53:O53" si="17">SUM(D54:D59)</f>
        <v>6</v>
      </c>
      <c r="E53" s="412">
        <f t="shared" si="17"/>
        <v>266200</v>
      </c>
      <c r="F53" s="412">
        <f t="shared" si="17"/>
        <v>1064.8</v>
      </c>
      <c r="G53" s="412">
        <f t="shared" si="17"/>
        <v>2650</v>
      </c>
      <c r="H53" s="412">
        <f t="shared" si="17"/>
        <v>537600</v>
      </c>
      <c r="I53" s="255">
        <f t="shared" si="12"/>
        <v>376320</v>
      </c>
      <c r="J53" s="255">
        <f t="shared" si="13"/>
        <v>53760</v>
      </c>
      <c r="K53" s="412">
        <f t="shared" si="17"/>
        <v>25998</v>
      </c>
      <c r="L53" s="412">
        <f t="shared" si="17"/>
        <v>80000</v>
      </c>
      <c r="M53" s="412">
        <f t="shared" si="17"/>
        <v>122636</v>
      </c>
      <c r="N53" s="412">
        <f t="shared" si="17"/>
        <v>126186</v>
      </c>
      <c r="O53" s="412">
        <f t="shared" si="17"/>
        <v>21500</v>
      </c>
      <c r="P53" s="412"/>
    </row>
    <row r="54" spans="1:16" s="250" customFormat="1" ht="44.25" customHeight="1" x14ac:dyDescent="0.2">
      <c r="A54" s="247">
        <v>1</v>
      </c>
      <c r="B54" s="66" t="s">
        <v>185</v>
      </c>
      <c r="C54" s="126" t="s">
        <v>173</v>
      </c>
      <c r="D54" s="126">
        <v>1</v>
      </c>
      <c r="E54" s="253">
        <v>12300</v>
      </c>
      <c r="F54" s="253">
        <f t="shared" ref="F54:F59" si="18">E54*0.4/100</f>
        <v>49.2</v>
      </c>
      <c r="G54" s="253">
        <v>450</v>
      </c>
      <c r="H54" s="254">
        <f t="shared" ref="H54:H59" si="19">F54*G54</f>
        <v>22140</v>
      </c>
      <c r="I54" s="254">
        <f t="shared" si="12"/>
        <v>15497.999999999998</v>
      </c>
      <c r="J54" s="254">
        <f t="shared" si="13"/>
        <v>2214</v>
      </c>
      <c r="K54" s="254">
        <f>I54</f>
        <v>15497.999999999998</v>
      </c>
      <c r="L54" s="254"/>
      <c r="M54" s="254"/>
      <c r="N54" s="254"/>
      <c r="O54" s="254"/>
      <c r="P54" s="249"/>
    </row>
    <row r="55" spans="1:16" s="250" customFormat="1" ht="33" customHeight="1" x14ac:dyDescent="0.2">
      <c r="A55" s="247">
        <v>2</v>
      </c>
      <c r="B55" s="66" t="s">
        <v>186</v>
      </c>
      <c r="C55" s="126">
        <v>2021</v>
      </c>
      <c r="D55" s="126">
        <v>1</v>
      </c>
      <c r="E55" s="253">
        <v>50000</v>
      </c>
      <c r="F55" s="253">
        <f t="shared" si="18"/>
        <v>200</v>
      </c>
      <c r="G55" s="253">
        <v>350</v>
      </c>
      <c r="H55" s="254">
        <f t="shared" si="19"/>
        <v>70000</v>
      </c>
      <c r="I55" s="254">
        <f t="shared" si="12"/>
        <v>49000</v>
      </c>
      <c r="J55" s="254">
        <f t="shared" si="13"/>
        <v>7000</v>
      </c>
      <c r="K55" s="254"/>
      <c r="L55" s="254">
        <f>I55</f>
        <v>49000</v>
      </c>
      <c r="M55" s="254"/>
      <c r="N55" s="254"/>
      <c r="O55" s="254"/>
      <c r="P55" s="249"/>
    </row>
    <row r="56" spans="1:16" s="250" customFormat="1" ht="25.5" x14ac:dyDescent="0.2">
      <c r="A56" s="247">
        <v>3</v>
      </c>
      <c r="B56" s="66" t="s">
        <v>327</v>
      </c>
      <c r="C56" s="126" t="s">
        <v>56</v>
      </c>
      <c r="D56" s="126">
        <v>1</v>
      </c>
      <c r="E56" s="253">
        <v>50000</v>
      </c>
      <c r="F56" s="253">
        <f t="shared" si="18"/>
        <v>200</v>
      </c>
      <c r="G56" s="253">
        <v>450</v>
      </c>
      <c r="H56" s="254">
        <f t="shared" si="19"/>
        <v>90000</v>
      </c>
      <c r="I56" s="254">
        <f t="shared" si="12"/>
        <v>62999.999999999993</v>
      </c>
      <c r="J56" s="254">
        <f t="shared" si="13"/>
        <v>9000</v>
      </c>
      <c r="K56" s="254">
        <v>10500</v>
      </c>
      <c r="L56" s="254">
        <v>11000</v>
      </c>
      <c r="M56" s="254">
        <v>10000</v>
      </c>
      <c r="N56" s="254">
        <v>10000</v>
      </c>
      <c r="O56" s="254">
        <v>21500</v>
      </c>
      <c r="P56" s="249"/>
    </row>
    <row r="57" spans="1:16" s="250" customFormat="1" ht="30.75" customHeight="1" x14ac:dyDescent="0.2">
      <c r="A57" s="247">
        <v>4</v>
      </c>
      <c r="B57" s="66" t="s">
        <v>188</v>
      </c>
      <c r="C57" s="126" t="s">
        <v>70</v>
      </c>
      <c r="D57" s="126">
        <v>1</v>
      </c>
      <c r="E57" s="253">
        <v>16900</v>
      </c>
      <c r="F57" s="253">
        <f t="shared" si="18"/>
        <v>67.599999999999994</v>
      </c>
      <c r="G57" s="253">
        <v>350</v>
      </c>
      <c r="H57" s="254">
        <f t="shared" si="19"/>
        <v>23659.999999999996</v>
      </c>
      <c r="I57" s="254">
        <f t="shared" si="12"/>
        <v>16561.999999999996</v>
      </c>
      <c r="J57" s="254">
        <f t="shared" si="13"/>
        <v>2365.9999999999995</v>
      </c>
      <c r="K57" s="254"/>
      <c r="L57" s="254"/>
      <c r="M57" s="254">
        <v>11000</v>
      </c>
      <c r="N57" s="254">
        <v>5562</v>
      </c>
      <c r="O57" s="254"/>
      <c r="P57" s="249"/>
    </row>
    <row r="58" spans="1:16" s="250" customFormat="1" ht="28.5" customHeight="1" x14ac:dyDescent="0.2">
      <c r="A58" s="247">
        <v>5</v>
      </c>
      <c r="B58" s="66" t="s">
        <v>189</v>
      </c>
      <c r="C58" s="126" t="s">
        <v>47</v>
      </c>
      <c r="D58" s="126">
        <v>1</v>
      </c>
      <c r="E58" s="253">
        <v>37000</v>
      </c>
      <c r="F58" s="253">
        <f t="shared" si="18"/>
        <v>148</v>
      </c>
      <c r="G58" s="253">
        <v>350</v>
      </c>
      <c r="H58" s="254">
        <f t="shared" si="19"/>
        <v>51800</v>
      </c>
      <c r="I58" s="254">
        <f t="shared" si="12"/>
        <v>36260</v>
      </c>
      <c r="J58" s="254">
        <f t="shared" si="13"/>
        <v>5180</v>
      </c>
      <c r="K58" s="254"/>
      <c r="L58" s="254"/>
      <c r="M58" s="254">
        <v>11036</v>
      </c>
      <c r="N58" s="254">
        <v>25224</v>
      </c>
      <c r="O58" s="254"/>
      <c r="P58" s="249"/>
    </row>
    <row r="59" spans="1:16" s="250" customFormat="1" ht="47.25" customHeight="1" x14ac:dyDescent="0.2">
      <c r="A59" s="247">
        <v>6</v>
      </c>
      <c r="B59" s="66" t="s">
        <v>190</v>
      </c>
      <c r="C59" s="126" t="s">
        <v>70</v>
      </c>
      <c r="D59" s="126">
        <v>1</v>
      </c>
      <c r="E59" s="253">
        <v>100000</v>
      </c>
      <c r="F59" s="253">
        <f t="shared" si="18"/>
        <v>400</v>
      </c>
      <c r="G59" s="253">
        <v>700</v>
      </c>
      <c r="H59" s="254">
        <f t="shared" si="19"/>
        <v>280000</v>
      </c>
      <c r="I59" s="254">
        <f t="shared" si="12"/>
        <v>196000</v>
      </c>
      <c r="J59" s="254">
        <f t="shared" si="13"/>
        <v>28000</v>
      </c>
      <c r="K59" s="254"/>
      <c r="L59" s="254">
        <v>20000</v>
      </c>
      <c r="M59" s="254">
        <v>90600</v>
      </c>
      <c r="N59" s="254">
        <v>85400</v>
      </c>
      <c r="O59" s="254">
        <v>0</v>
      </c>
      <c r="P59" s="249"/>
    </row>
    <row r="60" spans="1:16" s="450" customFormat="1" ht="24.75" customHeight="1" x14ac:dyDescent="0.2">
      <c r="A60" s="448"/>
      <c r="B60" s="408" t="s">
        <v>191</v>
      </c>
      <c r="C60" s="449"/>
      <c r="D60" s="412">
        <f t="shared" ref="D60:O60" si="20">SUM(D61:D65)</f>
        <v>5</v>
      </c>
      <c r="E60" s="412">
        <f t="shared" si="20"/>
        <v>208000</v>
      </c>
      <c r="F60" s="412">
        <f t="shared" si="20"/>
        <v>832</v>
      </c>
      <c r="G60" s="412">
        <f t="shared" si="20"/>
        <v>3200</v>
      </c>
      <c r="H60" s="412">
        <f t="shared" si="20"/>
        <v>507200</v>
      </c>
      <c r="I60" s="255">
        <f t="shared" si="12"/>
        <v>355040</v>
      </c>
      <c r="J60" s="255">
        <f t="shared" si="13"/>
        <v>50720</v>
      </c>
      <c r="K60" s="412">
        <f t="shared" si="20"/>
        <v>22400</v>
      </c>
      <c r="L60" s="412">
        <f t="shared" si="20"/>
        <v>84000</v>
      </c>
      <c r="M60" s="412">
        <f t="shared" si="20"/>
        <v>100000</v>
      </c>
      <c r="N60" s="412">
        <f t="shared" si="20"/>
        <v>115040</v>
      </c>
      <c r="O60" s="412">
        <f t="shared" si="20"/>
        <v>33600</v>
      </c>
      <c r="P60" s="412"/>
    </row>
    <row r="61" spans="1:16" s="250" customFormat="1" ht="30" customHeight="1" x14ac:dyDescent="0.2">
      <c r="A61" s="247">
        <v>1</v>
      </c>
      <c r="B61" s="266" t="s">
        <v>192</v>
      </c>
      <c r="C61" s="268" t="s">
        <v>193</v>
      </c>
      <c r="D61" s="269">
        <v>1</v>
      </c>
      <c r="E61" s="254">
        <v>10000</v>
      </c>
      <c r="F61" s="254">
        <f>E61*0.4/100</f>
        <v>40</v>
      </c>
      <c r="G61" s="254">
        <v>800</v>
      </c>
      <c r="H61" s="254">
        <f>F61*G61</f>
        <v>32000</v>
      </c>
      <c r="I61" s="254">
        <f t="shared" si="12"/>
        <v>22400</v>
      </c>
      <c r="J61" s="254">
        <f t="shared" si="13"/>
        <v>3200</v>
      </c>
      <c r="K61" s="254">
        <f>I61</f>
        <v>22400</v>
      </c>
      <c r="L61" s="254"/>
      <c r="M61" s="254"/>
      <c r="N61" s="254"/>
      <c r="O61" s="254"/>
      <c r="P61" s="249" t="s">
        <v>326</v>
      </c>
    </row>
    <row r="62" spans="1:16" s="250" customFormat="1" ht="36.75" customHeight="1" x14ac:dyDescent="0.2">
      <c r="A62" s="247">
        <v>3</v>
      </c>
      <c r="B62" s="266" t="s">
        <v>194</v>
      </c>
      <c r="C62" s="268" t="s">
        <v>195</v>
      </c>
      <c r="D62" s="269">
        <v>1</v>
      </c>
      <c r="E62" s="254">
        <v>50000</v>
      </c>
      <c r="F62" s="254">
        <f>E62*0.4/100</f>
        <v>200</v>
      </c>
      <c r="G62" s="254">
        <v>600</v>
      </c>
      <c r="H62" s="254">
        <f>F62*G62</f>
        <v>120000</v>
      </c>
      <c r="I62" s="254">
        <f t="shared" si="12"/>
        <v>84000</v>
      </c>
      <c r="J62" s="254">
        <f t="shared" si="13"/>
        <v>12000</v>
      </c>
      <c r="K62" s="254"/>
      <c r="L62" s="254">
        <f>I62</f>
        <v>84000</v>
      </c>
      <c r="M62" s="254"/>
      <c r="N62" s="254"/>
      <c r="O62" s="254"/>
      <c r="P62" s="249"/>
    </row>
    <row r="63" spans="1:16" s="455" customFormat="1" ht="26.25" customHeight="1" x14ac:dyDescent="0.2">
      <c r="A63" s="247">
        <v>5</v>
      </c>
      <c r="B63" s="456" t="s">
        <v>334</v>
      </c>
      <c r="C63" s="457">
        <v>2022</v>
      </c>
      <c r="D63" s="458">
        <v>1</v>
      </c>
      <c r="E63" s="297">
        <v>98000</v>
      </c>
      <c r="F63" s="297">
        <f>E63*0.4/100</f>
        <v>392</v>
      </c>
      <c r="G63" s="297">
        <v>600</v>
      </c>
      <c r="H63" s="297">
        <f>F63*G63</f>
        <v>235200</v>
      </c>
      <c r="I63" s="254">
        <f t="shared" si="12"/>
        <v>164640</v>
      </c>
      <c r="J63" s="254">
        <f t="shared" si="13"/>
        <v>23520</v>
      </c>
      <c r="K63" s="297"/>
      <c r="L63" s="297"/>
      <c r="M63" s="297">
        <v>100000</v>
      </c>
      <c r="N63" s="297">
        <v>64640</v>
      </c>
      <c r="O63" s="297"/>
      <c r="P63" s="454"/>
    </row>
    <row r="64" spans="1:16" s="250" customFormat="1" ht="28.5" customHeight="1" x14ac:dyDescent="0.2">
      <c r="A64" s="247">
        <v>7</v>
      </c>
      <c r="B64" s="266" t="s">
        <v>196</v>
      </c>
      <c r="C64" s="268" t="s">
        <v>195</v>
      </c>
      <c r="D64" s="269">
        <v>1</v>
      </c>
      <c r="E64" s="254">
        <v>30000</v>
      </c>
      <c r="F64" s="254">
        <f>E64*0.4/100</f>
        <v>120</v>
      </c>
      <c r="G64" s="254">
        <v>600</v>
      </c>
      <c r="H64" s="254">
        <f>F64*G64</f>
        <v>72000</v>
      </c>
      <c r="I64" s="254">
        <f t="shared" si="12"/>
        <v>50400</v>
      </c>
      <c r="J64" s="254">
        <f t="shared" si="13"/>
        <v>7200</v>
      </c>
      <c r="K64" s="254"/>
      <c r="L64" s="254"/>
      <c r="M64" s="254"/>
      <c r="N64" s="254">
        <f>I64</f>
        <v>50400</v>
      </c>
      <c r="O64" s="254"/>
      <c r="P64" s="249"/>
    </row>
    <row r="65" spans="1:16" s="250" customFormat="1" ht="26.25" customHeight="1" x14ac:dyDescent="0.2">
      <c r="A65" s="247">
        <v>9</v>
      </c>
      <c r="B65" s="266" t="s">
        <v>197</v>
      </c>
      <c r="C65" s="268" t="s">
        <v>195</v>
      </c>
      <c r="D65" s="269">
        <v>1</v>
      </c>
      <c r="E65" s="254">
        <v>20000</v>
      </c>
      <c r="F65" s="254">
        <f>E65*0.4/100</f>
        <v>80</v>
      </c>
      <c r="G65" s="254">
        <v>600</v>
      </c>
      <c r="H65" s="254">
        <f>F65*G65</f>
        <v>48000</v>
      </c>
      <c r="I65" s="254">
        <f t="shared" si="12"/>
        <v>33600</v>
      </c>
      <c r="J65" s="254">
        <f t="shared" si="13"/>
        <v>4800</v>
      </c>
      <c r="K65" s="254"/>
      <c r="L65" s="254"/>
      <c r="M65" s="254"/>
      <c r="N65" s="254"/>
      <c r="O65" s="254">
        <f>I65</f>
        <v>33600</v>
      </c>
      <c r="P65" s="249"/>
    </row>
    <row r="66" spans="1:16" s="450" customFormat="1" ht="24.75" customHeight="1" x14ac:dyDescent="0.2">
      <c r="A66" s="448"/>
      <c r="B66" s="408" t="s">
        <v>198</v>
      </c>
      <c r="C66" s="449"/>
      <c r="D66" s="412">
        <f t="shared" ref="D66:O66" si="21">SUM(D67:D67)</f>
        <v>1</v>
      </c>
      <c r="E66" s="412">
        <f t="shared" si="21"/>
        <v>65000</v>
      </c>
      <c r="F66" s="412">
        <f t="shared" si="21"/>
        <v>260</v>
      </c>
      <c r="G66" s="412">
        <f t="shared" si="21"/>
        <v>400</v>
      </c>
      <c r="H66" s="412">
        <f t="shared" si="21"/>
        <v>104000</v>
      </c>
      <c r="I66" s="255">
        <f t="shared" si="12"/>
        <v>72800</v>
      </c>
      <c r="J66" s="255">
        <f t="shared" si="13"/>
        <v>10400</v>
      </c>
      <c r="K66" s="412">
        <f t="shared" si="21"/>
        <v>0</v>
      </c>
      <c r="L66" s="412">
        <f t="shared" si="21"/>
        <v>10000</v>
      </c>
      <c r="M66" s="412">
        <f t="shared" si="21"/>
        <v>30720</v>
      </c>
      <c r="N66" s="412">
        <f t="shared" si="21"/>
        <v>10000</v>
      </c>
      <c r="O66" s="412">
        <f t="shared" si="21"/>
        <v>22080</v>
      </c>
      <c r="P66" s="412"/>
    </row>
    <row r="67" spans="1:16" s="250" customFormat="1" ht="37.5" customHeight="1" x14ac:dyDescent="0.2">
      <c r="A67" s="247">
        <v>1</v>
      </c>
      <c r="B67" s="270" t="s">
        <v>199</v>
      </c>
      <c r="C67" s="126" t="s">
        <v>70</v>
      </c>
      <c r="D67" s="126">
        <v>1</v>
      </c>
      <c r="E67" s="253">
        <v>65000</v>
      </c>
      <c r="F67" s="253">
        <f>E67*0.4/100</f>
        <v>260</v>
      </c>
      <c r="G67" s="253">
        <v>400</v>
      </c>
      <c r="H67" s="254">
        <f>F67*G67</f>
        <v>104000</v>
      </c>
      <c r="I67" s="254">
        <f t="shared" si="12"/>
        <v>72800</v>
      </c>
      <c r="J67" s="254">
        <f t="shared" si="13"/>
        <v>10400</v>
      </c>
      <c r="K67" s="254"/>
      <c r="L67" s="254">
        <v>10000</v>
      </c>
      <c r="M67" s="254">
        <v>30720</v>
      </c>
      <c r="N67" s="254">
        <v>10000</v>
      </c>
      <c r="O67" s="254">
        <v>22080</v>
      </c>
      <c r="P67" s="249"/>
    </row>
    <row r="68" spans="1:16" s="450" customFormat="1" ht="27.75" customHeight="1" x14ac:dyDescent="0.2">
      <c r="A68" s="448"/>
      <c r="B68" s="408" t="s">
        <v>200</v>
      </c>
      <c r="C68" s="449"/>
      <c r="D68" s="412">
        <f t="shared" ref="D68:O68" si="22">SUM(D69:D78)</f>
        <v>10</v>
      </c>
      <c r="E68" s="412">
        <f t="shared" si="22"/>
        <v>213000</v>
      </c>
      <c r="F68" s="412">
        <f t="shared" si="22"/>
        <v>852</v>
      </c>
      <c r="G68" s="412">
        <f t="shared" si="22"/>
        <v>5000</v>
      </c>
      <c r="H68" s="412">
        <f t="shared" si="22"/>
        <v>426000</v>
      </c>
      <c r="I68" s="255">
        <f t="shared" si="12"/>
        <v>298200</v>
      </c>
      <c r="J68" s="255">
        <f t="shared" si="13"/>
        <v>42600</v>
      </c>
      <c r="K68" s="412">
        <f t="shared" si="22"/>
        <v>21000</v>
      </c>
      <c r="L68" s="412">
        <f t="shared" si="22"/>
        <v>73000</v>
      </c>
      <c r="M68" s="412">
        <f t="shared" si="22"/>
        <v>91600</v>
      </c>
      <c r="N68" s="412">
        <f t="shared" si="22"/>
        <v>101293</v>
      </c>
      <c r="O68" s="412">
        <f t="shared" si="22"/>
        <v>11307</v>
      </c>
      <c r="P68" s="412"/>
    </row>
    <row r="69" spans="1:16" s="250" customFormat="1" ht="27" customHeight="1" x14ac:dyDescent="0.2">
      <c r="A69" s="247">
        <v>1</v>
      </c>
      <c r="B69" s="271" t="s">
        <v>201</v>
      </c>
      <c r="C69" s="268" t="s">
        <v>47</v>
      </c>
      <c r="D69" s="272">
        <v>1</v>
      </c>
      <c r="E69" s="259">
        <v>57000</v>
      </c>
      <c r="F69" s="259">
        <f>E69*0.4/100</f>
        <v>228</v>
      </c>
      <c r="G69" s="259">
        <v>500</v>
      </c>
      <c r="H69" s="273">
        <f>F69*G69</f>
        <v>114000</v>
      </c>
      <c r="I69" s="254">
        <f t="shared" si="12"/>
        <v>79800</v>
      </c>
      <c r="J69" s="254">
        <f t="shared" si="13"/>
        <v>11400</v>
      </c>
      <c r="K69" s="273"/>
      <c r="L69" s="273">
        <v>15000</v>
      </c>
      <c r="M69" s="273">
        <v>10000</v>
      </c>
      <c r="N69" s="273">
        <v>48093</v>
      </c>
      <c r="O69" s="273">
        <v>6707</v>
      </c>
      <c r="P69" s="249"/>
    </row>
    <row r="70" spans="1:16" s="250" customFormat="1" ht="27" customHeight="1" x14ac:dyDescent="0.2">
      <c r="A70" s="247">
        <v>2</v>
      </c>
      <c r="B70" s="271" t="s">
        <v>202</v>
      </c>
      <c r="C70" s="268" t="s">
        <v>47</v>
      </c>
      <c r="D70" s="272">
        <v>1</v>
      </c>
      <c r="E70" s="259">
        <v>45000</v>
      </c>
      <c r="F70" s="259">
        <f t="shared" ref="F70:F78" si="23">E70*0.4/100</f>
        <v>180</v>
      </c>
      <c r="G70" s="259">
        <v>500</v>
      </c>
      <c r="H70" s="273">
        <f t="shared" ref="H70:H78" si="24">F70*G70</f>
        <v>90000</v>
      </c>
      <c r="I70" s="254">
        <f t="shared" si="12"/>
        <v>62999.999999999993</v>
      </c>
      <c r="J70" s="254">
        <f t="shared" si="13"/>
        <v>9000</v>
      </c>
      <c r="K70" s="273"/>
      <c r="L70" s="273">
        <v>30000</v>
      </c>
      <c r="M70" s="273">
        <v>20000</v>
      </c>
      <c r="N70" s="273">
        <v>11200</v>
      </c>
      <c r="O70" s="273">
        <v>1800</v>
      </c>
      <c r="P70" s="249"/>
    </row>
    <row r="71" spans="1:16" s="250" customFormat="1" ht="27" customHeight="1" x14ac:dyDescent="0.2">
      <c r="A71" s="247">
        <v>3</v>
      </c>
      <c r="B71" s="271" t="s">
        <v>203</v>
      </c>
      <c r="C71" s="268" t="s">
        <v>47</v>
      </c>
      <c r="D71" s="272">
        <v>1</v>
      </c>
      <c r="E71" s="259">
        <v>15000</v>
      </c>
      <c r="F71" s="259">
        <f t="shared" si="23"/>
        <v>60</v>
      </c>
      <c r="G71" s="259">
        <v>500</v>
      </c>
      <c r="H71" s="273">
        <f t="shared" si="24"/>
        <v>30000</v>
      </c>
      <c r="I71" s="254">
        <f t="shared" si="12"/>
        <v>21000</v>
      </c>
      <c r="J71" s="254">
        <f t="shared" si="13"/>
        <v>3000</v>
      </c>
      <c r="K71" s="273">
        <f>I71</f>
        <v>21000</v>
      </c>
      <c r="L71" s="273"/>
      <c r="M71" s="273"/>
      <c r="N71" s="273"/>
      <c r="O71" s="273"/>
      <c r="P71" s="249"/>
    </row>
    <row r="72" spans="1:16" s="250" customFormat="1" ht="27" customHeight="1" x14ac:dyDescent="0.2">
      <c r="A72" s="247">
        <v>4</v>
      </c>
      <c r="B72" s="271" t="s">
        <v>204</v>
      </c>
      <c r="C72" s="268" t="s">
        <v>47</v>
      </c>
      <c r="D72" s="272">
        <v>1</v>
      </c>
      <c r="E72" s="259">
        <v>20000</v>
      </c>
      <c r="F72" s="259">
        <f t="shared" si="23"/>
        <v>80</v>
      </c>
      <c r="G72" s="259">
        <v>500</v>
      </c>
      <c r="H72" s="273">
        <f t="shared" si="24"/>
        <v>40000</v>
      </c>
      <c r="I72" s="254">
        <f t="shared" si="12"/>
        <v>28000</v>
      </c>
      <c r="J72" s="254">
        <f t="shared" si="13"/>
        <v>4000</v>
      </c>
      <c r="K72" s="273"/>
      <c r="L72" s="273">
        <v>28000</v>
      </c>
      <c r="M72" s="273"/>
      <c r="N72" s="273"/>
      <c r="O72" s="273"/>
      <c r="P72" s="273"/>
    </row>
    <row r="73" spans="1:16" s="250" customFormat="1" ht="27" customHeight="1" x14ac:dyDescent="0.2">
      <c r="A73" s="247">
        <v>5</v>
      </c>
      <c r="B73" s="271" t="s">
        <v>205</v>
      </c>
      <c r="C73" s="268" t="s">
        <v>47</v>
      </c>
      <c r="D73" s="272">
        <v>1</v>
      </c>
      <c r="E73" s="259">
        <v>20000</v>
      </c>
      <c r="F73" s="259">
        <f t="shared" si="23"/>
        <v>80</v>
      </c>
      <c r="G73" s="259">
        <v>500</v>
      </c>
      <c r="H73" s="273">
        <f t="shared" si="24"/>
        <v>40000</v>
      </c>
      <c r="I73" s="254">
        <f t="shared" si="12"/>
        <v>28000</v>
      </c>
      <c r="J73" s="254">
        <f t="shared" si="13"/>
        <v>4000</v>
      </c>
      <c r="K73" s="273"/>
      <c r="L73" s="273"/>
      <c r="M73" s="273">
        <v>28000</v>
      </c>
      <c r="N73" s="273"/>
      <c r="O73" s="273"/>
      <c r="P73" s="273"/>
    </row>
    <row r="74" spans="1:16" s="250" customFormat="1" ht="27" customHeight="1" x14ac:dyDescent="0.2">
      <c r="A74" s="247">
        <v>6</v>
      </c>
      <c r="B74" s="271" t="s">
        <v>206</v>
      </c>
      <c r="C74" s="268" t="s">
        <v>47</v>
      </c>
      <c r="D74" s="272">
        <v>1</v>
      </c>
      <c r="E74" s="259">
        <v>20000</v>
      </c>
      <c r="F74" s="259">
        <f t="shared" si="23"/>
        <v>80</v>
      </c>
      <c r="G74" s="259">
        <v>500</v>
      </c>
      <c r="H74" s="273">
        <f t="shared" si="24"/>
        <v>40000</v>
      </c>
      <c r="I74" s="254">
        <f t="shared" si="12"/>
        <v>28000</v>
      </c>
      <c r="J74" s="254">
        <f t="shared" si="13"/>
        <v>4000</v>
      </c>
      <c r="K74" s="273"/>
      <c r="L74" s="273"/>
      <c r="M74" s="273">
        <f>I74</f>
        <v>28000</v>
      </c>
      <c r="N74" s="273"/>
      <c r="O74" s="273"/>
      <c r="P74" s="273"/>
    </row>
    <row r="75" spans="1:16" s="250" customFormat="1" ht="27" customHeight="1" x14ac:dyDescent="0.2">
      <c r="A75" s="247">
        <v>7</v>
      </c>
      <c r="B75" s="271" t="s">
        <v>207</v>
      </c>
      <c r="C75" s="268" t="s">
        <v>47</v>
      </c>
      <c r="D75" s="272">
        <v>1</v>
      </c>
      <c r="E75" s="259">
        <v>4000</v>
      </c>
      <c r="F75" s="259">
        <f t="shared" si="23"/>
        <v>16</v>
      </c>
      <c r="G75" s="259">
        <v>500</v>
      </c>
      <c r="H75" s="273">
        <f t="shared" si="24"/>
        <v>8000</v>
      </c>
      <c r="I75" s="254">
        <f t="shared" si="12"/>
        <v>5600</v>
      </c>
      <c r="J75" s="254">
        <f t="shared" si="13"/>
        <v>800</v>
      </c>
      <c r="K75" s="273"/>
      <c r="L75" s="273"/>
      <c r="M75" s="273">
        <f>I75</f>
        <v>5600</v>
      </c>
      <c r="N75" s="273"/>
      <c r="O75" s="273"/>
      <c r="P75" s="273"/>
    </row>
    <row r="76" spans="1:16" s="250" customFormat="1" ht="27" customHeight="1" x14ac:dyDescent="0.2">
      <c r="A76" s="247">
        <v>8</v>
      </c>
      <c r="B76" s="271" t="s">
        <v>208</v>
      </c>
      <c r="C76" s="268" t="s">
        <v>47</v>
      </c>
      <c r="D76" s="272">
        <v>1</v>
      </c>
      <c r="E76" s="259">
        <v>15000</v>
      </c>
      <c r="F76" s="259">
        <f t="shared" si="23"/>
        <v>60</v>
      </c>
      <c r="G76" s="259">
        <v>500</v>
      </c>
      <c r="H76" s="273">
        <f t="shared" si="24"/>
        <v>30000</v>
      </c>
      <c r="I76" s="254">
        <f t="shared" si="12"/>
        <v>21000</v>
      </c>
      <c r="J76" s="254">
        <f t="shared" si="13"/>
        <v>3000</v>
      </c>
      <c r="K76" s="273"/>
      <c r="L76" s="273"/>
      <c r="M76" s="273"/>
      <c r="N76" s="273">
        <f>I76</f>
        <v>21000</v>
      </c>
      <c r="O76" s="273"/>
      <c r="P76" s="273"/>
    </row>
    <row r="77" spans="1:16" s="250" customFormat="1" ht="27" customHeight="1" x14ac:dyDescent="0.2">
      <c r="A77" s="247">
        <v>9</v>
      </c>
      <c r="B77" s="271" t="s">
        <v>209</v>
      </c>
      <c r="C77" s="268" t="s">
        <v>47</v>
      </c>
      <c r="D77" s="272">
        <v>1</v>
      </c>
      <c r="E77" s="259">
        <v>15000</v>
      </c>
      <c r="F77" s="259">
        <f t="shared" si="23"/>
        <v>60</v>
      </c>
      <c r="G77" s="259">
        <v>500</v>
      </c>
      <c r="H77" s="273">
        <f t="shared" si="24"/>
        <v>30000</v>
      </c>
      <c r="I77" s="254">
        <f t="shared" si="12"/>
        <v>21000</v>
      </c>
      <c r="J77" s="254">
        <f t="shared" si="13"/>
        <v>3000</v>
      </c>
      <c r="K77" s="273"/>
      <c r="L77" s="273"/>
      <c r="M77" s="273"/>
      <c r="N77" s="273">
        <f>I77</f>
        <v>21000</v>
      </c>
      <c r="O77" s="273"/>
      <c r="P77" s="273"/>
    </row>
    <row r="78" spans="1:16" s="250" customFormat="1" ht="27" customHeight="1" x14ac:dyDescent="0.2">
      <c r="A78" s="247">
        <v>10</v>
      </c>
      <c r="B78" s="271" t="s">
        <v>210</v>
      </c>
      <c r="C78" s="268" t="s">
        <v>47</v>
      </c>
      <c r="D78" s="272">
        <v>1</v>
      </c>
      <c r="E78" s="259">
        <v>2000</v>
      </c>
      <c r="F78" s="259">
        <f t="shared" si="23"/>
        <v>8</v>
      </c>
      <c r="G78" s="259">
        <v>500</v>
      </c>
      <c r="H78" s="273">
        <f t="shared" si="24"/>
        <v>4000</v>
      </c>
      <c r="I78" s="254">
        <f t="shared" si="12"/>
        <v>2800</v>
      </c>
      <c r="J78" s="254">
        <f t="shared" si="13"/>
        <v>400</v>
      </c>
      <c r="K78" s="273"/>
      <c r="L78" s="273"/>
      <c r="M78" s="273"/>
      <c r="N78" s="273"/>
      <c r="O78" s="273">
        <f>I78</f>
        <v>2800</v>
      </c>
      <c r="P78" s="273"/>
    </row>
    <row r="79" spans="1:16" s="450" customFormat="1" ht="30.75" customHeight="1" x14ac:dyDescent="0.2">
      <c r="A79" s="448"/>
      <c r="B79" s="408" t="s">
        <v>211</v>
      </c>
      <c r="C79" s="449"/>
      <c r="D79" s="412">
        <f t="shared" ref="D79:O79" si="25">SUM(D80:D86)</f>
        <v>7</v>
      </c>
      <c r="E79" s="412">
        <f t="shared" si="25"/>
        <v>291000</v>
      </c>
      <c r="F79" s="412">
        <f t="shared" si="25"/>
        <v>1164</v>
      </c>
      <c r="G79" s="412">
        <f t="shared" si="25"/>
        <v>3170</v>
      </c>
      <c r="H79" s="412">
        <f t="shared" si="25"/>
        <v>641480</v>
      </c>
      <c r="I79" s="255">
        <f t="shared" si="12"/>
        <v>449036</v>
      </c>
      <c r="J79" s="255">
        <f t="shared" si="13"/>
        <v>64148</v>
      </c>
      <c r="K79" s="412">
        <f t="shared" si="25"/>
        <v>33250</v>
      </c>
      <c r="L79" s="412">
        <f t="shared" si="25"/>
        <v>29050</v>
      </c>
      <c r="M79" s="412">
        <f t="shared" si="25"/>
        <v>125003</v>
      </c>
      <c r="N79" s="412">
        <f t="shared" si="25"/>
        <v>110267</v>
      </c>
      <c r="O79" s="412">
        <f t="shared" si="25"/>
        <v>39466</v>
      </c>
      <c r="P79" s="412"/>
    </row>
    <row r="80" spans="1:16" s="250" customFormat="1" ht="24.75" customHeight="1" x14ac:dyDescent="0.2">
      <c r="A80" s="247">
        <v>1</v>
      </c>
      <c r="B80" s="274" t="s">
        <v>212</v>
      </c>
      <c r="C80" s="248" t="s">
        <v>43</v>
      </c>
      <c r="D80" s="248">
        <v>1</v>
      </c>
      <c r="E80" s="253">
        <v>15000</v>
      </c>
      <c r="F80" s="253">
        <f>E80*0.4/100</f>
        <v>60</v>
      </c>
      <c r="G80" s="253">
        <v>500</v>
      </c>
      <c r="H80" s="253">
        <f>F80*G80</f>
        <v>30000</v>
      </c>
      <c r="I80" s="254">
        <f t="shared" si="12"/>
        <v>21000</v>
      </c>
      <c r="J80" s="254">
        <f t="shared" si="13"/>
        <v>3000</v>
      </c>
      <c r="K80" s="253">
        <f>I80</f>
        <v>21000</v>
      </c>
      <c r="L80" s="275"/>
      <c r="M80" s="275"/>
      <c r="N80" s="275"/>
      <c r="O80" s="275"/>
      <c r="P80" s="253"/>
    </row>
    <row r="81" spans="1:16" s="250" customFormat="1" ht="25.5" x14ac:dyDescent="0.2">
      <c r="A81" s="247">
        <v>2</v>
      </c>
      <c r="B81" s="259" t="s">
        <v>213</v>
      </c>
      <c r="C81" s="248" t="s">
        <v>43</v>
      </c>
      <c r="D81" s="248">
        <v>1</v>
      </c>
      <c r="E81" s="253">
        <v>25000</v>
      </c>
      <c r="F81" s="253">
        <f>E81*0.4/100</f>
        <v>100</v>
      </c>
      <c r="G81" s="253">
        <v>350</v>
      </c>
      <c r="H81" s="253">
        <f>F81*G81</f>
        <v>35000</v>
      </c>
      <c r="I81" s="254">
        <f t="shared" si="12"/>
        <v>24500</v>
      </c>
      <c r="J81" s="254">
        <f t="shared" si="13"/>
        <v>3500</v>
      </c>
      <c r="K81" s="253">
        <v>12250</v>
      </c>
      <c r="L81" s="276">
        <v>12250</v>
      </c>
      <c r="M81" s="276"/>
      <c r="N81" s="276"/>
      <c r="O81" s="276"/>
      <c r="P81" s="253"/>
    </row>
    <row r="82" spans="1:16" s="250" customFormat="1" ht="32.25" customHeight="1" x14ac:dyDescent="0.2">
      <c r="A82" s="247">
        <v>3</v>
      </c>
      <c r="B82" s="259" t="s">
        <v>214</v>
      </c>
      <c r="C82" s="248" t="s">
        <v>43</v>
      </c>
      <c r="D82" s="248">
        <v>1</v>
      </c>
      <c r="E82" s="253">
        <v>15000</v>
      </c>
      <c r="F82" s="253">
        <f>E82*0.4/100</f>
        <v>60</v>
      </c>
      <c r="G82" s="253">
        <v>400</v>
      </c>
      <c r="H82" s="253">
        <f>F82*G82</f>
        <v>24000</v>
      </c>
      <c r="I82" s="254">
        <f t="shared" si="12"/>
        <v>16800</v>
      </c>
      <c r="J82" s="254">
        <f t="shared" si="13"/>
        <v>2400</v>
      </c>
      <c r="K82" s="253"/>
      <c r="L82" s="276">
        <f>I82</f>
        <v>16800</v>
      </c>
      <c r="M82" s="276"/>
      <c r="N82" s="276"/>
      <c r="O82" s="276"/>
      <c r="P82" s="253"/>
    </row>
    <row r="83" spans="1:16" s="250" customFormat="1" ht="22.5" customHeight="1" x14ac:dyDescent="0.2">
      <c r="A83" s="247">
        <v>4</v>
      </c>
      <c r="B83" s="259" t="s">
        <v>215</v>
      </c>
      <c r="C83" s="248" t="s">
        <v>47</v>
      </c>
      <c r="D83" s="248">
        <v>1</v>
      </c>
      <c r="E83" s="253">
        <v>100000</v>
      </c>
      <c r="F83" s="253">
        <f>E83*0.4/100</f>
        <v>400</v>
      </c>
      <c r="G83" s="253">
        <v>800</v>
      </c>
      <c r="H83" s="253">
        <f>F83*G83</f>
        <v>320000</v>
      </c>
      <c r="I83" s="254">
        <f t="shared" si="12"/>
        <v>224000</v>
      </c>
      <c r="J83" s="254">
        <f t="shared" si="13"/>
        <v>32000</v>
      </c>
      <c r="K83" s="253"/>
      <c r="L83" s="276"/>
      <c r="M83" s="276">
        <v>36267</v>
      </c>
      <c r="N83" s="276">
        <v>36267</v>
      </c>
      <c r="O83" s="276">
        <v>39466</v>
      </c>
      <c r="P83" s="253"/>
    </row>
    <row r="84" spans="1:16" s="455" customFormat="1" ht="27" customHeight="1" x14ac:dyDescent="0.2">
      <c r="A84" s="298">
        <v>5</v>
      </c>
      <c r="B84" s="453" t="s">
        <v>477</v>
      </c>
      <c r="C84" s="459">
        <v>2022</v>
      </c>
      <c r="D84" s="459">
        <v>1</v>
      </c>
      <c r="E84" s="299">
        <v>30000</v>
      </c>
      <c r="F84" s="299">
        <f t="shared" ref="F84:F85" si="26">E84*0.4/100</f>
        <v>120</v>
      </c>
      <c r="G84" s="299">
        <v>500</v>
      </c>
      <c r="H84" s="299">
        <f t="shared" ref="H84:H85" si="27">F84*G84</f>
        <v>60000</v>
      </c>
      <c r="I84" s="254">
        <f t="shared" si="12"/>
        <v>42000</v>
      </c>
      <c r="J84" s="254">
        <f t="shared" si="13"/>
        <v>6000</v>
      </c>
      <c r="K84" s="299"/>
      <c r="L84" s="460"/>
      <c r="M84" s="460">
        <v>20000</v>
      </c>
      <c r="N84" s="460">
        <v>22000</v>
      </c>
      <c r="O84" s="460"/>
      <c r="P84" s="299"/>
    </row>
    <row r="85" spans="1:16" s="455" customFormat="1" ht="30.75" customHeight="1" x14ac:dyDescent="0.2">
      <c r="A85" s="298">
        <v>6</v>
      </c>
      <c r="B85" s="453" t="s">
        <v>335</v>
      </c>
      <c r="C85" s="459">
        <v>2022</v>
      </c>
      <c r="D85" s="459">
        <v>1</v>
      </c>
      <c r="E85" s="299">
        <v>80000</v>
      </c>
      <c r="F85" s="299">
        <f t="shared" si="26"/>
        <v>320</v>
      </c>
      <c r="G85" s="299">
        <v>500</v>
      </c>
      <c r="H85" s="299">
        <f t="shared" si="27"/>
        <v>160000</v>
      </c>
      <c r="I85" s="254">
        <f t="shared" si="12"/>
        <v>112000</v>
      </c>
      <c r="J85" s="254">
        <f t="shared" si="13"/>
        <v>16000</v>
      </c>
      <c r="K85" s="299"/>
      <c r="L85" s="460"/>
      <c r="M85" s="460">
        <v>60000</v>
      </c>
      <c r="N85" s="460">
        <v>52000</v>
      </c>
      <c r="O85" s="460"/>
      <c r="P85" s="299"/>
    </row>
    <row r="86" spans="1:16" s="2" customFormat="1" ht="51" x14ac:dyDescent="0.2">
      <c r="A86" s="247">
        <v>7</v>
      </c>
      <c r="B86" s="259" t="s">
        <v>328</v>
      </c>
      <c r="C86" s="126" t="s">
        <v>47</v>
      </c>
      <c r="D86" s="126">
        <v>1</v>
      </c>
      <c r="E86" s="253">
        <v>26000</v>
      </c>
      <c r="F86" s="253">
        <f>E86*0.4/100</f>
        <v>104</v>
      </c>
      <c r="G86" s="253">
        <v>120</v>
      </c>
      <c r="H86" s="253">
        <f>F86*G86</f>
        <v>12480</v>
      </c>
      <c r="I86" s="254">
        <f t="shared" si="12"/>
        <v>8736</v>
      </c>
      <c r="J86" s="254">
        <f t="shared" si="13"/>
        <v>1248</v>
      </c>
      <c r="K86" s="253"/>
      <c r="L86" s="276"/>
      <c r="M86" s="276">
        <f>I86</f>
        <v>8736</v>
      </c>
      <c r="N86" s="276"/>
      <c r="O86" s="276"/>
      <c r="P86" s="253"/>
    </row>
    <row r="87" spans="1:16" s="450" customFormat="1" ht="25.5" customHeight="1" x14ac:dyDescent="0.2">
      <c r="A87" s="448"/>
      <c r="B87" s="408" t="s">
        <v>217</v>
      </c>
      <c r="C87" s="449"/>
      <c r="D87" s="412">
        <f t="shared" ref="D87:O87" si="28">SUM(D88:D93)</f>
        <v>6</v>
      </c>
      <c r="E87" s="412">
        <f t="shared" si="28"/>
        <v>179800</v>
      </c>
      <c r="F87" s="412">
        <f t="shared" si="28"/>
        <v>719.2</v>
      </c>
      <c r="G87" s="412">
        <f t="shared" si="28"/>
        <v>3580</v>
      </c>
      <c r="H87" s="412">
        <f t="shared" si="28"/>
        <v>508928</v>
      </c>
      <c r="I87" s="255">
        <f t="shared" si="12"/>
        <v>356249.59999999998</v>
      </c>
      <c r="J87" s="255">
        <f t="shared" si="13"/>
        <v>50892.800000000003</v>
      </c>
      <c r="K87" s="412">
        <f t="shared" si="28"/>
        <v>0</v>
      </c>
      <c r="L87" s="412">
        <f t="shared" si="28"/>
        <v>20000</v>
      </c>
      <c r="M87" s="412">
        <f t="shared" si="28"/>
        <v>110000</v>
      </c>
      <c r="N87" s="412">
        <f t="shared" si="28"/>
        <v>131830</v>
      </c>
      <c r="O87" s="412">
        <f t="shared" si="28"/>
        <v>94419.6</v>
      </c>
      <c r="P87" s="412"/>
    </row>
    <row r="88" spans="1:16" s="250" customFormat="1" ht="54" customHeight="1" x14ac:dyDescent="0.2">
      <c r="A88" s="295">
        <v>1</v>
      </c>
      <c r="B88" s="66" t="s">
        <v>218</v>
      </c>
      <c r="C88" s="126" t="s">
        <v>47</v>
      </c>
      <c r="D88" s="126">
        <v>1</v>
      </c>
      <c r="E88" s="253">
        <v>30000</v>
      </c>
      <c r="F88" s="253">
        <f t="shared" ref="F88:F93" si="29">E88*0.4/100</f>
        <v>120</v>
      </c>
      <c r="G88" s="253">
        <v>650</v>
      </c>
      <c r="H88" s="253">
        <f t="shared" ref="H88:H93" si="30">G88*F88</f>
        <v>78000</v>
      </c>
      <c r="I88" s="254">
        <f t="shared" si="12"/>
        <v>54600</v>
      </c>
      <c r="J88" s="254">
        <f t="shared" si="13"/>
        <v>7800</v>
      </c>
      <c r="K88" s="253"/>
      <c r="L88" s="253">
        <v>20000</v>
      </c>
      <c r="M88" s="253">
        <v>20000</v>
      </c>
      <c r="N88" s="253">
        <v>10000</v>
      </c>
      <c r="O88" s="253">
        <v>4600</v>
      </c>
      <c r="P88" s="253"/>
    </row>
    <row r="89" spans="1:16" s="250" customFormat="1" ht="52.5" customHeight="1" x14ac:dyDescent="0.2">
      <c r="A89" s="295">
        <v>2</v>
      </c>
      <c r="B89" s="66" t="s">
        <v>219</v>
      </c>
      <c r="C89" s="126" t="s">
        <v>70</v>
      </c>
      <c r="D89" s="126">
        <v>1</v>
      </c>
      <c r="E89" s="253">
        <v>40000</v>
      </c>
      <c r="F89" s="253">
        <f t="shared" si="29"/>
        <v>160</v>
      </c>
      <c r="G89" s="253">
        <v>650</v>
      </c>
      <c r="H89" s="253">
        <f t="shared" si="30"/>
        <v>104000</v>
      </c>
      <c r="I89" s="254">
        <f t="shared" si="12"/>
        <v>72800</v>
      </c>
      <c r="J89" s="254">
        <f t="shared" si="13"/>
        <v>10400</v>
      </c>
      <c r="K89" s="253"/>
      <c r="L89" s="253"/>
      <c r="M89" s="253"/>
      <c r="N89" s="253">
        <v>30000</v>
      </c>
      <c r="O89" s="253">
        <v>42800</v>
      </c>
      <c r="P89" s="253"/>
    </row>
    <row r="90" spans="1:16" s="250" customFormat="1" ht="35.1" customHeight="1" x14ac:dyDescent="0.2">
      <c r="A90" s="295">
        <v>3</v>
      </c>
      <c r="B90" s="66" t="s">
        <v>220</v>
      </c>
      <c r="C90" s="126" t="s">
        <v>70</v>
      </c>
      <c r="D90" s="126">
        <v>1</v>
      </c>
      <c r="E90" s="253">
        <v>11900</v>
      </c>
      <c r="F90" s="253">
        <f t="shared" si="29"/>
        <v>47.6</v>
      </c>
      <c r="G90" s="253">
        <v>650</v>
      </c>
      <c r="H90" s="253">
        <f t="shared" si="30"/>
        <v>30940</v>
      </c>
      <c r="I90" s="254">
        <f t="shared" si="12"/>
        <v>21658</v>
      </c>
      <c r="J90" s="254">
        <f t="shared" si="13"/>
        <v>3094</v>
      </c>
      <c r="K90" s="253"/>
      <c r="L90" s="253"/>
      <c r="M90" s="253">
        <v>10000</v>
      </c>
      <c r="N90" s="253"/>
      <c r="O90" s="253">
        <v>11658</v>
      </c>
      <c r="P90" s="253"/>
    </row>
    <row r="91" spans="1:16" s="250" customFormat="1" ht="52.5" customHeight="1" x14ac:dyDescent="0.2">
      <c r="A91" s="295">
        <v>4</v>
      </c>
      <c r="B91" s="66" t="s">
        <v>221</v>
      </c>
      <c r="C91" s="126" t="s">
        <v>70</v>
      </c>
      <c r="D91" s="126">
        <v>1</v>
      </c>
      <c r="E91" s="253">
        <v>6500</v>
      </c>
      <c r="F91" s="253">
        <f t="shared" si="29"/>
        <v>26</v>
      </c>
      <c r="G91" s="253">
        <v>650</v>
      </c>
      <c r="H91" s="253">
        <f t="shared" si="30"/>
        <v>16900</v>
      </c>
      <c r="I91" s="254">
        <f t="shared" si="12"/>
        <v>11830</v>
      </c>
      <c r="J91" s="254">
        <f t="shared" si="13"/>
        <v>1690</v>
      </c>
      <c r="K91" s="253"/>
      <c r="L91" s="253"/>
      <c r="M91" s="253"/>
      <c r="N91" s="253">
        <f>I91</f>
        <v>11830</v>
      </c>
      <c r="O91" s="253"/>
      <c r="P91" s="253"/>
    </row>
    <row r="92" spans="1:16" s="250" customFormat="1" ht="52.5" customHeight="1" x14ac:dyDescent="0.2">
      <c r="A92" s="393">
        <v>5</v>
      </c>
      <c r="B92" s="69" t="s">
        <v>318</v>
      </c>
      <c r="C92" s="82" t="s">
        <v>70</v>
      </c>
      <c r="D92" s="82">
        <v>1</v>
      </c>
      <c r="E92" s="256">
        <v>86000</v>
      </c>
      <c r="F92" s="256">
        <f t="shared" si="29"/>
        <v>344</v>
      </c>
      <c r="G92" s="256">
        <v>800</v>
      </c>
      <c r="H92" s="256">
        <f t="shared" si="30"/>
        <v>275200</v>
      </c>
      <c r="I92" s="254">
        <f t="shared" si="12"/>
        <v>192640</v>
      </c>
      <c r="J92" s="254">
        <f t="shared" si="13"/>
        <v>27520</v>
      </c>
      <c r="K92" s="256"/>
      <c r="L92" s="256"/>
      <c r="M92" s="256">
        <v>80000</v>
      </c>
      <c r="N92" s="256">
        <v>80000</v>
      </c>
      <c r="O92" s="256">
        <v>32640</v>
      </c>
      <c r="P92" s="256"/>
    </row>
    <row r="93" spans="1:16" s="250" customFormat="1" ht="47.25" customHeight="1" x14ac:dyDescent="0.2">
      <c r="A93" s="295">
        <v>6</v>
      </c>
      <c r="B93" s="66" t="s">
        <v>216</v>
      </c>
      <c r="C93" s="126" t="s">
        <v>47</v>
      </c>
      <c r="D93" s="126">
        <v>1</v>
      </c>
      <c r="E93" s="253">
        <v>5400</v>
      </c>
      <c r="F93" s="253">
        <f t="shared" si="29"/>
        <v>21.6</v>
      </c>
      <c r="G93" s="253">
        <v>180</v>
      </c>
      <c r="H93" s="253">
        <f t="shared" si="30"/>
        <v>3888.0000000000005</v>
      </c>
      <c r="I93" s="254">
        <f t="shared" si="12"/>
        <v>2721.6000000000004</v>
      </c>
      <c r="J93" s="254">
        <f t="shared" si="13"/>
        <v>388.80000000000007</v>
      </c>
      <c r="K93" s="253"/>
      <c r="L93" s="253"/>
      <c r="M93" s="253"/>
      <c r="N93" s="253"/>
      <c r="O93" s="253">
        <f>I93</f>
        <v>2721.6000000000004</v>
      </c>
      <c r="P93" s="253"/>
    </row>
    <row r="94" spans="1:16" s="450" customFormat="1" ht="24" customHeight="1" x14ac:dyDescent="0.2">
      <c r="A94" s="448"/>
      <c r="B94" s="408" t="s">
        <v>222</v>
      </c>
      <c r="C94" s="449"/>
      <c r="D94" s="412">
        <f t="shared" ref="D94:O94" si="31">SUM(D95:D99)</f>
        <v>5</v>
      </c>
      <c r="E94" s="412">
        <f t="shared" si="31"/>
        <v>140000</v>
      </c>
      <c r="F94" s="412">
        <f t="shared" si="31"/>
        <v>596</v>
      </c>
      <c r="G94" s="412">
        <f t="shared" si="31"/>
        <v>1700</v>
      </c>
      <c r="H94" s="412">
        <f t="shared" si="31"/>
        <v>190800</v>
      </c>
      <c r="I94" s="255">
        <f t="shared" si="12"/>
        <v>133560</v>
      </c>
      <c r="J94" s="255">
        <f t="shared" si="13"/>
        <v>19080</v>
      </c>
      <c r="K94" s="412">
        <f t="shared" si="31"/>
        <v>7000</v>
      </c>
      <c r="L94" s="412">
        <f t="shared" si="31"/>
        <v>20000</v>
      </c>
      <c r="M94" s="412">
        <f t="shared" si="31"/>
        <v>26800</v>
      </c>
      <c r="N94" s="412">
        <f t="shared" si="31"/>
        <v>52760</v>
      </c>
      <c r="O94" s="412">
        <f t="shared" si="31"/>
        <v>27000</v>
      </c>
      <c r="P94" s="412"/>
    </row>
    <row r="95" spans="1:16" s="250" customFormat="1" ht="25.5" x14ac:dyDescent="0.2">
      <c r="A95" s="247">
        <v>1</v>
      </c>
      <c r="B95" s="66" t="s">
        <v>223</v>
      </c>
      <c r="C95" s="278" t="s">
        <v>193</v>
      </c>
      <c r="D95" s="279">
        <v>1</v>
      </c>
      <c r="E95" s="280">
        <v>50000</v>
      </c>
      <c r="F95" s="280">
        <f>E95*0.4/100</f>
        <v>200</v>
      </c>
      <c r="G95" s="280">
        <v>300</v>
      </c>
      <c r="H95" s="280">
        <f>F95*G95</f>
        <v>60000</v>
      </c>
      <c r="I95" s="254">
        <f t="shared" si="12"/>
        <v>42000</v>
      </c>
      <c r="J95" s="254">
        <f t="shared" si="13"/>
        <v>6000</v>
      </c>
      <c r="K95" s="280">
        <v>7000</v>
      </c>
      <c r="L95" s="280">
        <v>10000</v>
      </c>
      <c r="M95" s="280">
        <v>10000</v>
      </c>
      <c r="N95" s="280">
        <v>10000</v>
      </c>
      <c r="O95" s="280">
        <v>5000</v>
      </c>
      <c r="P95" s="253"/>
    </row>
    <row r="96" spans="1:16" s="250" customFormat="1" ht="25.5" x14ac:dyDescent="0.2">
      <c r="A96" s="247">
        <v>2</v>
      </c>
      <c r="B96" s="66" t="s">
        <v>224</v>
      </c>
      <c r="C96" s="278" t="s">
        <v>225</v>
      </c>
      <c r="D96" s="279">
        <v>1</v>
      </c>
      <c r="E96" s="280">
        <v>50000</v>
      </c>
      <c r="F96" s="280">
        <f>E96*0.4/100</f>
        <v>200</v>
      </c>
      <c r="G96" s="280">
        <v>300</v>
      </c>
      <c r="H96" s="280">
        <f>F96*G96</f>
        <v>60000</v>
      </c>
      <c r="I96" s="254">
        <f t="shared" ref="I96:I156" si="32">H96*0.7</f>
        <v>42000</v>
      </c>
      <c r="J96" s="254">
        <f t="shared" ref="J96:J156" si="33">H96*0.1</f>
        <v>6000</v>
      </c>
      <c r="K96" s="280"/>
      <c r="L96" s="280"/>
      <c r="M96" s="280">
        <v>10000</v>
      </c>
      <c r="N96" s="280">
        <v>10000</v>
      </c>
      <c r="O96" s="280">
        <v>22000</v>
      </c>
      <c r="P96" s="253"/>
    </row>
    <row r="97" spans="1:16" s="250" customFormat="1" ht="25.5" x14ac:dyDescent="0.2">
      <c r="A97" s="247">
        <v>3</v>
      </c>
      <c r="B97" s="66" t="s">
        <v>226</v>
      </c>
      <c r="C97" s="278" t="s">
        <v>43</v>
      </c>
      <c r="D97" s="279">
        <v>1</v>
      </c>
      <c r="E97" s="280">
        <v>11000</v>
      </c>
      <c r="F97" s="280">
        <v>60</v>
      </c>
      <c r="G97" s="280">
        <v>400</v>
      </c>
      <c r="H97" s="280">
        <f>F97*G97</f>
        <v>24000</v>
      </c>
      <c r="I97" s="254">
        <f t="shared" si="32"/>
        <v>16800</v>
      </c>
      <c r="J97" s="254">
        <f t="shared" si="33"/>
        <v>2400</v>
      </c>
      <c r="K97" s="280"/>
      <c r="L97" s="280">
        <v>10000</v>
      </c>
      <c r="M97" s="280">
        <v>6800</v>
      </c>
      <c r="N97" s="280"/>
      <c r="O97" s="280"/>
      <c r="P97" s="253"/>
    </row>
    <row r="98" spans="1:16" s="250" customFormat="1" ht="51" x14ac:dyDescent="0.2">
      <c r="A98" s="247">
        <v>4</v>
      </c>
      <c r="B98" s="66" t="s">
        <v>227</v>
      </c>
      <c r="C98" s="278" t="s">
        <v>70</v>
      </c>
      <c r="D98" s="279">
        <v>1</v>
      </c>
      <c r="E98" s="280">
        <v>10000</v>
      </c>
      <c r="F98" s="280">
        <v>60</v>
      </c>
      <c r="G98" s="280">
        <v>400</v>
      </c>
      <c r="H98" s="280">
        <f>F98*G98</f>
        <v>24000</v>
      </c>
      <c r="I98" s="254">
        <f t="shared" si="32"/>
        <v>16800</v>
      </c>
      <c r="J98" s="254">
        <f t="shared" si="33"/>
        <v>2400</v>
      </c>
      <c r="K98" s="280"/>
      <c r="L98" s="280"/>
      <c r="M98" s="280"/>
      <c r="N98" s="280">
        <f>I98</f>
        <v>16800</v>
      </c>
      <c r="O98" s="280"/>
      <c r="P98" s="253"/>
    </row>
    <row r="99" spans="1:16" s="250" customFormat="1" ht="29.25" customHeight="1" x14ac:dyDescent="0.2">
      <c r="A99" s="247">
        <v>5</v>
      </c>
      <c r="B99" s="66" t="s">
        <v>228</v>
      </c>
      <c r="C99" s="279">
        <v>2023</v>
      </c>
      <c r="D99" s="279">
        <v>1</v>
      </c>
      <c r="E99" s="280">
        <v>19000</v>
      </c>
      <c r="F99" s="280">
        <f>E99*0.4/100</f>
        <v>76</v>
      </c>
      <c r="G99" s="280">
        <v>300</v>
      </c>
      <c r="H99" s="280">
        <f>F99*G99</f>
        <v>22800</v>
      </c>
      <c r="I99" s="254">
        <f t="shared" si="32"/>
        <v>15959.999999999998</v>
      </c>
      <c r="J99" s="254">
        <f t="shared" si="33"/>
        <v>2280</v>
      </c>
      <c r="K99" s="280"/>
      <c r="L99" s="280"/>
      <c r="M99" s="280"/>
      <c r="N99" s="280">
        <f>I99</f>
        <v>15959.999999999998</v>
      </c>
      <c r="O99" s="280"/>
      <c r="P99" s="253"/>
    </row>
    <row r="100" spans="1:16" s="450" customFormat="1" ht="26.25" customHeight="1" x14ac:dyDescent="0.2">
      <c r="A100" s="448"/>
      <c r="B100" s="408" t="s">
        <v>229</v>
      </c>
      <c r="C100" s="449"/>
      <c r="D100" s="412">
        <f>SUM(D101:D104)</f>
        <v>4</v>
      </c>
      <c r="E100" s="412">
        <f t="shared" ref="E100:O100" si="34">SUM(E101:E104)</f>
        <v>155000</v>
      </c>
      <c r="F100" s="412">
        <f t="shared" si="34"/>
        <v>620</v>
      </c>
      <c r="G100" s="412">
        <f t="shared" si="34"/>
        <v>2100</v>
      </c>
      <c r="H100" s="412">
        <f t="shared" si="34"/>
        <v>314000</v>
      </c>
      <c r="I100" s="255">
        <f t="shared" si="32"/>
        <v>219800</v>
      </c>
      <c r="J100" s="255">
        <f t="shared" si="33"/>
        <v>31400</v>
      </c>
      <c r="K100" s="412">
        <f t="shared" si="34"/>
        <v>9333</v>
      </c>
      <c r="L100" s="412">
        <f t="shared" si="34"/>
        <v>35000</v>
      </c>
      <c r="M100" s="412">
        <f t="shared" si="34"/>
        <v>26547</v>
      </c>
      <c r="N100" s="412">
        <f t="shared" si="34"/>
        <v>79600</v>
      </c>
      <c r="O100" s="412">
        <f t="shared" si="34"/>
        <v>69320</v>
      </c>
      <c r="P100" s="412"/>
    </row>
    <row r="101" spans="1:16" s="250" customFormat="1" ht="33" customHeight="1" x14ac:dyDescent="0.2">
      <c r="A101" s="247">
        <v>1</v>
      </c>
      <c r="B101" s="270" t="s">
        <v>230</v>
      </c>
      <c r="C101" s="278" t="s">
        <v>56</v>
      </c>
      <c r="D101" s="278">
        <v>1</v>
      </c>
      <c r="E101" s="281">
        <v>35000</v>
      </c>
      <c r="F101" s="281">
        <f>E101*0.4/100</f>
        <v>140</v>
      </c>
      <c r="G101" s="281">
        <v>800</v>
      </c>
      <c r="H101" s="280">
        <f>F101*G101</f>
        <v>112000</v>
      </c>
      <c r="I101" s="254">
        <f t="shared" si="32"/>
        <v>78400</v>
      </c>
      <c r="J101" s="254">
        <f t="shared" si="33"/>
        <v>11200</v>
      </c>
      <c r="K101" s="280">
        <v>9333</v>
      </c>
      <c r="L101" s="280">
        <v>15000</v>
      </c>
      <c r="M101" s="280">
        <v>13747</v>
      </c>
      <c r="N101" s="280">
        <v>19040</v>
      </c>
      <c r="O101" s="280">
        <v>21280</v>
      </c>
      <c r="P101" s="66"/>
    </row>
    <row r="102" spans="1:16" s="250" customFormat="1" ht="33" customHeight="1" x14ac:dyDescent="0.2">
      <c r="A102" s="247">
        <v>2</v>
      </c>
      <c r="B102" s="270" t="s">
        <v>231</v>
      </c>
      <c r="C102" s="278" t="s">
        <v>43</v>
      </c>
      <c r="D102" s="278">
        <v>1</v>
      </c>
      <c r="E102" s="281">
        <v>15000</v>
      </c>
      <c r="F102" s="281">
        <f>E102*0.4/100</f>
        <v>60</v>
      </c>
      <c r="G102" s="281">
        <v>400</v>
      </c>
      <c r="H102" s="280">
        <f>F102*G102</f>
        <v>24000</v>
      </c>
      <c r="I102" s="254">
        <f t="shared" si="32"/>
        <v>16800</v>
      </c>
      <c r="J102" s="254">
        <f t="shared" si="33"/>
        <v>2400</v>
      </c>
      <c r="K102" s="280"/>
      <c r="L102" s="280"/>
      <c r="M102" s="280">
        <v>6800</v>
      </c>
      <c r="N102" s="280">
        <v>4520</v>
      </c>
      <c r="O102" s="280">
        <v>5480</v>
      </c>
      <c r="P102" s="66"/>
    </row>
    <row r="103" spans="1:16" s="250" customFormat="1" ht="33" customHeight="1" x14ac:dyDescent="0.2">
      <c r="A103" s="247">
        <v>3</v>
      </c>
      <c r="B103" s="270" t="s">
        <v>232</v>
      </c>
      <c r="C103" s="278" t="s">
        <v>43</v>
      </c>
      <c r="D103" s="278">
        <v>1</v>
      </c>
      <c r="E103" s="281">
        <v>25000</v>
      </c>
      <c r="F103" s="281">
        <f>E103*0.4/100</f>
        <v>100</v>
      </c>
      <c r="G103" s="281">
        <v>500</v>
      </c>
      <c r="H103" s="280">
        <f>F103*G103</f>
        <v>50000</v>
      </c>
      <c r="I103" s="254">
        <f t="shared" si="32"/>
        <v>35000</v>
      </c>
      <c r="J103" s="254">
        <f t="shared" si="33"/>
        <v>5000</v>
      </c>
      <c r="K103" s="280"/>
      <c r="L103" s="280">
        <v>20000</v>
      </c>
      <c r="M103" s="280">
        <v>6000</v>
      </c>
      <c r="N103" s="280">
        <v>9000</v>
      </c>
      <c r="O103" s="280"/>
      <c r="P103" s="66"/>
    </row>
    <row r="104" spans="1:16" s="250" customFormat="1" ht="33" customHeight="1" x14ac:dyDescent="0.2">
      <c r="A104" s="78">
        <v>4</v>
      </c>
      <c r="B104" s="101" t="s">
        <v>294</v>
      </c>
      <c r="C104" s="102" t="s">
        <v>47</v>
      </c>
      <c r="D104" s="102">
        <v>1</v>
      </c>
      <c r="E104" s="257">
        <v>80000</v>
      </c>
      <c r="F104" s="257">
        <f>E104*0.4/100</f>
        <v>320</v>
      </c>
      <c r="G104" s="257">
        <v>400</v>
      </c>
      <c r="H104" s="257">
        <f>F104*G104</f>
        <v>128000</v>
      </c>
      <c r="I104" s="254">
        <f t="shared" si="32"/>
        <v>89600</v>
      </c>
      <c r="J104" s="254">
        <f t="shared" si="33"/>
        <v>12800</v>
      </c>
      <c r="K104" s="257"/>
      <c r="L104" s="257"/>
      <c r="M104" s="257"/>
      <c r="N104" s="257">
        <v>47040</v>
      </c>
      <c r="O104" s="257">
        <v>42560</v>
      </c>
      <c r="P104" s="66"/>
    </row>
    <row r="105" spans="1:16" s="450" customFormat="1" ht="32.25" customHeight="1" x14ac:dyDescent="0.2">
      <c r="A105" s="448"/>
      <c r="B105" s="408" t="s">
        <v>233</v>
      </c>
      <c r="C105" s="449"/>
      <c r="D105" s="412">
        <f>SUM(D106:D108)</f>
        <v>3</v>
      </c>
      <c r="E105" s="412">
        <f t="shared" ref="E105:O105" si="35">SUM(E106:E108)</f>
        <v>173500</v>
      </c>
      <c r="F105" s="412">
        <f t="shared" si="35"/>
        <v>694</v>
      </c>
      <c r="G105" s="412">
        <f t="shared" si="35"/>
        <v>1300</v>
      </c>
      <c r="H105" s="412">
        <f t="shared" si="35"/>
        <v>295000</v>
      </c>
      <c r="I105" s="255">
        <f t="shared" si="32"/>
        <v>206500</v>
      </c>
      <c r="J105" s="255">
        <f t="shared" si="33"/>
        <v>29500</v>
      </c>
      <c r="K105" s="412">
        <f t="shared" si="35"/>
        <v>0</v>
      </c>
      <c r="L105" s="412">
        <f t="shared" si="35"/>
        <v>10000</v>
      </c>
      <c r="M105" s="412">
        <f t="shared" si="35"/>
        <v>34380</v>
      </c>
      <c r="N105" s="412">
        <f t="shared" si="35"/>
        <v>100120</v>
      </c>
      <c r="O105" s="412">
        <f t="shared" si="35"/>
        <v>62000</v>
      </c>
      <c r="P105" s="412"/>
    </row>
    <row r="106" spans="1:16" s="250" customFormat="1" ht="39.75" customHeight="1" x14ac:dyDescent="0.2">
      <c r="A106" s="247">
        <v>1</v>
      </c>
      <c r="B106" s="66" t="s">
        <v>234</v>
      </c>
      <c r="C106" s="126" t="s">
        <v>47</v>
      </c>
      <c r="D106" s="126">
        <v>1</v>
      </c>
      <c r="E106" s="253">
        <v>30000</v>
      </c>
      <c r="F106" s="253">
        <f>E106*0.4/100</f>
        <v>120</v>
      </c>
      <c r="G106" s="253">
        <v>400</v>
      </c>
      <c r="H106" s="254">
        <f>F106*G106</f>
        <v>48000</v>
      </c>
      <c r="I106" s="254">
        <f t="shared" si="32"/>
        <v>33600</v>
      </c>
      <c r="J106" s="254">
        <f t="shared" si="33"/>
        <v>4800</v>
      </c>
      <c r="K106" s="254"/>
      <c r="L106" s="254">
        <v>10000</v>
      </c>
      <c r="M106" s="254">
        <v>12640</v>
      </c>
      <c r="N106" s="254">
        <v>10960</v>
      </c>
      <c r="O106" s="254"/>
      <c r="P106" s="66"/>
    </row>
    <row r="107" spans="1:16" s="250" customFormat="1" ht="39.75" customHeight="1" x14ac:dyDescent="0.2">
      <c r="A107" s="247">
        <v>2</v>
      </c>
      <c r="B107" s="66" t="s">
        <v>235</v>
      </c>
      <c r="C107" s="126" t="s">
        <v>47</v>
      </c>
      <c r="D107" s="126">
        <v>1</v>
      </c>
      <c r="E107" s="253">
        <v>43500</v>
      </c>
      <c r="F107" s="253">
        <f>E107*0.4/100</f>
        <v>174</v>
      </c>
      <c r="G107" s="253">
        <v>500</v>
      </c>
      <c r="H107" s="254">
        <f>F107*G107</f>
        <v>87000</v>
      </c>
      <c r="I107" s="254">
        <f t="shared" si="32"/>
        <v>60899.999999999993</v>
      </c>
      <c r="J107" s="254">
        <f t="shared" si="33"/>
        <v>8700</v>
      </c>
      <c r="K107" s="254"/>
      <c r="L107" s="254"/>
      <c r="M107" s="254">
        <v>21740</v>
      </c>
      <c r="N107" s="254">
        <v>39160</v>
      </c>
      <c r="O107" s="254"/>
      <c r="P107" s="66"/>
    </row>
    <row r="108" spans="1:16" s="250" customFormat="1" ht="31.5" customHeight="1" x14ac:dyDescent="0.2">
      <c r="A108" s="247">
        <v>3</v>
      </c>
      <c r="B108" s="66" t="s">
        <v>236</v>
      </c>
      <c r="C108" s="126" t="s">
        <v>47</v>
      </c>
      <c r="D108" s="126">
        <v>1</v>
      </c>
      <c r="E108" s="253">
        <v>100000</v>
      </c>
      <c r="F108" s="253">
        <f>E108*0.4/100</f>
        <v>400</v>
      </c>
      <c r="G108" s="253">
        <v>400</v>
      </c>
      <c r="H108" s="254">
        <f>F108*G108</f>
        <v>160000</v>
      </c>
      <c r="I108" s="254">
        <f t="shared" si="32"/>
        <v>112000</v>
      </c>
      <c r="J108" s="254">
        <f t="shared" si="33"/>
        <v>16000</v>
      </c>
      <c r="K108" s="254"/>
      <c r="L108" s="254"/>
      <c r="M108" s="254"/>
      <c r="N108" s="254">
        <v>50000</v>
      </c>
      <c r="O108" s="254">
        <v>62000</v>
      </c>
      <c r="P108" s="66"/>
    </row>
    <row r="109" spans="1:16" s="450" customFormat="1" ht="25.5" customHeight="1" x14ac:dyDescent="0.2">
      <c r="A109" s="448"/>
      <c r="B109" s="408" t="s">
        <v>237</v>
      </c>
      <c r="C109" s="449"/>
      <c r="D109" s="412">
        <f t="shared" ref="D109:O109" si="36">SUM(D110:D115)</f>
        <v>6</v>
      </c>
      <c r="E109" s="412">
        <f t="shared" si="36"/>
        <v>130800</v>
      </c>
      <c r="F109" s="412">
        <f t="shared" si="36"/>
        <v>523.20000000000005</v>
      </c>
      <c r="G109" s="412">
        <f t="shared" si="36"/>
        <v>1900</v>
      </c>
      <c r="H109" s="412">
        <f t="shared" si="36"/>
        <v>145080</v>
      </c>
      <c r="I109" s="255">
        <f t="shared" si="32"/>
        <v>101556</v>
      </c>
      <c r="J109" s="255">
        <f t="shared" si="33"/>
        <v>14508</v>
      </c>
      <c r="K109" s="412">
        <f t="shared" si="36"/>
        <v>0</v>
      </c>
      <c r="L109" s="412">
        <f t="shared" si="36"/>
        <v>41356</v>
      </c>
      <c r="M109" s="412">
        <f t="shared" si="36"/>
        <v>10400</v>
      </c>
      <c r="N109" s="412">
        <f t="shared" si="36"/>
        <v>10000</v>
      </c>
      <c r="O109" s="412">
        <f t="shared" si="36"/>
        <v>39800</v>
      </c>
      <c r="P109" s="412"/>
    </row>
    <row r="110" spans="1:16" s="250" customFormat="1" ht="25.5" customHeight="1" x14ac:dyDescent="0.2">
      <c r="A110" s="282">
        <v>1</v>
      </c>
      <c r="B110" s="282" t="s">
        <v>238</v>
      </c>
      <c r="C110" s="283">
        <v>2022</v>
      </c>
      <c r="D110" s="283">
        <v>1</v>
      </c>
      <c r="E110" s="253">
        <v>18000</v>
      </c>
      <c r="F110" s="253">
        <f t="shared" ref="F110:F115" si="37">E110*0.4/100</f>
        <v>72</v>
      </c>
      <c r="G110" s="253">
        <v>300</v>
      </c>
      <c r="H110" s="253">
        <f>F110*G110</f>
        <v>21600</v>
      </c>
      <c r="I110" s="254">
        <f t="shared" si="32"/>
        <v>15119.999999999998</v>
      </c>
      <c r="J110" s="254">
        <f t="shared" si="33"/>
        <v>2160</v>
      </c>
      <c r="K110" s="253"/>
      <c r="L110" s="253">
        <f>I110</f>
        <v>15119.999999999998</v>
      </c>
      <c r="M110" s="253"/>
      <c r="N110" s="253"/>
      <c r="O110" s="253"/>
      <c r="P110" s="253"/>
    </row>
    <row r="111" spans="1:16" s="250" customFormat="1" ht="25.5" customHeight="1" x14ac:dyDescent="0.2">
      <c r="A111" s="282">
        <v>2</v>
      </c>
      <c r="B111" s="284" t="s">
        <v>239</v>
      </c>
      <c r="C111" s="283">
        <v>2022</v>
      </c>
      <c r="D111" s="283">
        <v>1</v>
      </c>
      <c r="E111" s="253">
        <v>25000</v>
      </c>
      <c r="F111" s="253">
        <f t="shared" si="37"/>
        <v>100</v>
      </c>
      <c r="G111" s="253">
        <v>250</v>
      </c>
      <c r="H111" s="253">
        <f>F111*G111</f>
        <v>25000</v>
      </c>
      <c r="I111" s="254">
        <f t="shared" si="32"/>
        <v>17500</v>
      </c>
      <c r="J111" s="254">
        <f t="shared" si="33"/>
        <v>2500</v>
      </c>
      <c r="K111" s="253"/>
      <c r="L111" s="253">
        <f>I111</f>
        <v>17500</v>
      </c>
      <c r="M111" s="253"/>
      <c r="N111" s="253"/>
      <c r="O111" s="253"/>
      <c r="P111" s="253"/>
    </row>
    <row r="112" spans="1:16" s="455" customFormat="1" ht="25.5" customHeight="1" x14ac:dyDescent="0.2">
      <c r="A112" s="461">
        <v>3</v>
      </c>
      <c r="B112" s="462" t="s">
        <v>485</v>
      </c>
      <c r="C112" s="463">
        <v>2022</v>
      </c>
      <c r="D112" s="463">
        <v>1</v>
      </c>
      <c r="E112" s="299">
        <v>6000</v>
      </c>
      <c r="F112" s="299">
        <f t="shared" si="37"/>
        <v>24</v>
      </c>
      <c r="G112" s="299">
        <v>400</v>
      </c>
      <c r="H112" s="299">
        <f t="shared" ref="H112:H113" si="38">F112*G112</f>
        <v>9600</v>
      </c>
      <c r="I112" s="254">
        <f t="shared" si="32"/>
        <v>6720</v>
      </c>
      <c r="J112" s="254">
        <f t="shared" si="33"/>
        <v>960</v>
      </c>
      <c r="K112" s="299"/>
      <c r="L112" s="299">
        <f>I112</f>
        <v>6720</v>
      </c>
      <c r="M112" s="299"/>
      <c r="N112" s="299"/>
      <c r="O112" s="299"/>
      <c r="P112" s="299"/>
    </row>
    <row r="113" spans="1:16" s="455" customFormat="1" ht="25.5" customHeight="1" x14ac:dyDescent="0.2">
      <c r="A113" s="461">
        <v>4</v>
      </c>
      <c r="B113" s="462" t="s">
        <v>336</v>
      </c>
      <c r="C113" s="463">
        <v>2022</v>
      </c>
      <c r="D113" s="463">
        <v>1</v>
      </c>
      <c r="E113" s="299">
        <v>1800</v>
      </c>
      <c r="F113" s="299">
        <f t="shared" si="37"/>
        <v>7.2</v>
      </c>
      <c r="G113" s="299">
        <v>400</v>
      </c>
      <c r="H113" s="299">
        <f t="shared" si="38"/>
        <v>2880</v>
      </c>
      <c r="I113" s="254">
        <f t="shared" si="32"/>
        <v>2015.9999999999998</v>
      </c>
      <c r="J113" s="254">
        <f t="shared" si="33"/>
        <v>288</v>
      </c>
      <c r="K113" s="299"/>
      <c r="L113" s="299">
        <f>I113</f>
        <v>2015.9999999999998</v>
      </c>
      <c r="M113" s="299"/>
      <c r="N113" s="299"/>
      <c r="O113" s="299"/>
      <c r="P113" s="299"/>
    </row>
    <row r="114" spans="1:16" s="250" customFormat="1" ht="41.25" customHeight="1" x14ac:dyDescent="0.2">
      <c r="A114" s="282">
        <v>5</v>
      </c>
      <c r="B114" s="285" t="s">
        <v>240</v>
      </c>
      <c r="C114" s="286">
        <v>2023</v>
      </c>
      <c r="D114" s="283">
        <v>1</v>
      </c>
      <c r="E114" s="253">
        <v>50000</v>
      </c>
      <c r="F114" s="253">
        <f t="shared" si="37"/>
        <v>200</v>
      </c>
      <c r="G114" s="253">
        <v>250</v>
      </c>
      <c r="H114" s="253">
        <f>F114*G114</f>
        <v>50000</v>
      </c>
      <c r="I114" s="254">
        <f t="shared" si="32"/>
        <v>35000</v>
      </c>
      <c r="J114" s="254">
        <f t="shared" si="33"/>
        <v>5000</v>
      </c>
      <c r="K114" s="253"/>
      <c r="L114" s="253"/>
      <c r="M114" s="253">
        <v>10400</v>
      </c>
      <c r="N114" s="253">
        <v>10000</v>
      </c>
      <c r="O114" s="253">
        <v>14600</v>
      </c>
      <c r="P114" s="253"/>
    </row>
    <row r="115" spans="1:16" s="250" customFormat="1" ht="48" customHeight="1" x14ac:dyDescent="0.2">
      <c r="A115" s="282">
        <v>6</v>
      </c>
      <c r="B115" s="287" t="s">
        <v>329</v>
      </c>
      <c r="C115" s="288" t="s">
        <v>241</v>
      </c>
      <c r="D115" s="289">
        <v>1</v>
      </c>
      <c r="E115" s="256">
        <v>30000</v>
      </c>
      <c r="F115" s="256">
        <f t="shared" si="37"/>
        <v>120</v>
      </c>
      <c r="G115" s="256">
        <v>300</v>
      </c>
      <c r="H115" s="256">
        <f>F115*G115</f>
        <v>36000</v>
      </c>
      <c r="I115" s="254">
        <f t="shared" si="32"/>
        <v>25200</v>
      </c>
      <c r="J115" s="254">
        <f t="shared" si="33"/>
        <v>3600</v>
      </c>
      <c r="K115" s="256"/>
      <c r="L115" s="256"/>
      <c r="M115" s="256"/>
      <c r="N115" s="256"/>
      <c r="O115" s="256">
        <f>I115</f>
        <v>25200</v>
      </c>
      <c r="P115" s="256"/>
    </row>
    <row r="116" spans="1:16" s="450" customFormat="1" ht="28.5" customHeight="1" x14ac:dyDescent="0.2">
      <c r="A116" s="448"/>
      <c r="B116" s="408" t="s">
        <v>242</v>
      </c>
      <c r="C116" s="449"/>
      <c r="D116" s="412">
        <f t="shared" ref="D116:O116" si="39">SUM(D117:D123)</f>
        <v>7</v>
      </c>
      <c r="E116" s="412">
        <f t="shared" si="39"/>
        <v>192000</v>
      </c>
      <c r="F116" s="412">
        <f t="shared" si="39"/>
        <v>768</v>
      </c>
      <c r="G116" s="412">
        <f t="shared" si="39"/>
        <v>3000</v>
      </c>
      <c r="H116" s="412">
        <f t="shared" si="39"/>
        <v>335400</v>
      </c>
      <c r="I116" s="255">
        <f t="shared" si="32"/>
        <v>234779.99999999997</v>
      </c>
      <c r="J116" s="255">
        <f t="shared" si="33"/>
        <v>33540</v>
      </c>
      <c r="K116" s="412">
        <f t="shared" si="39"/>
        <v>38500</v>
      </c>
      <c r="L116" s="412">
        <f t="shared" si="39"/>
        <v>73920</v>
      </c>
      <c r="M116" s="412">
        <f t="shared" si="39"/>
        <v>58799.999999999993</v>
      </c>
      <c r="N116" s="412">
        <f t="shared" si="39"/>
        <v>56700</v>
      </c>
      <c r="O116" s="412">
        <f t="shared" si="39"/>
        <v>6860</v>
      </c>
      <c r="P116" s="412"/>
    </row>
    <row r="117" spans="1:16" s="250" customFormat="1" ht="25.5" x14ac:dyDescent="0.2">
      <c r="A117" s="247">
        <v>1</v>
      </c>
      <c r="B117" s="66" t="s">
        <v>243</v>
      </c>
      <c r="C117" s="126" t="s">
        <v>43</v>
      </c>
      <c r="D117" s="253">
        <v>1</v>
      </c>
      <c r="E117" s="254">
        <v>17000</v>
      </c>
      <c r="F117" s="254">
        <f>E117*0.4/100</f>
        <v>68</v>
      </c>
      <c r="G117" s="254">
        <v>550</v>
      </c>
      <c r="H117" s="254">
        <f>F117*G117</f>
        <v>37400</v>
      </c>
      <c r="I117" s="254">
        <f t="shared" si="32"/>
        <v>26180</v>
      </c>
      <c r="J117" s="254">
        <f t="shared" si="33"/>
        <v>3740</v>
      </c>
      <c r="K117" s="254">
        <v>21817</v>
      </c>
      <c r="L117" s="290">
        <v>4363</v>
      </c>
      <c r="M117" s="290"/>
      <c r="N117" s="290"/>
      <c r="O117" s="290"/>
      <c r="P117" s="66"/>
    </row>
    <row r="118" spans="1:16" s="250" customFormat="1" ht="25.5" x14ac:dyDescent="0.2">
      <c r="A118" s="247">
        <v>2</v>
      </c>
      <c r="B118" s="66" t="s">
        <v>244</v>
      </c>
      <c r="C118" s="126" t="s">
        <v>43</v>
      </c>
      <c r="D118" s="253">
        <v>1</v>
      </c>
      <c r="E118" s="254">
        <v>35000</v>
      </c>
      <c r="F118" s="254">
        <f t="shared" ref="F118:F123" si="40">E118*0.4/100</f>
        <v>140</v>
      </c>
      <c r="G118" s="254">
        <v>600</v>
      </c>
      <c r="H118" s="254">
        <f t="shared" ref="H118:H123" si="41">F118*G118</f>
        <v>84000</v>
      </c>
      <c r="I118" s="254">
        <f t="shared" si="32"/>
        <v>58799.999999999993</v>
      </c>
      <c r="J118" s="254">
        <f t="shared" si="33"/>
        <v>8400</v>
      </c>
      <c r="K118" s="254">
        <v>16683</v>
      </c>
      <c r="L118" s="290">
        <v>42117</v>
      </c>
      <c r="M118" s="290"/>
      <c r="N118" s="290"/>
      <c r="O118" s="290"/>
      <c r="P118" s="66"/>
    </row>
    <row r="119" spans="1:16" s="250" customFormat="1" ht="24.6" customHeight="1" x14ac:dyDescent="0.2">
      <c r="A119" s="247">
        <v>5</v>
      </c>
      <c r="B119" s="66" t="s">
        <v>245</v>
      </c>
      <c r="C119" s="126">
        <v>2022</v>
      </c>
      <c r="D119" s="253">
        <v>1</v>
      </c>
      <c r="E119" s="254">
        <v>28000</v>
      </c>
      <c r="F119" s="254">
        <f t="shared" si="40"/>
        <v>112</v>
      </c>
      <c r="G119" s="254">
        <v>350</v>
      </c>
      <c r="H119" s="254">
        <f t="shared" si="41"/>
        <v>39200</v>
      </c>
      <c r="I119" s="254">
        <f t="shared" si="32"/>
        <v>27440</v>
      </c>
      <c r="J119" s="254">
        <f t="shared" si="33"/>
        <v>3920</v>
      </c>
      <c r="K119" s="254"/>
      <c r="L119" s="290">
        <f>I119</f>
        <v>27440</v>
      </c>
      <c r="M119" s="290"/>
      <c r="N119" s="290"/>
      <c r="O119" s="290"/>
      <c r="P119" s="66"/>
    </row>
    <row r="120" spans="1:16" s="250" customFormat="1" ht="24.75" customHeight="1" x14ac:dyDescent="0.2">
      <c r="A120" s="247">
        <v>6</v>
      </c>
      <c r="B120" s="66" t="s">
        <v>246</v>
      </c>
      <c r="C120" s="126">
        <v>2023</v>
      </c>
      <c r="D120" s="253">
        <v>1</v>
      </c>
      <c r="E120" s="254">
        <v>50000</v>
      </c>
      <c r="F120" s="254">
        <f t="shared" si="40"/>
        <v>200</v>
      </c>
      <c r="G120" s="254">
        <v>420</v>
      </c>
      <c r="H120" s="254">
        <f t="shared" si="41"/>
        <v>84000</v>
      </c>
      <c r="I120" s="254">
        <f t="shared" si="32"/>
        <v>58799.999999999993</v>
      </c>
      <c r="J120" s="254">
        <f t="shared" si="33"/>
        <v>8400</v>
      </c>
      <c r="K120" s="254"/>
      <c r="L120" s="290"/>
      <c r="M120" s="290">
        <f>I120</f>
        <v>58799.999999999993</v>
      </c>
      <c r="N120" s="290"/>
      <c r="O120" s="290"/>
      <c r="P120" s="66"/>
    </row>
    <row r="121" spans="1:16" s="250" customFormat="1" ht="23.1" customHeight="1" x14ac:dyDescent="0.2">
      <c r="A121" s="247">
        <v>7</v>
      </c>
      <c r="B121" s="66" t="s">
        <v>247</v>
      </c>
      <c r="C121" s="126">
        <v>2024</v>
      </c>
      <c r="D121" s="253">
        <v>1</v>
      </c>
      <c r="E121" s="254">
        <v>30000</v>
      </c>
      <c r="F121" s="254">
        <f t="shared" si="40"/>
        <v>120</v>
      </c>
      <c r="G121" s="254">
        <v>400</v>
      </c>
      <c r="H121" s="254">
        <f t="shared" si="41"/>
        <v>48000</v>
      </c>
      <c r="I121" s="254">
        <f t="shared" si="32"/>
        <v>33600</v>
      </c>
      <c r="J121" s="254">
        <f t="shared" si="33"/>
        <v>4800</v>
      </c>
      <c r="K121" s="254"/>
      <c r="L121" s="290"/>
      <c r="M121" s="290"/>
      <c r="N121" s="290">
        <f>I121</f>
        <v>33600</v>
      </c>
      <c r="O121" s="290"/>
      <c r="P121" s="66"/>
    </row>
    <row r="122" spans="1:16" s="250" customFormat="1" ht="26.25" customHeight="1" x14ac:dyDescent="0.2">
      <c r="A122" s="247">
        <v>8</v>
      </c>
      <c r="B122" s="66" t="s">
        <v>248</v>
      </c>
      <c r="C122" s="126">
        <v>2024</v>
      </c>
      <c r="D122" s="253">
        <v>1</v>
      </c>
      <c r="E122" s="254">
        <v>25000</v>
      </c>
      <c r="F122" s="254">
        <f t="shared" si="40"/>
        <v>100</v>
      </c>
      <c r="G122" s="254">
        <v>330</v>
      </c>
      <c r="H122" s="254">
        <f t="shared" si="41"/>
        <v>33000</v>
      </c>
      <c r="I122" s="254">
        <f t="shared" si="32"/>
        <v>23100</v>
      </c>
      <c r="J122" s="254">
        <f t="shared" si="33"/>
        <v>3300</v>
      </c>
      <c r="K122" s="254"/>
      <c r="L122" s="290"/>
      <c r="M122" s="290"/>
      <c r="N122" s="290">
        <f>I122</f>
        <v>23100</v>
      </c>
      <c r="O122" s="290"/>
      <c r="P122" s="66"/>
    </row>
    <row r="123" spans="1:16" s="250" customFormat="1" ht="24.75" customHeight="1" x14ac:dyDescent="0.2">
      <c r="A123" s="247">
        <v>9</v>
      </c>
      <c r="B123" s="66" t="s">
        <v>249</v>
      </c>
      <c r="C123" s="126">
        <v>2025</v>
      </c>
      <c r="D123" s="253">
        <v>1</v>
      </c>
      <c r="E123" s="254">
        <v>7000</v>
      </c>
      <c r="F123" s="254">
        <f t="shared" si="40"/>
        <v>28</v>
      </c>
      <c r="G123" s="254">
        <v>350</v>
      </c>
      <c r="H123" s="254">
        <f t="shared" si="41"/>
        <v>9800</v>
      </c>
      <c r="I123" s="254">
        <f t="shared" si="32"/>
        <v>6860</v>
      </c>
      <c r="J123" s="254">
        <f t="shared" si="33"/>
        <v>980</v>
      </c>
      <c r="K123" s="254"/>
      <c r="L123" s="290"/>
      <c r="M123" s="290"/>
      <c r="N123" s="290"/>
      <c r="O123" s="290">
        <f>I123</f>
        <v>6860</v>
      </c>
      <c r="P123" s="66"/>
    </row>
    <row r="124" spans="1:16" s="450" customFormat="1" ht="23.25" customHeight="1" x14ac:dyDescent="0.2">
      <c r="A124" s="448"/>
      <c r="B124" s="408" t="s">
        <v>250</v>
      </c>
      <c r="C124" s="449"/>
      <c r="D124" s="412">
        <f t="shared" ref="D124:O124" si="42">SUM(D125:D129)</f>
        <v>5</v>
      </c>
      <c r="E124" s="412">
        <f t="shared" si="42"/>
        <v>196000</v>
      </c>
      <c r="F124" s="412">
        <f t="shared" si="42"/>
        <v>784</v>
      </c>
      <c r="G124" s="412">
        <f t="shared" si="42"/>
        <v>2120</v>
      </c>
      <c r="H124" s="412">
        <f t="shared" si="42"/>
        <v>354280</v>
      </c>
      <c r="I124" s="255">
        <f t="shared" si="32"/>
        <v>247995.99999999997</v>
      </c>
      <c r="J124" s="255">
        <f t="shared" si="33"/>
        <v>35428</v>
      </c>
      <c r="K124" s="412">
        <f t="shared" si="42"/>
        <v>30100</v>
      </c>
      <c r="L124" s="412">
        <f t="shared" si="42"/>
        <v>42640</v>
      </c>
      <c r="M124" s="412">
        <f t="shared" si="42"/>
        <v>82950</v>
      </c>
      <c r="N124" s="412">
        <f t="shared" si="42"/>
        <v>62306</v>
      </c>
      <c r="O124" s="412">
        <f t="shared" si="42"/>
        <v>30000</v>
      </c>
      <c r="P124" s="464"/>
    </row>
    <row r="125" spans="1:16" s="250" customFormat="1" ht="25.5" customHeight="1" x14ac:dyDescent="0.2">
      <c r="A125" s="247">
        <v>1</v>
      </c>
      <c r="B125" s="291" t="s">
        <v>251</v>
      </c>
      <c r="C125" s="269">
        <v>2021</v>
      </c>
      <c r="D125" s="269">
        <v>1</v>
      </c>
      <c r="E125" s="254">
        <v>20000</v>
      </c>
      <c r="F125" s="254">
        <f>E125*0.4/100</f>
        <v>80</v>
      </c>
      <c r="G125" s="254">
        <v>350</v>
      </c>
      <c r="H125" s="254">
        <f>F125*G125</f>
        <v>28000</v>
      </c>
      <c r="I125" s="254">
        <f t="shared" si="32"/>
        <v>19600</v>
      </c>
      <c r="J125" s="254">
        <f t="shared" si="33"/>
        <v>2800</v>
      </c>
      <c r="K125" s="254">
        <f>I125</f>
        <v>19600</v>
      </c>
      <c r="L125" s="254"/>
      <c r="M125" s="254"/>
      <c r="N125" s="254"/>
      <c r="O125" s="254"/>
      <c r="P125" s="66"/>
    </row>
    <row r="126" spans="1:16" s="250" customFormat="1" ht="25.5" x14ac:dyDescent="0.2">
      <c r="A126" s="247">
        <v>2</v>
      </c>
      <c r="B126" s="292" t="s">
        <v>252</v>
      </c>
      <c r="C126" s="268" t="s">
        <v>195</v>
      </c>
      <c r="D126" s="269">
        <v>1</v>
      </c>
      <c r="E126" s="254">
        <v>35000</v>
      </c>
      <c r="F126" s="254">
        <f>E126*0.4/100</f>
        <v>140</v>
      </c>
      <c r="G126" s="254">
        <v>450</v>
      </c>
      <c r="H126" s="254">
        <f>F126*G126</f>
        <v>63000</v>
      </c>
      <c r="I126" s="254">
        <f t="shared" si="32"/>
        <v>44100</v>
      </c>
      <c r="J126" s="254">
        <f t="shared" si="33"/>
        <v>6300</v>
      </c>
      <c r="K126" s="254">
        <v>10500</v>
      </c>
      <c r="L126" s="254">
        <v>10000</v>
      </c>
      <c r="M126" s="254">
        <v>8000</v>
      </c>
      <c r="N126" s="254">
        <v>8000</v>
      </c>
      <c r="O126" s="254">
        <v>7600</v>
      </c>
      <c r="P126" s="66"/>
    </row>
    <row r="127" spans="1:16" s="250" customFormat="1" ht="24" customHeight="1" x14ac:dyDescent="0.2">
      <c r="A127" s="247">
        <v>4</v>
      </c>
      <c r="B127" s="292" t="s">
        <v>253</v>
      </c>
      <c r="C127" s="269">
        <v>2023</v>
      </c>
      <c r="D127" s="269">
        <v>1</v>
      </c>
      <c r="E127" s="254">
        <v>21000</v>
      </c>
      <c r="F127" s="254">
        <f>E127*0.4/100</f>
        <v>84</v>
      </c>
      <c r="G127" s="254">
        <v>420</v>
      </c>
      <c r="H127" s="254">
        <f>F127*G127</f>
        <v>35280</v>
      </c>
      <c r="I127" s="254">
        <f t="shared" si="32"/>
        <v>24696</v>
      </c>
      <c r="J127" s="254">
        <f t="shared" si="33"/>
        <v>3528</v>
      </c>
      <c r="K127" s="254"/>
      <c r="L127" s="254"/>
      <c r="M127" s="254">
        <v>13990</v>
      </c>
      <c r="N127" s="254">
        <v>10706</v>
      </c>
      <c r="O127" s="254"/>
      <c r="P127" s="66"/>
    </row>
    <row r="128" spans="1:16" s="250" customFormat="1" ht="38.25" x14ac:dyDescent="0.2">
      <c r="A128" s="78">
        <v>4</v>
      </c>
      <c r="B128" s="106" t="s">
        <v>469</v>
      </c>
      <c r="C128" s="99" t="s">
        <v>68</v>
      </c>
      <c r="D128" s="100">
        <v>1</v>
      </c>
      <c r="E128" s="254">
        <v>90000</v>
      </c>
      <c r="F128" s="254">
        <f>E128*0.4/100</f>
        <v>360</v>
      </c>
      <c r="G128" s="257">
        <v>500</v>
      </c>
      <c r="H128" s="257">
        <f>F128*G128</f>
        <v>180000</v>
      </c>
      <c r="I128" s="254">
        <f t="shared" si="32"/>
        <v>125999.99999999999</v>
      </c>
      <c r="J128" s="254">
        <f t="shared" si="33"/>
        <v>18000</v>
      </c>
      <c r="K128" s="257"/>
      <c r="L128" s="257">
        <v>20000</v>
      </c>
      <c r="M128" s="257">
        <v>40000</v>
      </c>
      <c r="N128" s="257">
        <v>43600</v>
      </c>
      <c r="O128" s="257">
        <v>22400</v>
      </c>
      <c r="P128" s="66"/>
    </row>
    <row r="129" spans="1:16" s="250" customFormat="1" ht="24" customHeight="1" x14ac:dyDescent="0.2">
      <c r="A129" s="78">
        <v>5</v>
      </c>
      <c r="B129" s="106" t="s">
        <v>296</v>
      </c>
      <c r="C129" s="99" t="s">
        <v>56</v>
      </c>
      <c r="D129" s="100">
        <v>1</v>
      </c>
      <c r="E129" s="254">
        <v>30000</v>
      </c>
      <c r="F129" s="254">
        <f>E129*0.4/100</f>
        <v>120</v>
      </c>
      <c r="G129" s="257">
        <v>400</v>
      </c>
      <c r="H129" s="257">
        <f>F129*G129</f>
        <v>48000</v>
      </c>
      <c r="I129" s="254">
        <f t="shared" si="32"/>
        <v>33600</v>
      </c>
      <c r="J129" s="254">
        <f t="shared" si="33"/>
        <v>4800</v>
      </c>
      <c r="K129" s="257"/>
      <c r="L129" s="257">
        <v>12640</v>
      </c>
      <c r="M129" s="257">
        <v>20960</v>
      </c>
      <c r="N129" s="257"/>
      <c r="O129" s="257"/>
      <c r="P129" s="66"/>
    </row>
    <row r="130" spans="1:16" s="450" customFormat="1" ht="25.5" customHeight="1" x14ac:dyDescent="0.2">
      <c r="A130" s="448"/>
      <c r="B130" s="408" t="s">
        <v>254</v>
      </c>
      <c r="C130" s="449"/>
      <c r="D130" s="412">
        <f t="shared" ref="D130:O130" si="43">SUM(D131:D135)</f>
        <v>5</v>
      </c>
      <c r="E130" s="412">
        <f t="shared" si="43"/>
        <v>40000</v>
      </c>
      <c r="F130" s="412">
        <f t="shared" si="43"/>
        <v>160</v>
      </c>
      <c r="G130" s="412">
        <f t="shared" si="43"/>
        <v>2800</v>
      </c>
      <c r="H130" s="412">
        <f t="shared" si="43"/>
        <v>82800</v>
      </c>
      <c r="I130" s="255">
        <f t="shared" si="32"/>
        <v>57959.999999999993</v>
      </c>
      <c r="J130" s="255">
        <f t="shared" si="33"/>
        <v>8280</v>
      </c>
      <c r="K130" s="412">
        <f t="shared" si="43"/>
        <v>0</v>
      </c>
      <c r="L130" s="412">
        <f t="shared" si="43"/>
        <v>22680</v>
      </c>
      <c r="M130" s="412">
        <f t="shared" si="43"/>
        <v>24080</v>
      </c>
      <c r="N130" s="412">
        <f t="shared" si="43"/>
        <v>11200</v>
      </c>
      <c r="O130" s="412">
        <f t="shared" si="43"/>
        <v>0</v>
      </c>
      <c r="P130" s="412"/>
    </row>
    <row r="131" spans="1:16" s="250" customFormat="1" ht="41.25" customHeight="1" x14ac:dyDescent="0.2">
      <c r="A131" s="247">
        <v>1</v>
      </c>
      <c r="B131" s="66" t="s">
        <v>488</v>
      </c>
      <c r="C131" s="293">
        <v>2021</v>
      </c>
      <c r="D131" s="293">
        <v>1</v>
      </c>
      <c r="E131" s="280">
        <v>10000</v>
      </c>
      <c r="F131" s="280">
        <f>E131*0.4/100</f>
        <v>40</v>
      </c>
      <c r="G131" s="280">
        <v>500</v>
      </c>
      <c r="H131" s="280">
        <f>F131*G131</f>
        <v>20000</v>
      </c>
      <c r="I131" s="254">
        <f t="shared" si="32"/>
        <v>14000</v>
      </c>
      <c r="J131" s="254">
        <f t="shared" si="33"/>
        <v>2000</v>
      </c>
      <c r="K131" s="280"/>
      <c r="L131" s="280"/>
      <c r="M131" s="280">
        <f>I131</f>
        <v>14000</v>
      </c>
      <c r="N131" s="280"/>
      <c r="O131" s="280"/>
      <c r="P131" s="253"/>
    </row>
    <row r="132" spans="1:16" s="250" customFormat="1" ht="39.75" customHeight="1" x14ac:dyDescent="0.2">
      <c r="A132" s="247">
        <v>2</v>
      </c>
      <c r="B132" s="66" t="s">
        <v>255</v>
      </c>
      <c r="C132" s="293">
        <v>2021</v>
      </c>
      <c r="D132" s="293">
        <v>1</v>
      </c>
      <c r="E132" s="280">
        <v>7000</v>
      </c>
      <c r="F132" s="280">
        <f t="shared" ref="F132:F133" si="44">E132*0.4/100</f>
        <v>28</v>
      </c>
      <c r="G132" s="280">
        <v>700</v>
      </c>
      <c r="H132" s="280">
        <f>F132*G132</f>
        <v>19600</v>
      </c>
      <c r="I132" s="254">
        <f t="shared" si="32"/>
        <v>13720</v>
      </c>
      <c r="J132" s="254">
        <f t="shared" si="33"/>
        <v>1960</v>
      </c>
      <c r="K132" s="280"/>
      <c r="L132" s="280">
        <f>I132</f>
        <v>13720</v>
      </c>
      <c r="M132" s="280"/>
      <c r="N132" s="280"/>
      <c r="O132" s="280"/>
      <c r="P132" s="253"/>
    </row>
    <row r="133" spans="1:16" s="455" customFormat="1" ht="30" customHeight="1" x14ac:dyDescent="0.2">
      <c r="A133" s="298">
        <v>3</v>
      </c>
      <c r="B133" s="451" t="s">
        <v>338</v>
      </c>
      <c r="C133" s="465">
        <v>2022</v>
      </c>
      <c r="D133" s="465">
        <v>1</v>
      </c>
      <c r="E133" s="466">
        <v>4000</v>
      </c>
      <c r="F133" s="466">
        <f t="shared" si="44"/>
        <v>16</v>
      </c>
      <c r="G133" s="466">
        <v>800</v>
      </c>
      <c r="H133" s="466">
        <f>F133*G133</f>
        <v>12800</v>
      </c>
      <c r="I133" s="254">
        <f t="shared" si="32"/>
        <v>8960</v>
      </c>
      <c r="J133" s="254">
        <f t="shared" si="33"/>
        <v>1280</v>
      </c>
      <c r="K133" s="466"/>
      <c r="L133" s="466">
        <f>I133</f>
        <v>8960</v>
      </c>
      <c r="M133" s="466"/>
      <c r="N133" s="466"/>
      <c r="O133" s="466"/>
      <c r="P133" s="299"/>
    </row>
    <row r="134" spans="1:16" s="250" customFormat="1" ht="42" customHeight="1" x14ac:dyDescent="0.2">
      <c r="A134" s="247">
        <v>4</v>
      </c>
      <c r="B134" s="66" t="s">
        <v>337</v>
      </c>
      <c r="C134" s="293">
        <v>2022</v>
      </c>
      <c r="D134" s="293">
        <v>1</v>
      </c>
      <c r="E134" s="280">
        <v>9000</v>
      </c>
      <c r="F134" s="280">
        <f>E134*0.4/100</f>
        <v>36</v>
      </c>
      <c r="G134" s="280">
        <v>400</v>
      </c>
      <c r="H134" s="280">
        <f>F134*G134</f>
        <v>14400</v>
      </c>
      <c r="I134" s="254">
        <f t="shared" si="32"/>
        <v>10080</v>
      </c>
      <c r="J134" s="254">
        <f t="shared" si="33"/>
        <v>1440</v>
      </c>
      <c r="K134" s="280"/>
      <c r="L134" s="280"/>
      <c r="M134" s="280">
        <f>I134</f>
        <v>10080</v>
      </c>
      <c r="N134" s="280"/>
      <c r="O134" s="280"/>
      <c r="P134" s="253"/>
    </row>
    <row r="135" spans="1:16" s="250" customFormat="1" ht="37.5" customHeight="1" x14ac:dyDescent="0.2">
      <c r="A135" s="247">
        <v>5</v>
      </c>
      <c r="B135" s="66" t="s">
        <v>257</v>
      </c>
      <c r="C135" s="293" t="s">
        <v>330</v>
      </c>
      <c r="D135" s="293">
        <v>1</v>
      </c>
      <c r="E135" s="280">
        <v>10000</v>
      </c>
      <c r="F135" s="280">
        <f>E135*0.4/100</f>
        <v>40</v>
      </c>
      <c r="G135" s="280">
        <v>400</v>
      </c>
      <c r="H135" s="280">
        <f>F135*G135</f>
        <v>16000</v>
      </c>
      <c r="I135" s="254">
        <f t="shared" si="32"/>
        <v>11200</v>
      </c>
      <c r="J135" s="254">
        <f t="shared" si="33"/>
        <v>1600</v>
      </c>
      <c r="K135" s="280"/>
      <c r="L135" s="280"/>
      <c r="M135" s="280"/>
      <c r="N135" s="280">
        <f>I135</f>
        <v>11200</v>
      </c>
      <c r="O135" s="280"/>
      <c r="P135" s="253"/>
    </row>
    <row r="136" spans="1:16" s="450" customFormat="1" ht="22.5" customHeight="1" x14ac:dyDescent="0.2">
      <c r="A136" s="448"/>
      <c r="B136" s="408" t="s">
        <v>258</v>
      </c>
      <c r="C136" s="449"/>
      <c r="D136" s="412">
        <f t="shared" ref="D136:O136" si="45">SUM(D137:D142)</f>
        <v>6</v>
      </c>
      <c r="E136" s="412">
        <f t="shared" si="45"/>
        <v>122000</v>
      </c>
      <c r="F136" s="412">
        <f t="shared" si="45"/>
        <v>448</v>
      </c>
      <c r="G136" s="412">
        <f t="shared" si="45"/>
        <v>3800</v>
      </c>
      <c r="H136" s="412">
        <f t="shared" si="45"/>
        <v>285600</v>
      </c>
      <c r="I136" s="255">
        <f t="shared" si="32"/>
        <v>199920</v>
      </c>
      <c r="J136" s="255">
        <f t="shared" si="33"/>
        <v>28560</v>
      </c>
      <c r="K136" s="412">
        <f t="shared" si="45"/>
        <v>20000</v>
      </c>
      <c r="L136" s="412">
        <f t="shared" si="45"/>
        <v>43120</v>
      </c>
      <c r="M136" s="412">
        <f t="shared" si="45"/>
        <v>43200</v>
      </c>
      <c r="N136" s="412">
        <f t="shared" si="45"/>
        <v>43200</v>
      </c>
      <c r="O136" s="412">
        <f t="shared" si="45"/>
        <v>50400</v>
      </c>
      <c r="P136" s="412"/>
    </row>
    <row r="137" spans="1:16" s="294" customFormat="1" ht="28.5" customHeight="1" x14ac:dyDescent="0.2">
      <c r="A137" s="247">
        <v>1</v>
      </c>
      <c r="B137" s="66" t="s">
        <v>259</v>
      </c>
      <c r="C137" s="293">
        <v>2021</v>
      </c>
      <c r="D137" s="126">
        <v>1</v>
      </c>
      <c r="E137" s="253">
        <v>22000</v>
      </c>
      <c r="F137" s="253">
        <f>E137*0.4/100</f>
        <v>88</v>
      </c>
      <c r="G137" s="253">
        <v>700</v>
      </c>
      <c r="H137" s="280">
        <f t="shared" ref="H137:H142" si="46">F137*G137</f>
        <v>61600</v>
      </c>
      <c r="I137" s="254">
        <f t="shared" si="32"/>
        <v>43120</v>
      </c>
      <c r="J137" s="254">
        <f t="shared" si="33"/>
        <v>6160</v>
      </c>
      <c r="K137" s="280">
        <v>20000</v>
      </c>
      <c r="L137" s="280">
        <v>23120</v>
      </c>
      <c r="M137" s="280"/>
      <c r="N137" s="280"/>
      <c r="O137" s="280"/>
      <c r="P137" s="253"/>
    </row>
    <row r="138" spans="1:16" s="294" customFormat="1" ht="25.5" x14ac:dyDescent="0.2">
      <c r="A138" s="247">
        <v>2</v>
      </c>
      <c r="B138" s="66" t="s">
        <v>260</v>
      </c>
      <c r="C138" s="293" t="s">
        <v>43</v>
      </c>
      <c r="D138" s="126">
        <v>1</v>
      </c>
      <c r="E138" s="253">
        <v>20000</v>
      </c>
      <c r="F138" s="253">
        <f>E138*0.4/100</f>
        <v>80</v>
      </c>
      <c r="G138" s="253">
        <v>600</v>
      </c>
      <c r="H138" s="280">
        <f t="shared" si="46"/>
        <v>48000</v>
      </c>
      <c r="I138" s="254">
        <f t="shared" si="32"/>
        <v>33600</v>
      </c>
      <c r="J138" s="254">
        <f t="shared" si="33"/>
        <v>4800</v>
      </c>
      <c r="K138" s="280"/>
      <c r="L138" s="280">
        <v>20000</v>
      </c>
      <c r="M138" s="280">
        <v>4000</v>
      </c>
      <c r="N138" s="280">
        <v>9600</v>
      </c>
      <c r="O138" s="280"/>
      <c r="P138" s="253"/>
    </row>
    <row r="139" spans="1:16" s="294" customFormat="1" ht="38.25" x14ac:dyDescent="0.2">
      <c r="A139" s="247">
        <v>3</v>
      </c>
      <c r="B139" s="66" t="s">
        <v>484</v>
      </c>
      <c r="C139" s="293" t="s">
        <v>70</v>
      </c>
      <c r="D139" s="126">
        <v>1</v>
      </c>
      <c r="E139" s="253">
        <v>40000</v>
      </c>
      <c r="F139" s="253">
        <v>80</v>
      </c>
      <c r="G139" s="253">
        <v>700</v>
      </c>
      <c r="H139" s="280">
        <f t="shared" si="46"/>
        <v>56000</v>
      </c>
      <c r="I139" s="254">
        <f t="shared" si="32"/>
        <v>39200</v>
      </c>
      <c r="J139" s="254">
        <f t="shared" si="33"/>
        <v>5600</v>
      </c>
      <c r="K139" s="280"/>
      <c r="L139" s="280"/>
      <c r="M139" s="280">
        <f>I139</f>
        <v>39200</v>
      </c>
      <c r="N139" s="280"/>
      <c r="O139" s="280"/>
      <c r="P139" s="253"/>
    </row>
    <row r="140" spans="1:16" s="294" customFormat="1" ht="25.5" x14ac:dyDescent="0.2">
      <c r="A140" s="247">
        <v>4</v>
      </c>
      <c r="B140" s="66" t="s">
        <v>261</v>
      </c>
      <c r="C140" s="293" t="s">
        <v>70</v>
      </c>
      <c r="D140" s="126">
        <v>1</v>
      </c>
      <c r="E140" s="253">
        <v>15000</v>
      </c>
      <c r="F140" s="253">
        <v>120</v>
      </c>
      <c r="G140" s="253">
        <v>600</v>
      </c>
      <c r="H140" s="280">
        <f t="shared" si="46"/>
        <v>72000</v>
      </c>
      <c r="I140" s="254">
        <f t="shared" si="32"/>
        <v>50400</v>
      </c>
      <c r="J140" s="254">
        <f t="shared" si="33"/>
        <v>7200</v>
      </c>
      <c r="K140" s="280"/>
      <c r="L140" s="280"/>
      <c r="M140" s="280"/>
      <c r="N140" s="280"/>
      <c r="O140" s="280">
        <f>I140</f>
        <v>50400</v>
      </c>
      <c r="P140" s="253"/>
    </row>
    <row r="141" spans="1:16" s="294" customFormat="1" ht="25.5" x14ac:dyDescent="0.2">
      <c r="A141" s="247">
        <v>5</v>
      </c>
      <c r="B141" s="66" t="s">
        <v>262</v>
      </c>
      <c r="C141" s="293" t="s">
        <v>70</v>
      </c>
      <c r="D141" s="126">
        <v>1</v>
      </c>
      <c r="E141" s="253">
        <v>15000</v>
      </c>
      <c r="F141" s="253">
        <v>40</v>
      </c>
      <c r="G141" s="253">
        <v>600</v>
      </c>
      <c r="H141" s="280">
        <f t="shared" si="46"/>
        <v>24000</v>
      </c>
      <c r="I141" s="254">
        <f t="shared" si="32"/>
        <v>16800</v>
      </c>
      <c r="J141" s="254">
        <f t="shared" si="33"/>
        <v>2400</v>
      </c>
      <c r="K141" s="280"/>
      <c r="L141" s="280"/>
      <c r="M141" s="280"/>
      <c r="N141" s="280">
        <f>I141</f>
        <v>16800</v>
      </c>
      <c r="O141" s="280"/>
      <c r="P141" s="253"/>
    </row>
    <row r="142" spans="1:16" s="294" customFormat="1" ht="25.5" x14ac:dyDescent="0.2">
      <c r="A142" s="247">
        <v>6</v>
      </c>
      <c r="B142" s="66" t="s">
        <v>263</v>
      </c>
      <c r="C142" s="293" t="s">
        <v>70</v>
      </c>
      <c r="D142" s="126">
        <v>1</v>
      </c>
      <c r="E142" s="253">
        <v>10000</v>
      </c>
      <c r="F142" s="253">
        <v>40</v>
      </c>
      <c r="G142" s="253">
        <v>600</v>
      </c>
      <c r="H142" s="280">
        <f t="shared" si="46"/>
        <v>24000</v>
      </c>
      <c r="I142" s="254">
        <f t="shared" si="32"/>
        <v>16800</v>
      </c>
      <c r="J142" s="254">
        <f t="shared" si="33"/>
        <v>2400</v>
      </c>
      <c r="K142" s="280"/>
      <c r="L142" s="280"/>
      <c r="M142" s="280"/>
      <c r="N142" s="280">
        <f>I142</f>
        <v>16800</v>
      </c>
      <c r="O142" s="280"/>
      <c r="P142" s="253"/>
    </row>
    <row r="143" spans="1:16" s="450" customFormat="1" ht="24.75" customHeight="1" x14ac:dyDescent="0.2">
      <c r="A143" s="448"/>
      <c r="B143" s="408" t="s">
        <v>264</v>
      </c>
      <c r="C143" s="449"/>
      <c r="D143" s="412">
        <f t="shared" ref="D143:O143" si="47">SUM(D144:D148)</f>
        <v>5</v>
      </c>
      <c r="E143" s="412">
        <f t="shared" si="47"/>
        <v>218237</v>
      </c>
      <c r="F143" s="412">
        <f t="shared" si="47"/>
        <v>884</v>
      </c>
      <c r="G143" s="412">
        <f t="shared" si="47"/>
        <v>1800</v>
      </c>
      <c r="H143" s="412">
        <f t="shared" si="47"/>
        <v>349000</v>
      </c>
      <c r="I143" s="255">
        <f t="shared" si="32"/>
        <v>244299.99999999997</v>
      </c>
      <c r="J143" s="255">
        <f t="shared" si="33"/>
        <v>34900</v>
      </c>
      <c r="K143" s="412">
        <f t="shared" si="47"/>
        <v>48500</v>
      </c>
      <c r="L143" s="412">
        <f t="shared" si="47"/>
        <v>20000</v>
      </c>
      <c r="M143" s="412">
        <f t="shared" si="47"/>
        <v>20000</v>
      </c>
      <c r="N143" s="412">
        <f t="shared" si="47"/>
        <v>76000</v>
      </c>
      <c r="O143" s="412">
        <f t="shared" si="47"/>
        <v>79800</v>
      </c>
      <c r="P143" s="412"/>
    </row>
    <row r="144" spans="1:16" s="250" customFormat="1" ht="38.25" x14ac:dyDescent="0.2">
      <c r="A144" s="78">
        <v>1</v>
      </c>
      <c r="B144" s="101" t="s">
        <v>297</v>
      </c>
      <c r="C144" s="126" t="s">
        <v>265</v>
      </c>
      <c r="D144" s="126">
        <v>1</v>
      </c>
      <c r="E144" s="253">
        <v>90000</v>
      </c>
      <c r="F144" s="253">
        <f>E144*0.4/100</f>
        <v>360</v>
      </c>
      <c r="G144" s="253">
        <v>400</v>
      </c>
      <c r="H144" s="253">
        <f>F144*G144</f>
        <v>144000</v>
      </c>
      <c r="I144" s="254">
        <f t="shared" si="32"/>
        <v>100800</v>
      </c>
      <c r="J144" s="254">
        <f t="shared" si="33"/>
        <v>14400</v>
      </c>
      <c r="K144" s="253">
        <v>10000</v>
      </c>
      <c r="L144" s="253">
        <v>20000</v>
      </c>
      <c r="M144" s="253">
        <v>20000</v>
      </c>
      <c r="N144" s="253">
        <v>20000</v>
      </c>
      <c r="O144" s="253">
        <v>30800</v>
      </c>
      <c r="P144" s="253"/>
    </row>
    <row r="145" spans="1:16" s="250" customFormat="1" ht="39.75" customHeight="1" x14ac:dyDescent="0.2">
      <c r="A145" s="247">
        <v>2</v>
      </c>
      <c r="B145" s="270" t="s">
        <v>266</v>
      </c>
      <c r="C145" s="126" t="s">
        <v>56</v>
      </c>
      <c r="D145" s="126">
        <v>1</v>
      </c>
      <c r="E145" s="253">
        <v>26000</v>
      </c>
      <c r="F145" s="253">
        <f>E145*0.4/100</f>
        <v>104</v>
      </c>
      <c r="G145" s="253">
        <v>500</v>
      </c>
      <c r="H145" s="253">
        <f>F145*G145</f>
        <v>52000</v>
      </c>
      <c r="I145" s="254">
        <f t="shared" si="32"/>
        <v>36400</v>
      </c>
      <c r="J145" s="254">
        <f t="shared" si="33"/>
        <v>5200</v>
      </c>
      <c r="K145" s="253">
        <f>I145</f>
        <v>36400</v>
      </c>
      <c r="L145" s="253"/>
      <c r="M145" s="253"/>
      <c r="N145" s="253"/>
      <c r="O145" s="253"/>
      <c r="P145" s="253"/>
    </row>
    <row r="146" spans="1:16" s="250" customFormat="1" ht="42.75" customHeight="1" x14ac:dyDescent="0.2">
      <c r="A146" s="247">
        <v>3</v>
      </c>
      <c r="B146" s="270" t="s">
        <v>267</v>
      </c>
      <c r="C146" s="126" t="s">
        <v>43</v>
      </c>
      <c r="D146" s="126">
        <v>1</v>
      </c>
      <c r="E146" s="253">
        <v>2237</v>
      </c>
      <c r="F146" s="253">
        <v>20</v>
      </c>
      <c r="G146" s="253">
        <v>150</v>
      </c>
      <c r="H146" s="253">
        <f>F146*G146</f>
        <v>3000</v>
      </c>
      <c r="I146" s="254">
        <f t="shared" si="32"/>
        <v>2100</v>
      </c>
      <c r="J146" s="254">
        <f t="shared" si="33"/>
        <v>300</v>
      </c>
      <c r="K146" s="253">
        <f>I146</f>
        <v>2100</v>
      </c>
      <c r="L146" s="253"/>
      <c r="M146" s="253"/>
      <c r="N146" s="253"/>
      <c r="O146" s="253"/>
      <c r="P146" s="253"/>
    </row>
    <row r="147" spans="1:16" s="250" customFormat="1" ht="35.25" customHeight="1" x14ac:dyDescent="0.2">
      <c r="A147" s="247">
        <v>4</v>
      </c>
      <c r="B147" s="270" t="s">
        <v>268</v>
      </c>
      <c r="C147" s="126" t="s">
        <v>77</v>
      </c>
      <c r="D147" s="126">
        <v>1</v>
      </c>
      <c r="E147" s="253">
        <v>50000</v>
      </c>
      <c r="F147" s="253">
        <f>E147*0.4/100</f>
        <v>200</v>
      </c>
      <c r="G147" s="253">
        <v>400</v>
      </c>
      <c r="H147" s="253">
        <f>F147*G147</f>
        <v>80000</v>
      </c>
      <c r="I147" s="254">
        <f t="shared" si="32"/>
        <v>56000</v>
      </c>
      <c r="J147" s="254">
        <f t="shared" si="33"/>
        <v>8000</v>
      </c>
      <c r="K147" s="253"/>
      <c r="L147" s="253"/>
      <c r="M147" s="253"/>
      <c r="N147" s="253">
        <f>I147</f>
        <v>56000</v>
      </c>
      <c r="O147" s="253"/>
      <c r="P147" s="253"/>
    </row>
    <row r="148" spans="1:16" s="250" customFormat="1" ht="31.5" customHeight="1" x14ac:dyDescent="0.2">
      <c r="A148" s="247">
        <v>5</v>
      </c>
      <c r="B148" s="270" t="s">
        <v>269</v>
      </c>
      <c r="C148" s="126" t="s">
        <v>70</v>
      </c>
      <c r="D148" s="126">
        <v>1</v>
      </c>
      <c r="E148" s="253">
        <v>50000</v>
      </c>
      <c r="F148" s="253">
        <f>E148*0.4/100</f>
        <v>200</v>
      </c>
      <c r="G148" s="253">
        <v>350</v>
      </c>
      <c r="H148" s="253">
        <f>F148*G148</f>
        <v>70000</v>
      </c>
      <c r="I148" s="254">
        <f t="shared" si="32"/>
        <v>49000</v>
      </c>
      <c r="J148" s="254">
        <f t="shared" si="33"/>
        <v>7000</v>
      </c>
      <c r="K148" s="253"/>
      <c r="L148" s="253"/>
      <c r="M148" s="253"/>
      <c r="N148" s="253"/>
      <c r="O148" s="253">
        <f>I148</f>
        <v>49000</v>
      </c>
      <c r="P148" s="253"/>
    </row>
    <row r="149" spans="1:16" s="450" customFormat="1" ht="29.1" customHeight="1" x14ac:dyDescent="0.2">
      <c r="A149" s="448"/>
      <c r="B149" s="408" t="s">
        <v>270</v>
      </c>
      <c r="C149" s="449"/>
      <c r="D149" s="412">
        <f t="shared" ref="D149:O149" si="48">SUM(D150:D156)</f>
        <v>7</v>
      </c>
      <c r="E149" s="412">
        <f t="shared" si="48"/>
        <v>66600</v>
      </c>
      <c r="F149" s="412">
        <f t="shared" si="48"/>
        <v>266.39999999999998</v>
      </c>
      <c r="G149" s="412">
        <f t="shared" si="48"/>
        <v>3400</v>
      </c>
      <c r="H149" s="412">
        <f t="shared" si="48"/>
        <v>132000</v>
      </c>
      <c r="I149" s="255">
        <f t="shared" si="32"/>
        <v>92400</v>
      </c>
      <c r="J149" s="255">
        <f t="shared" si="33"/>
        <v>13200</v>
      </c>
      <c r="K149" s="412">
        <f t="shared" si="48"/>
        <v>8400</v>
      </c>
      <c r="L149" s="412">
        <f t="shared" si="48"/>
        <v>28000</v>
      </c>
      <c r="M149" s="412">
        <f t="shared" si="48"/>
        <v>8400</v>
      </c>
      <c r="N149" s="412">
        <f t="shared" si="48"/>
        <v>20800</v>
      </c>
      <c r="O149" s="412">
        <f t="shared" si="48"/>
        <v>26800</v>
      </c>
      <c r="P149" s="412"/>
    </row>
    <row r="150" spans="1:16" s="296" customFormat="1" ht="24.6" customHeight="1" x14ac:dyDescent="0.2">
      <c r="A150" s="295">
        <v>1</v>
      </c>
      <c r="B150" s="270" t="s">
        <v>271</v>
      </c>
      <c r="C150" s="268" t="s">
        <v>331</v>
      </c>
      <c r="D150" s="269">
        <v>1</v>
      </c>
      <c r="E150" s="254">
        <v>30000</v>
      </c>
      <c r="F150" s="254">
        <f t="shared" ref="F150:F156" si="49">E150*0.4/100</f>
        <v>120</v>
      </c>
      <c r="G150" s="254">
        <v>500</v>
      </c>
      <c r="H150" s="254">
        <f t="shared" ref="H150:H156" si="50">G150*F150</f>
        <v>60000</v>
      </c>
      <c r="I150" s="254">
        <f t="shared" si="32"/>
        <v>42000</v>
      </c>
      <c r="J150" s="254">
        <f t="shared" si="33"/>
        <v>6000</v>
      </c>
      <c r="K150" s="254"/>
      <c r="L150" s="254"/>
      <c r="M150" s="254"/>
      <c r="N150" s="254">
        <v>20800</v>
      </c>
      <c r="O150" s="254">
        <v>21200</v>
      </c>
      <c r="P150" s="254"/>
    </row>
    <row r="151" spans="1:16" s="296" customFormat="1" ht="24.6" customHeight="1" x14ac:dyDescent="0.2">
      <c r="A151" s="295">
        <v>2</v>
      </c>
      <c r="B151" s="270" t="s">
        <v>272</v>
      </c>
      <c r="C151" s="268" t="s">
        <v>332</v>
      </c>
      <c r="D151" s="269">
        <v>1</v>
      </c>
      <c r="E151" s="254">
        <v>14600</v>
      </c>
      <c r="F151" s="254">
        <f t="shared" si="49"/>
        <v>58.4</v>
      </c>
      <c r="G151" s="254">
        <v>500</v>
      </c>
      <c r="H151" s="254">
        <f t="shared" si="50"/>
        <v>29200</v>
      </c>
      <c r="I151" s="254">
        <f t="shared" si="32"/>
        <v>20440</v>
      </c>
      <c r="J151" s="254">
        <f t="shared" si="33"/>
        <v>2920</v>
      </c>
      <c r="K151" s="254"/>
      <c r="L151" s="254">
        <f>I151</f>
        <v>20440</v>
      </c>
      <c r="M151" s="254"/>
      <c r="N151" s="254"/>
      <c r="O151" s="254"/>
      <c r="P151" s="253"/>
    </row>
    <row r="152" spans="1:16" s="296" customFormat="1" ht="24.6" customHeight="1" x14ac:dyDescent="0.2">
      <c r="A152" s="295">
        <v>3</v>
      </c>
      <c r="B152" s="270" t="s">
        <v>273</v>
      </c>
      <c r="C152" s="268" t="s">
        <v>101</v>
      </c>
      <c r="D152" s="269">
        <v>1</v>
      </c>
      <c r="E152" s="254">
        <v>3000</v>
      </c>
      <c r="F152" s="254">
        <f t="shared" si="49"/>
        <v>12</v>
      </c>
      <c r="G152" s="254">
        <v>500</v>
      </c>
      <c r="H152" s="254">
        <f t="shared" si="50"/>
        <v>6000</v>
      </c>
      <c r="I152" s="254">
        <f t="shared" si="32"/>
        <v>4200</v>
      </c>
      <c r="J152" s="254">
        <f t="shared" si="33"/>
        <v>600</v>
      </c>
      <c r="K152" s="254"/>
      <c r="L152" s="254">
        <f>I152</f>
        <v>4200</v>
      </c>
      <c r="M152" s="254"/>
      <c r="N152" s="254"/>
      <c r="O152" s="254"/>
      <c r="P152" s="253"/>
    </row>
    <row r="153" spans="1:16" s="469" customFormat="1" ht="24.6" customHeight="1" x14ac:dyDescent="0.2">
      <c r="A153" s="467">
        <v>4</v>
      </c>
      <c r="B153" s="468" t="s">
        <v>339</v>
      </c>
      <c r="C153" s="457">
        <v>2022</v>
      </c>
      <c r="D153" s="458">
        <v>1</v>
      </c>
      <c r="E153" s="297">
        <v>3000</v>
      </c>
      <c r="F153" s="297">
        <f t="shared" si="49"/>
        <v>12</v>
      </c>
      <c r="G153" s="297">
        <v>400</v>
      </c>
      <c r="H153" s="297">
        <f t="shared" ref="H153" si="51">G153*F153</f>
        <v>4800</v>
      </c>
      <c r="I153" s="254">
        <f t="shared" si="32"/>
        <v>3360</v>
      </c>
      <c r="J153" s="254">
        <f t="shared" si="33"/>
        <v>480</v>
      </c>
      <c r="K153" s="297"/>
      <c r="L153" s="297">
        <f>I153</f>
        <v>3360</v>
      </c>
      <c r="M153" s="297"/>
      <c r="N153" s="297"/>
      <c r="O153" s="297"/>
      <c r="P153" s="299"/>
    </row>
    <row r="154" spans="1:16" s="296" customFormat="1" ht="24.6" customHeight="1" x14ac:dyDescent="0.2">
      <c r="A154" s="295">
        <v>5</v>
      </c>
      <c r="B154" s="270" t="s">
        <v>274</v>
      </c>
      <c r="C154" s="268" t="s">
        <v>301</v>
      </c>
      <c r="D154" s="269">
        <v>1</v>
      </c>
      <c r="E154" s="254">
        <v>6000</v>
      </c>
      <c r="F154" s="254">
        <f t="shared" si="49"/>
        <v>24</v>
      </c>
      <c r="G154" s="254">
        <v>500</v>
      </c>
      <c r="H154" s="254">
        <f t="shared" si="50"/>
        <v>12000</v>
      </c>
      <c r="I154" s="254">
        <f t="shared" si="32"/>
        <v>8400</v>
      </c>
      <c r="J154" s="254">
        <f t="shared" si="33"/>
        <v>1200</v>
      </c>
      <c r="K154" s="254"/>
      <c r="L154" s="254"/>
      <c r="M154" s="254">
        <f>I154</f>
        <v>8400</v>
      </c>
      <c r="N154" s="254"/>
      <c r="O154" s="254"/>
      <c r="P154" s="253"/>
    </row>
    <row r="155" spans="1:16" s="296" customFormat="1" ht="36.6" customHeight="1" x14ac:dyDescent="0.2">
      <c r="A155" s="295">
        <v>6</v>
      </c>
      <c r="B155" s="270" t="s">
        <v>275</v>
      </c>
      <c r="C155" s="268" t="s">
        <v>333</v>
      </c>
      <c r="D155" s="269">
        <v>1</v>
      </c>
      <c r="E155" s="254">
        <v>4000</v>
      </c>
      <c r="F155" s="254">
        <f t="shared" si="49"/>
        <v>16</v>
      </c>
      <c r="G155" s="254">
        <v>500</v>
      </c>
      <c r="H155" s="254">
        <f t="shared" si="50"/>
        <v>8000</v>
      </c>
      <c r="I155" s="254">
        <f t="shared" si="32"/>
        <v>5600</v>
      </c>
      <c r="J155" s="254">
        <f t="shared" si="33"/>
        <v>800</v>
      </c>
      <c r="K155" s="254"/>
      <c r="L155" s="254"/>
      <c r="M155" s="254"/>
      <c r="N155" s="254"/>
      <c r="O155" s="254">
        <v>5600</v>
      </c>
      <c r="P155" s="253"/>
    </row>
    <row r="156" spans="1:16" s="296" customFormat="1" ht="32.25" customHeight="1" x14ac:dyDescent="0.2">
      <c r="A156" s="295">
        <v>7</v>
      </c>
      <c r="B156" s="270" t="s">
        <v>490</v>
      </c>
      <c r="C156" s="268" t="s">
        <v>332</v>
      </c>
      <c r="D156" s="269">
        <v>1</v>
      </c>
      <c r="E156" s="254">
        <v>6000</v>
      </c>
      <c r="F156" s="254">
        <f t="shared" si="49"/>
        <v>24</v>
      </c>
      <c r="G156" s="254">
        <v>500</v>
      </c>
      <c r="H156" s="254">
        <f t="shared" si="50"/>
        <v>12000</v>
      </c>
      <c r="I156" s="254">
        <f t="shared" si="32"/>
        <v>8400</v>
      </c>
      <c r="J156" s="254">
        <f t="shared" si="33"/>
        <v>1200</v>
      </c>
      <c r="K156" s="254">
        <f>I156</f>
        <v>8400</v>
      </c>
      <c r="L156" s="254"/>
      <c r="M156" s="254"/>
      <c r="N156" s="254"/>
      <c r="O156" s="254"/>
      <c r="P156" s="253"/>
    </row>
    <row r="157" spans="1:16" ht="45" customHeight="1" x14ac:dyDescent="0.25">
      <c r="A157" s="470"/>
      <c r="B157" s="471"/>
      <c r="C157" s="471"/>
      <c r="D157" s="472"/>
      <c r="E157" s="473"/>
      <c r="F157" s="474"/>
      <c r="G157" s="473"/>
      <c r="H157" s="474"/>
      <c r="I157" s="474"/>
      <c r="J157" s="473"/>
    </row>
    <row r="158" spans="1:16" ht="45" customHeight="1" x14ac:dyDescent="0.25">
      <c r="A158" s="470"/>
      <c r="B158" s="471"/>
      <c r="C158" s="471"/>
      <c r="D158" s="472"/>
      <c r="E158" s="473"/>
      <c r="F158" s="474"/>
      <c r="G158" s="473"/>
      <c r="H158" s="473"/>
      <c r="I158" s="473"/>
      <c r="J158" s="473"/>
    </row>
    <row r="159" spans="1:16" ht="45" customHeight="1" x14ac:dyDescent="0.25">
      <c r="A159" s="470"/>
      <c r="B159" s="471"/>
      <c r="C159" s="471"/>
      <c r="D159" s="472"/>
      <c r="E159" s="473"/>
      <c r="F159" s="473"/>
      <c r="G159" s="473"/>
      <c r="H159" s="473"/>
      <c r="I159" s="473"/>
      <c r="J159" s="473"/>
    </row>
    <row r="160" spans="1:16" ht="45" customHeight="1" x14ac:dyDescent="0.25">
      <c r="A160" s="475"/>
      <c r="B160" s="476"/>
      <c r="C160" s="476"/>
      <c r="D160" s="477"/>
      <c r="E160" s="473"/>
      <c r="F160" s="76"/>
      <c r="G160" s="76"/>
      <c r="H160" s="76"/>
      <c r="I160" s="76"/>
      <c r="J160" s="76"/>
    </row>
    <row r="161" spans="1:16" ht="45" customHeight="1" x14ac:dyDescent="0.25">
      <c r="A161" s="470"/>
      <c r="B161" s="471"/>
      <c r="C161" s="471"/>
      <c r="D161" s="472"/>
      <c r="E161" s="473"/>
      <c r="F161" s="473"/>
      <c r="G161" s="473"/>
      <c r="H161" s="473"/>
      <c r="I161" s="473"/>
      <c r="J161" s="473"/>
    </row>
    <row r="162" spans="1:16" ht="45" customHeight="1" x14ac:dyDescent="0.25">
      <c r="A162" s="470"/>
      <c r="B162" s="471"/>
      <c r="C162" s="471"/>
      <c r="D162" s="472"/>
      <c r="E162" s="473"/>
      <c r="F162" s="473"/>
      <c r="G162" s="473"/>
      <c r="H162" s="473"/>
      <c r="I162" s="473"/>
      <c r="J162" s="473"/>
    </row>
    <row r="163" spans="1:16" ht="45" customHeight="1" x14ac:dyDescent="0.25">
      <c r="A163" s="470"/>
      <c r="B163" s="471"/>
      <c r="C163" s="471"/>
      <c r="D163" s="472"/>
      <c r="E163" s="473"/>
      <c r="F163" s="473"/>
      <c r="G163" s="473"/>
      <c r="H163" s="473"/>
      <c r="I163" s="473"/>
      <c r="J163" s="473"/>
    </row>
    <row r="164" spans="1:16" ht="45" customHeight="1" x14ac:dyDescent="0.25">
      <c r="A164" s="470"/>
      <c r="B164" s="471"/>
      <c r="C164" s="471"/>
      <c r="D164" s="472"/>
      <c r="E164" s="473"/>
      <c r="F164" s="473"/>
      <c r="G164" s="473"/>
      <c r="H164" s="473"/>
      <c r="I164" s="473"/>
      <c r="J164" s="473"/>
    </row>
    <row r="165" spans="1:16" ht="45" customHeight="1" x14ac:dyDescent="0.25">
      <c r="A165" s="470"/>
      <c r="B165" s="471"/>
      <c r="C165" s="471"/>
      <c r="D165" s="472"/>
      <c r="E165" s="473"/>
      <c r="F165" s="473"/>
      <c r="G165" s="473"/>
      <c r="H165" s="473"/>
      <c r="I165" s="473"/>
      <c r="J165" s="473"/>
    </row>
    <row r="166" spans="1:16" ht="45" customHeight="1" x14ac:dyDescent="0.25">
      <c r="A166" s="470"/>
      <c r="B166" s="478"/>
      <c r="C166" s="478"/>
      <c r="D166" s="479"/>
      <c r="E166" s="473"/>
      <c r="F166" s="473"/>
      <c r="G166" s="473"/>
      <c r="H166" s="473"/>
      <c r="I166" s="473"/>
      <c r="J166" s="473"/>
    </row>
    <row r="167" spans="1:16" ht="45" customHeight="1" x14ac:dyDescent="0.25">
      <c r="A167" s="475"/>
      <c r="B167" s="476"/>
      <c r="C167" s="476"/>
      <c r="D167" s="477"/>
      <c r="E167" s="473"/>
      <c r="F167" s="76"/>
      <c r="G167" s="76"/>
      <c r="H167" s="76"/>
      <c r="I167" s="76"/>
      <c r="J167" s="76"/>
    </row>
    <row r="168" spans="1:16" ht="45" customHeight="1" x14ac:dyDescent="0.25">
      <c r="A168" s="470"/>
      <c r="B168" s="480"/>
      <c r="C168" s="480"/>
      <c r="D168" s="481"/>
      <c r="E168" s="473"/>
      <c r="F168" s="473"/>
      <c r="G168" s="473"/>
      <c r="H168" s="473"/>
      <c r="I168" s="473"/>
      <c r="J168" s="473"/>
    </row>
    <row r="169" spans="1:16" ht="45" customHeight="1" x14ac:dyDescent="0.25">
      <c r="A169" s="470"/>
      <c r="B169" s="471"/>
      <c r="C169" s="471"/>
      <c r="D169" s="472"/>
      <c r="E169" s="473"/>
      <c r="F169" s="473"/>
      <c r="G169" s="473"/>
      <c r="H169" s="473"/>
      <c r="I169" s="473"/>
      <c r="J169" s="473"/>
    </row>
    <row r="170" spans="1:16" ht="45" customHeight="1" x14ac:dyDescent="0.25">
      <c r="A170" s="470"/>
      <c r="B170" s="471"/>
      <c r="C170" s="471"/>
      <c r="D170" s="472"/>
      <c r="E170" s="473"/>
      <c r="F170" s="473"/>
      <c r="G170" s="473"/>
      <c r="H170" s="473"/>
      <c r="I170" s="473"/>
      <c r="J170" s="473"/>
    </row>
    <row r="171" spans="1:16" ht="45" customHeight="1" x14ac:dyDescent="0.25">
      <c r="A171" s="470"/>
      <c r="B171" s="471"/>
      <c r="C171" s="471"/>
      <c r="D171" s="472"/>
      <c r="E171" s="473"/>
      <c r="F171" s="473"/>
      <c r="G171" s="473"/>
      <c r="H171" s="473"/>
      <c r="I171" s="473"/>
      <c r="J171" s="473"/>
    </row>
    <row r="172" spans="1:16" s="244" customFormat="1" ht="45" customHeight="1" x14ac:dyDescent="0.25">
      <c r="A172" s="470"/>
      <c r="B172" s="471"/>
      <c r="C172" s="471"/>
      <c r="D172" s="472"/>
      <c r="E172" s="473"/>
      <c r="F172" s="473"/>
      <c r="G172" s="473"/>
      <c r="H172" s="473"/>
      <c r="I172" s="473"/>
      <c r="J172" s="473"/>
      <c r="L172" s="1"/>
      <c r="M172" s="1"/>
      <c r="N172" s="1"/>
      <c r="O172" s="1"/>
      <c r="P172" s="1"/>
    </row>
    <row r="173" spans="1:16" s="244" customFormat="1" ht="45" customHeight="1" x14ac:dyDescent="0.25">
      <c r="A173" s="470"/>
      <c r="B173" s="471"/>
      <c r="C173" s="471"/>
      <c r="D173" s="472"/>
      <c r="E173" s="473"/>
      <c r="F173" s="473"/>
      <c r="G173" s="473"/>
      <c r="H173" s="473"/>
      <c r="I173" s="473"/>
      <c r="J173" s="473"/>
      <c r="L173" s="1"/>
      <c r="M173" s="1"/>
      <c r="N173" s="1"/>
      <c r="O173" s="1"/>
      <c r="P173" s="1"/>
    </row>
    <row r="174" spans="1:16" s="244" customFormat="1" ht="45" customHeight="1" x14ac:dyDescent="0.25">
      <c r="A174" s="470"/>
      <c r="B174" s="478"/>
      <c r="C174" s="478"/>
      <c r="D174" s="479"/>
      <c r="E174" s="473"/>
      <c r="F174" s="473"/>
      <c r="G174" s="473"/>
      <c r="H174" s="473"/>
      <c r="I174" s="473"/>
      <c r="J174" s="473"/>
      <c r="L174" s="1"/>
      <c r="M174" s="1"/>
      <c r="N174" s="1"/>
      <c r="O174" s="1"/>
      <c r="P174" s="1"/>
    </row>
    <row r="175" spans="1:16" s="244" customFormat="1" ht="45" customHeight="1" x14ac:dyDescent="0.25">
      <c r="A175" s="470"/>
      <c r="B175" s="471"/>
      <c r="C175" s="471"/>
      <c r="D175" s="472"/>
      <c r="E175" s="473"/>
      <c r="F175" s="473"/>
      <c r="G175" s="473"/>
      <c r="H175" s="473"/>
      <c r="I175" s="473"/>
      <c r="J175" s="473"/>
      <c r="L175" s="1"/>
      <c r="M175" s="1"/>
      <c r="N175" s="1"/>
      <c r="O175" s="1"/>
      <c r="P175" s="1"/>
    </row>
    <row r="176" spans="1:16" s="244" customFormat="1" ht="45" customHeight="1" x14ac:dyDescent="0.25">
      <c r="A176" s="470"/>
      <c r="B176" s="471"/>
      <c r="C176" s="471"/>
      <c r="D176" s="472"/>
      <c r="E176" s="473"/>
      <c r="F176" s="473"/>
      <c r="G176" s="473"/>
      <c r="H176" s="473"/>
      <c r="I176" s="473"/>
      <c r="J176" s="76"/>
      <c r="L176" s="1"/>
      <c r="M176" s="1"/>
      <c r="N176" s="1"/>
      <c r="O176" s="1"/>
      <c r="P176" s="1"/>
    </row>
    <row r="177" spans="1:16" s="244" customFormat="1" ht="45" customHeight="1" x14ac:dyDescent="0.25">
      <c r="A177" s="470"/>
      <c r="B177" s="480"/>
      <c r="C177" s="480"/>
      <c r="D177" s="481"/>
      <c r="E177" s="473"/>
      <c r="F177" s="474"/>
      <c r="G177" s="473"/>
      <c r="H177" s="473"/>
      <c r="I177" s="473"/>
      <c r="J177" s="473"/>
      <c r="L177" s="1"/>
      <c r="M177" s="1"/>
      <c r="N177" s="1"/>
      <c r="O177" s="1"/>
      <c r="P177" s="1"/>
    </row>
    <row r="178" spans="1:16" s="244" customFormat="1" ht="45" customHeight="1" x14ac:dyDescent="0.25">
      <c r="A178" s="470"/>
      <c r="B178" s="480"/>
      <c r="C178" s="480"/>
      <c r="D178" s="481"/>
      <c r="E178" s="473"/>
      <c r="F178" s="474"/>
      <c r="G178" s="473"/>
      <c r="H178" s="473"/>
      <c r="I178" s="473"/>
      <c r="J178" s="473"/>
      <c r="L178" s="1"/>
      <c r="M178" s="1"/>
      <c r="N178" s="1"/>
      <c r="O178" s="1"/>
      <c r="P178" s="1"/>
    </row>
    <row r="179" spans="1:16" s="244" customFormat="1" ht="45" customHeight="1" x14ac:dyDescent="0.25">
      <c r="A179" s="470"/>
      <c r="B179" s="480"/>
      <c r="C179" s="480"/>
      <c r="D179" s="481"/>
      <c r="E179" s="473"/>
      <c r="F179" s="482"/>
      <c r="G179" s="473"/>
      <c r="H179" s="76"/>
      <c r="I179" s="76"/>
      <c r="J179" s="473"/>
      <c r="L179" s="1"/>
      <c r="M179" s="1"/>
      <c r="N179" s="1"/>
      <c r="O179" s="1"/>
      <c r="P179" s="1"/>
    </row>
    <row r="180" spans="1:16" s="244" customFormat="1" x14ac:dyDescent="0.25">
      <c r="A180" s="480"/>
      <c r="B180" s="480"/>
      <c r="C180" s="480"/>
      <c r="D180" s="481"/>
      <c r="E180" s="473"/>
      <c r="F180" s="473"/>
      <c r="G180" s="473"/>
      <c r="H180" s="473"/>
      <c r="I180" s="473"/>
      <c r="J180" s="473"/>
      <c r="L180" s="1"/>
      <c r="M180" s="1"/>
      <c r="N180" s="1"/>
      <c r="O180" s="1"/>
      <c r="P180" s="1"/>
    </row>
    <row r="181" spans="1:16" s="244" customFormat="1" x14ac:dyDescent="0.25">
      <c r="A181" s="483"/>
      <c r="B181" s="483"/>
      <c r="C181" s="483"/>
      <c r="D181" s="484"/>
      <c r="E181" s="473"/>
      <c r="F181" s="473"/>
      <c r="G181" s="473"/>
      <c r="H181" s="473"/>
      <c r="I181" s="407"/>
      <c r="J181" s="473"/>
      <c r="L181" s="1"/>
      <c r="M181" s="1"/>
      <c r="N181" s="1"/>
      <c r="O181" s="1"/>
      <c r="P181" s="1"/>
    </row>
    <row r="182" spans="1:16" s="244" customFormat="1" x14ac:dyDescent="0.25">
      <c r="A182" s="480"/>
      <c r="B182" s="480"/>
      <c r="C182" s="480"/>
      <c r="D182" s="481"/>
      <c r="E182" s="473"/>
      <c r="F182" s="473"/>
      <c r="G182" s="473"/>
      <c r="H182" s="473"/>
      <c r="I182" s="473"/>
      <c r="J182" s="473"/>
      <c r="L182" s="1"/>
      <c r="M182" s="1"/>
      <c r="N182" s="1"/>
      <c r="O182" s="1"/>
      <c r="P182" s="1"/>
    </row>
    <row r="183" spans="1:16" s="244" customFormat="1" x14ac:dyDescent="0.25">
      <c r="A183" s="480"/>
      <c r="B183" s="480"/>
      <c r="C183" s="480"/>
      <c r="D183" s="481"/>
      <c r="E183" s="473"/>
      <c r="F183" s="473"/>
      <c r="G183" s="473"/>
      <c r="H183" s="473"/>
      <c r="I183" s="473"/>
      <c r="J183" s="473"/>
      <c r="L183" s="1"/>
      <c r="M183" s="1"/>
      <c r="N183" s="1"/>
      <c r="O183" s="1"/>
      <c r="P183" s="1"/>
    </row>
    <row r="184" spans="1:16" s="244" customFormat="1" x14ac:dyDescent="0.25">
      <c r="A184" s="480"/>
      <c r="B184" s="480"/>
      <c r="C184" s="480"/>
      <c r="D184" s="481"/>
      <c r="E184" s="473"/>
      <c r="F184" s="473"/>
      <c r="G184" s="473"/>
      <c r="H184" s="473"/>
      <c r="I184" s="473"/>
      <c r="J184" s="473"/>
      <c r="L184" s="1"/>
      <c r="M184" s="1"/>
      <c r="N184" s="1"/>
      <c r="O184" s="1"/>
      <c r="P184" s="1"/>
    </row>
    <row r="185" spans="1:16" s="244" customFormat="1" x14ac:dyDescent="0.25">
      <c r="A185" s="480"/>
      <c r="B185" s="480"/>
      <c r="C185" s="480"/>
      <c r="D185" s="481"/>
      <c r="E185" s="473"/>
      <c r="F185" s="473"/>
      <c r="G185" s="473"/>
      <c r="H185" s="473"/>
      <c r="I185" s="473"/>
      <c r="J185" s="473"/>
      <c r="L185" s="1"/>
      <c r="M185" s="1"/>
      <c r="N185" s="1"/>
      <c r="O185" s="1"/>
      <c r="P185" s="1"/>
    </row>
    <row r="186" spans="1:16" s="244" customFormat="1" x14ac:dyDescent="0.25">
      <c r="A186" s="480"/>
      <c r="B186" s="480"/>
      <c r="C186" s="480"/>
      <c r="D186" s="481"/>
      <c r="E186" s="473"/>
      <c r="F186" s="473"/>
      <c r="G186" s="473"/>
      <c r="H186" s="473"/>
      <c r="I186" s="473"/>
      <c r="J186" s="473"/>
      <c r="L186" s="1"/>
      <c r="M186" s="1"/>
      <c r="N186" s="1"/>
      <c r="O186" s="1"/>
      <c r="P186" s="1"/>
    </row>
    <row r="187" spans="1:16" s="244" customFormat="1" x14ac:dyDescent="0.25">
      <c r="A187" s="480"/>
      <c r="B187" s="480"/>
      <c r="C187" s="480"/>
      <c r="D187" s="481"/>
      <c r="E187" s="473"/>
      <c r="F187" s="473"/>
      <c r="G187" s="473"/>
      <c r="H187" s="473"/>
      <c r="I187" s="473"/>
      <c r="J187" s="473"/>
      <c r="L187" s="1"/>
      <c r="M187" s="1"/>
      <c r="N187" s="1"/>
      <c r="O187" s="1"/>
      <c r="P187" s="1"/>
    </row>
    <row r="188" spans="1:16" s="244" customFormat="1" x14ac:dyDescent="0.25">
      <c r="A188" s="480"/>
      <c r="B188" s="480"/>
      <c r="C188" s="480"/>
      <c r="D188" s="481"/>
      <c r="E188" s="473"/>
      <c r="F188" s="473"/>
      <c r="G188" s="473"/>
      <c r="H188" s="473"/>
      <c r="I188" s="473"/>
      <c r="J188" s="473"/>
      <c r="L188" s="1"/>
      <c r="M188" s="1"/>
      <c r="N188" s="1"/>
      <c r="O188" s="1"/>
      <c r="P188" s="1"/>
    </row>
    <row r="189" spans="1:16" s="244" customFormat="1" x14ac:dyDescent="0.25">
      <c r="A189" s="480"/>
      <c r="B189" s="480"/>
      <c r="C189" s="480"/>
      <c r="D189" s="481"/>
      <c r="E189" s="473"/>
      <c r="F189" s="473"/>
      <c r="G189" s="473"/>
      <c r="H189" s="473"/>
      <c r="I189" s="473"/>
      <c r="J189" s="473"/>
      <c r="L189" s="1"/>
      <c r="M189" s="1"/>
      <c r="N189" s="1"/>
      <c r="O189" s="1"/>
      <c r="P189" s="1"/>
    </row>
    <row r="190" spans="1:16" s="244" customFormat="1" x14ac:dyDescent="0.25">
      <c r="A190" s="480"/>
      <c r="B190" s="480"/>
      <c r="C190" s="480"/>
      <c r="D190" s="481"/>
      <c r="E190" s="473"/>
      <c r="F190" s="473"/>
      <c r="G190" s="473"/>
      <c r="H190" s="473"/>
      <c r="I190" s="473"/>
      <c r="J190" s="473"/>
      <c r="L190" s="1"/>
      <c r="M190" s="1"/>
      <c r="N190" s="1"/>
      <c r="O190" s="1"/>
      <c r="P190" s="1"/>
    </row>
    <row r="191" spans="1:16" s="244" customFormat="1" x14ac:dyDescent="0.25">
      <c r="A191" s="480"/>
      <c r="B191" s="480"/>
      <c r="C191" s="480"/>
      <c r="D191" s="481"/>
      <c r="E191" s="473"/>
      <c r="F191" s="473"/>
      <c r="G191" s="473"/>
      <c r="H191" s="473"/>
      <c r="I191" s="473"/>
      <c r="J191" s="473"/>
      <c r="L191" s="1"/>
      <c r="M191" s="1"/>
      <c r="N191" s="1"/>
      <c r="O191" s="1"/>
      <c r="P191" s="1"/>
    </row>
    <row r="192" spans="1:16" s="244" customFormat="1" x14ac:dyDescent="0.25">
      <c r="A192" s="480"/>
      <c r="B192" s="480"/>
      <c r="C192" s="480"/>
      <c r="D192" s="481"/>
      <c r="E192" s="473"/>
      <c r="F192" s="473"/>
      <c r="G192" s="473"/>
      <c r="H192" s="473"/>
      <c r="I192" s="473"/>
      <c r="J192" s="473"/>
      <c r="L192" s="1"/>
      <c r="M192" s="1"/>
      <c r="N192" s="1"/>
      <c r="O192" s="1"/>
      <c r="P192" s="1"/>
    </row>
  </sheetData>
  <mergeCells count="25">
    <mergeCell ref="H6:O6"/>
    <mergeCell ref="P6:P10"/>
    <mergeCell ref="H7:H10"/>
    <mergeCell ref="I7:I10"/>
    <mergeCell ref="J7:J10"/>
    <mergeCell ref="K7:O8"/>
    <mergeCell ref="K9:K10"/>
    <mergeCell ref="L9:L10"/>
    <mergeCell ref="M9:M10"/>
    <mergeCell ref="F6:F10"/>
    <mergeCell ref="A1:B1"/>
    <mergeCell ref="M1:P1"/>
    <mergeCell ref="A2:O2"/>
    <mergeCell ref="A3:P3"/>
    <mergeCell ref="A4:P4"/>
    <mergeCell ref="A5:B5"/>
    <mergeCell ref="M5:O5"/>
    <mergeCell ref="A6:A10"/>
    <mergeCell ref="B6:B10"/>
    <mergeCell ref="C6:C10"/>
    <mergeCell ref="D6:D10"/>
    <mergeCell ref="E6:E10"/>
    <mergeCell ref="N9:N10"/>
    <mergeCell ref="O9:O10"/>
    <mergeCell ref="G6:G10"/>
  </mergeCells>
  <pageMargins left="0.35433070866141736" right="0.15748031496062992" top="0.51181102362204722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W30" sqref="W30"/>
    </sheetView>
  </sheetViews>
  <sheetFormatPr defaultRowHeight="15.75" x14ac:dyDescent="0.25"/>
  <cols>
    <col min="1" max="1" width="4.140625" style="2" customWidth="1"/>
    <col min="2" max="2" width="22.85546875" style="2" customWidth="1"/>
    <col min="3" max="3" width="11.7109375" style="2" customWidth="1"/>
    <col min="4" max="4" width="5.5703125" style="498" customWidth="1"/>
    <col min="5" max="5" width="7.85546875" style="499" customWidth="1"/>
    <col min="6" max="6" width="7.85546875" style="309" customWidth="1"/>
    <col min="7" max="7" width="7.85546875" style="310" customWidth="1"/>
    <col min="8" max="8" width="8.28515625" style="300" customWidth="1"/>
    <col min="9" max="9" width="8.7109375" style="300" customWidth="1"/>
    <col min="10" max="10" width="11.140625" style="300" customWidth="1"/>
    <col min="11" max="11" width="9.42578125" style="311" hidden="1" customWidth="1"/>
    <col min="12" max="12" width="9.7109375" style="300" hidden="1" customWidth="1"/>
    <col min="13" max="13" width="8.140625" style="300" customWidth="1"/>
    <col min="14" max="14" width="8.42578125" style="2" customWidth="1"/>
    <col min="15" max="15" width="8.140625" style="2" customWidth="1"/>
    <col min="16" max="16" width="8.7109375" style="2" customWidth="1"/>
    <col min="17" max="18" width="8.28515625" style="2" customWidth="1"/>
    <col min="19" max="250" width="9.140625" style="1"/>
    <col min="251" max="251" width="4.140625" style="1" customWidth="1"/>
    <col min="252" max="252" width="27.42578125" style="1" customWidth="1"/>
    <col min="253" max="253" width="12.28515625" style="1" customWidth="1"/>
    <col min="254" max="254" width="5.5703125" style="1" customWidth="1"/>
    <col min="255" max="255" width="7.85546875" style="1" customWidth="1"/>
    <col min="256" max="256" width="9" style="1" customWidth="1"/>
    <col min="257" max="257" width="7.85546875" style="1" customWidth="1"/>
    <col min="258" max="258" width="8.28515625" style="1" customWidth="1"/>
    <col min="259" max="259" width="8.7109375" style="1" customWidth="1"/>
    <col min="260" max="260" width="12.140625" style="1" customWidth="1"/>
    <col min="261" max="262" width="0" style="1" hidden="1" customWidth="1"/>
    <col min="263" max="263" width="10.140625" style="1" customWidth="1"/>
    <col min="264" max="264" width="10.28515625" style="1" customWidth="1"/>
    <col min="265" max="265" width="10.42578125" style="1" customWidth="1"/>
    <col min="266" max="266" width="9.7109375" style="1" customWidth="1"/>
    <col min="267" max="267" width="9.42578125" style="1" customWidth="1"/>
    <col min="268" max="268" width="9.5703125" style="1" customWidth="1"/>
    <col min="269" max="269" width="10.7109375" style="1" customWidth="1"/>
    <col min="270" max="270" width="12.85546875" style="1" bestFit="1" customWidth="1"/>
    <col min="271" max="271" width="11.28515625" style="1" bestFit="1" customWidth="1"/>
    <col min="272" max="272" width="10" style="1" bestFit="1" customWidth="1"/>
    <col min="273" max="506" width="9.140625" style="1"/>
    <col min="507" max="507" width="4.140625" style="1" customWidth="1"/>
    <col min="508" max="508" width="27.42578125" style="1" customWidth="1"/>
    <col min="509" max="509" width="12.28515625" style="1" customWidth="1"/>
    <col min="510" max="510" width="5.5703125" style="1" customWidth="1"/>
    <col min="511" max="511" width="7.85546875" style="1" customWidth="1"/>
    <col min="512" max="512" width="9" style="1" customWidth="1"/>
    <col min="513" max="513" width="7.85546875" style="1" customWidth="1"/>
    <col min="514" max="514" width="8.28515625" style="1" customWidth="1"/>
    <col min="515" max="515" width="8.7109375" style="1" customWidth="1"/>
    <col min="516" max="516" width="12.140625" style="1" customWidth="1"/>
    <col min="517" max="518" width="0" style="1" hidden="1" customWidth="1"/>
    <col min="519" max="519" width="10.140625" style="1" customWidth="1"/>
    <col min="520" max="520" width="10.28515625" style="1" customWidth="1"/>
    <col min="521" max="521" width="10.42578125" style="1" customWidth="1"/>
    <col min="522" max="522" width="9.7109375" style="1" customWidth="1"/>
    <col min="523" max="523" width="9.42578125" style="1" customWidth="1"/>
    <col min="524" max="524" width="9.5703125" style="1" customWidth="1"/>
    <col min="525" max="525" width="10.7109375" style="1" customWidth="1"/>
    <col min="526" max="526" width="12.85546875" style="1" bestFit="1" customWidth="1"/>
    <col min="527" max="527" width="11.28515625" style="1" bestFit="1" customWidth="1"/>
    <col min="528" max="528" width="10" style="1" bestFit="1" customWidth="1"/>
    <col min="529" max="762" width="9.140625" style="1"/>
    <col min="763" max="763" width="4.140625" style="1" customWidth="1"/>
    <col min="764" max="764" width="27.42578125" style="1" customWidth="1"/>
    <col min="765" max="765" width="12.28515625" style="1" customWidth="1"/>
    <col min="766" max="766" width="5.5703125" style="1" customWidth="1"/>
    <col min="767" max="767" width="7.85546875" style="1" customWidth="1"/>
    <col min="768" max="768" width="9" style="1" customWidth="1"/>
    <col min="769" max="769" width="7.85546875" style="1" customWidth="1"/>
    <col min="770" max="770" width="8.28515625" style="1" customWidth="1"/>
    <col min="771" max="771" width="8.7109375" style="1" customWidth="1"/>
    <col min="772" max="772" width="12.140625" style="1" customWidth="1"/>
    <col min="773" max="774" width="0" style="1" hidden="1" customWidth="1"/>
    <col min="775" max="775" width="10.140625" style="1" customWidth="1"/>
    <col min="776" max="776" width="10.28515625" style="1" customWidth="1"/>
    <col min="777" max="777" width="10.42578125" style="1" customWidth="1"/>
    <col min="778" max="778" width="9.7109375" style="1" customWidth="1"/>
    <col min="779" max="779" width="9.42578125" style="1" customWidth="1"/>
    <col min="780" max="780" width="9.5703125" style="1" customWidth="1"/>
    <col min="781" max="781" width="10.7109375" style="1" customWidth="1"/>
    <col min="782" max="782" width="12.85546875" style="1" bestFit="1" customWidth="1"/>
    <col min="783" max="783" width="11.28515625" style="1" bestFit="1" customWidth="1"/>
    <col min="784" max="784" width="10" style="1" bestFit="1" customWidth="1"/>
    <col min="785" max="1018" width="9.140625" style="1"/>
    <col min="1019" max="1019" width="4.140625" style="1" customWidth="1"/>
    <col min="1020" max="1020" width="27.42578125" style="1" customWidth="1"/>
    <col min="1021" max="1021" width="12.28515625" style="1" customWidth="1"/>
    <col min="1022" max="1022" width="5.5703125" style="1" customWidth="1"/>
    <col min="1023" max="1023" width="7.85546875" style="1" customWidth="1"/>
    <col min="1024" max="1024" width="9" style="1" customWidth="1"/>
    <col min="1025" max="1025" width="7.85546875" style="1" customWidth="1"/>
    <col min="1026" max="1026" width="8.28515625" style="1" customWidth="1"/>
    <col min="1027" max="1027" width="8.7109375" style="1" customWidth="1"/>
    <col min="1028" max="1028" width="12.140625" style="1" customWidth="1"/>
    <col min="1029" max="1030" width="0" style="1" hidden="1" customWidth="1"/>
    <col min="1031" max="1031" width="10.140625" style="1" customWidth="1"/>
    <col min="1032" max="1032" width="10.28515625" style="1" customWidth="1"/>
    <col min="1033" max="1033" width="10.42578125" style="1" customWidth="1"/>
    <col min="1034" max="1034" width="9.7109375" style="1" customWidth="1"/>
    <col min="1035" max="1035" width="9.42578125" style="1" customWidth="1"/>
    <col min="1036" max="1036" width="9.5703125" style="1" customWidth="1"/>
    <col min="1037" max="1037" width="10.7109375" style="1" customWidth="1"/>
    <col min="1038" max="1038" width="12.85546875" style="1" bestFit="1" customWidth="1"/>
    <col min="1039" max="1039" width="11.28515625" style="1" bestFit="1" customWidth="1"/>
    <col min="1040" max="1040" width="10" style="1" bestFit="1" customWidth="1"/>
    <col min="1041" max="1274" width="9.140625" style="1"/>
    <col min="1275" max="1275" width="4.140625" style="1" customWidth="1"/>
    <col min="1276" max="1276" width="27.42578125" style="1" customWidth="1"/>
    <col min="1277" max="1277" width="12.28515625" style="1" customWidth="1"/>
    <col min="1278" max="1278" width="5.5703125" style="1" customWidth="1"/>
    <col min="1279" max="1279" width="7.85546875" style="1" customWidth="1"/>
    <col min="1280" max="1280" width="9" style="1" customWidth="1"/>
    <col min="1281" max="1281" width="7.85546875" style="1" customWidth="1"/>
    <col min="1282" max="1282" width="8.28515625" style="1" customWidth="1"/>
    <col min="1283" max="1283" width="8.7109375" style="1" customWidth="1"/>
    <col min="1284" max="1284" width="12.140625" style="1" customWidth="1"/>
    <col min="1285" max="1286" width="0" style="1" hidden="1" customWidth="1"/>
    <col min="1287" max="1287" width="10.140625" style="1" customWidth="1"/>
    <col min="1288" max="1288" width="10.28515625" style="1" customWidth="1"/>
    <col min="1289" max="1289" width="10.42578125" style="1" customWidth="1"/>
    <col min="1290" max="1290" width="9.7109375" style="1" customWidth="1"/>
    <col min="1291" max="1291" width="9.42578125" style="1" customWidth="1"/>
    <col min="1292" max="1292" width="9.5703125" style="1" customWidth="1"/>
    <col min="1293" max="1293" width="10.7109375" style="1" customWidth="1"/>
    <col min="1294" max="1294" width="12.85546875" style="1" bestFit="1" customWidth="1"/>
    <col min="1295" max="1295" width="11.28515625" style="1" bestFit="1" customWidth="1"/>
    <col min="1296" max="1296" width="10" style="1" bestFit="1" customWidth="1"/>
    <col min="1297" max="1530" width="9.140625" style="1"/>
    <col min="1531" max="1531" width="4.140625" style="1" customWidth="1"/>
    <col min="1532" max="1532" width="27.42578125" style="1" customWidth="1"/>
    <col min="1533" max="1533" width="12.28515625" style="1" customWidth="1"/>
    <col min="1534" max="1534" width="5.5703125" style="1" customWidth="1"/>
    <col min="1535" max="1535" width="7.85546875" style="1" customWidth="1"/>
    <col min="1536" max="1536" width="9" style="1" customWidth="1"/>
    <col min="1537" max="1537" width="7.85546875" style="1" customWidth="1"/>
    <col min="1538" max="1538" width="8.28515625" style="1" customWidth="1"/>
    <col min="1539" max="1539" width="8.7109375" style="1" customWidth="1"/>
    <col min="1540" max="1540" width="12.140625" style="1" customWidth="1"/>
    <col min="1541" max="1542" width="0" style="1" hidden="1" customWidth="1"/>
    <col min="1543" max="1543" width="10.140625" style="1" customWidth="1"/>
    <col min="1544" max="1544" width="10.28515625" style="1" customWidth="1"/>
    <col min="1545" max="1545" width="10.42578125" style="1" customWidth="1"/>
    <col min="1546" max="1546" width="9.7109375" style="1" customWidth="1"/>
    <col min="1547" max="1547" width="9.42578125" style="1" customWidth="1"/>
    <col min="1548" max="1548" width="9.5703125" style="1" customWidth="1"/>
    <col min="1549" max="1549" width="10.7109375" style="1" customWidth="1"/>
    <col min="1550" max="1550" width="12.85546875" style="1" bestFit="1" customWidth="1"/>
    <col min="1551" max="1551" width="11.28515625" style="1" bestFit="1" customWidth="1"/>
    <col min="1552" max="1552" width="10" style="1" bestFit="1" customWidth="1"/>
    <col min="1553" max="1786" width="9.140625" style="1"/>
    <col min="1787" max="1787" width="4.140625" style="1" customWidth="1"/>
    <col min="1788" max="1788" width="27.42578125" style="1" customWidth="1"/>
    <col min="1789" max="1789" width="12.28515625" style="1" customWidth="1"/>
    <col min="1790" max="1790" width="5.5703125" style="1" customWidth="1"/>
    <col min="1791" max="1791" width="7.85546875" style="1" customWidth="1"/>
    <col min="1792" max="1792" width="9" style="1" customWidth="1"/>
    <col min="1793" max="1793" width="7.85546875" style="1" customWidth="1"/>
    <col min="1794" max="1794" width="8.28515625" style="1" customWidth="1"/>
    <col min="1795" max="1795" width="8.7109375" style="1" customWidth="1"/>
    <col min="1796" max="1796" width="12.140625" style="1" customWidth="1"/>
    <col min="1797" max="1798" width="0" style="1" hidden="1" customWidth="1"/>
    <col min="1799" max="1799" width="10.140625" style="1" customWidth="1"/>
    <col min="1800" max="1800" width="10.28515625" style="1" customWidth="1"/>
    <col min="1801" max="1801" width="10.42578125" style="1" customWidth="1"/>
    <col min="1802" max="1802" width="9.7109375" style="1" customWidth="1"/>
    <col min="1803" max="1803" width="9.42578125" style="1" customWidth="1"/>
    <col min="1804" max="1804" width="9.5703125" style="1" customWidth="1"/>
    <col min="1805" max="1805" width="10.7109375" style="1" customWidth="1"/>
    <col min="1806" max="1806" width="12.85546875" style="1" bestFit="1" customWidth="1"/>
    <col min="1807" max="1807" width="11.28515625" style="1" bestFit="1" customWidth="1"/>
    <col min="1808" max="1808" width="10" style="1" bestFit="1" customWidth="1"/>
    <col min="1809" max="2042" width="9.140625" style="1"/>
    <col min="2043" max="2043" width="4.140625" style="1" customWidth="1"/>
    <col min="2044" max="2044" width="27.42578125" style="1" customWidth="1"/>
    <col min="2045" max="2045" width="12.28515625" style="1" customWidth="1"/>
    <col min="2046" max="2046" width="5.5703125" style="1" customWidth="1"/>
    <col min="2047" max="2047" width="7.85546875" style="1" customWidth="1"/>
    <col min="2048" max="2048" width="9" style="1" customWidth="1"/>
    <col min="2049" max="2049" width="7.85546875" style="1" customWidth="1"/>
    <col min="2050" max="2050" width="8.28515625" style="1" customWidth="1"/>
    <col min="2051" max="2051" width="8.7109375" style="1" customWidth="1"/>
    <col min="2052" max="2052" width="12.140625" style="1" customWidth="1"/>
    <col min="2053" max="2054" width="0" style="1" hidden="1" customWidth="1"/>
    <col min="2055" max="2055" width="10.140625" style="1" customWidth="1"/>
    <col min="2056" max="2056" width="10.28515625" style="1" customWidth="1"/>
    <col min="2057" max="2057" width="10.42578125" style="1" customWidth="1"/>
    <col min="2058" max="2058" width="9.7109375" style="1" customWidth="1"/>
    <col min="2059" max="2059" width="9.42578125" style="1" customWidth="1"/>
    <col min="2060" max="2060" width="9.5703125" style="1" customWidth="1"/>
    <col min="2061" max="2061" width="10.7109375" style="1" customWidth="1"/>
    <col min="2062" max="2062" width="12.85546875" style="1" bestFit="1" customWidth="1"/>
    <col min="2063" max="2063" width="11.28515625" style="1" bestFit="1" customWidth="1"/>
    <col min="2064" max="2064" width="10" style="1" bestFit="1" customWidth="1"/>
    <col min="2065" max="2298" width="9.140625" style="1"/>
    <col min="2299" max="2299" width="4.140625" style="1" customWidth="1"/>
    <col min="2300" max="2300" width="27.42578125" style="1" customWidth="1"/>
    <col min="2301" max="2301" width="12.28515625" style="1" customWidth="1"/>
    <col min="2302" max="2302" width="5.5703125" style="1" customWidth="1"/>
    <col min="2303" max="2303" width="7.85546875" style="1" customWidth="1"/>
    <col min="2304" max="2304" width="9" style="1" customWidth="1"/>
    <col min="2305" max="2305" width="7.85546875" style="1" customWidth="1"/>
    <col min="2306" max="2306" width="8.28515625" style="1" customWidth="1"/>
    <col min="2307" max="2307" width="8.7109375" style="1" customWidth="1"/>
    <col min="2308" max="2308" width="12.140625" style="1" customWidth="1"/>
    <col min="2309" max="2310" width="0" style="1" hidden="1" customWidth="1"/>
    <col min="2311" max="2311" width="10.140625" style="1" customWidth="1"/>
    <col min="2312" max="2312" width="10.28515625" style="1" customWidth="1"/>
    <col min="2313" max="2313" width="10.42578125" style="1" customWidth="1"/>
    <col min="2314" max="2314" width="9.7109375" style="1" customWidth="1"/>
    <col min="2315" max="2315" width="9.42578125" style="1" customWidth="1"/>
    <col min="2316" max="2316" width="9.5703125" style="1" customWidth="1"/>
    <col min="2317" max="2317" width="10.7109375" style="1" customWidth="1"/>
    <col min="2318" max="2318" width="12.85546875" style="1" bestFit="1" customWidth="1"/>
    <col min="2319" max="2319" width="11.28515625" style="1" bestFit="1" customWidth="1"/>
    <col min="2320" max="2320" width="10" style="1" bestFit="1" customWidth="1"/>
    <col min="2321" max="2554" width="9.140625" style="1"/>
    <col min="2555" max="2555" width="4.140625" style="1" customWidth="1"/>
    <col min="2556" max="2556" width="27.42578125" style="1" customWidth="1"/>
    <col min="2557" max="2557" width="12.28515625" style="1" customWidth="1"/>
    <col min="2558" max="2558" width="5.5703125" style="1" customWidth="1"/>
    <col min="2559" max="2559" width="7.85546875" style="1" customWidth="1"/>
    <col min="2560" max="2560" width="9" style="1" customWidth="1"/>
    <col min="2561" max="2561" width="7.85546875" style="1" customWidth="1"/>
    <col min="2562" max="2562" width="8.28515625" style="1" customWidth="1"/>
    <col min="2563" max="2563" width="8.7109375" style="1" customWidth="1"/>
    <col min="2564" max="2564" width="12.140625" style="1" customWidth="1"/>
    <col min="2565" max="2566" width="0" style="1" hidden="1" customWidth="1"/>
    <col min="2567" max="2567" width="10.140625" style="1" customWidth="1"/>
    <col min="2568" max="2568" width="10.28515625" style="1" customWidth="1"/>
    <col min="2569" max="2569" width="10.42578125" style="1" customWidth="1"/>
    <col min="2570" max="2570" width="9.7109375" style="1" customWidth="1"/>
    <col min="2571" max="2571" width="9.42578125" style="1" customWidth="1"/>
    <col min="2572" max="2572" width="9.5703125" style="1" customWidth="1"/>
    <col min="2573" max="2573" width="10.7109375" style="1" customWidth="1"/>
    <col min="2574" max="2574" width="12.85546875" style="1" bestFit="1" customWidth="1"/>
    <col min="2575" max="2575" width="11.28515625" style="1" bestFit="1" customWidth="1"/>
    <col min="2576" max="2576" width="10" style="1" bestFit="1" customWidth="1"/>
    <col min="2577" max="2810" width="9.140625" style="1"/>
    <col min="2811" max="2811" width="4.140625" style="1" customWidth="1"/>
    <col min="2812" max="2812" width="27.42578125" style="1" customWidth="1"/>
    <col min="2813" max="2813" width="12.28515625" style="1" customWidth="1"/>
    <col min="2814" max="2814" width="5.5703125" style="1" customWidth="1"/>
    <col min="2815" max="2815" width="7.85546875" style="1" customWidth="1"/>
    <col min="2816" max="2816" width="9" style="1" customWidth="1"/>
    <col min="2817" max="2817" width="7.85546875" style="1" customWidth="1"/>
    <col min="2818" max="2818" width="8.28515625" style="1" customWidth="1"/>
    <col min="2819" max="2819" width="8.7109375" style="1" customWidth="1"/>
    <col min="2820" max="2820" width="12.140625" style="1" customWidth="1"/>
    <col min="2821" max="2822" width="0" style="1" hidden="1" customWidth="1"/>
    <col min="2823" max="2823" width="10.140625" style="1" customWidth="1"/>
    <col min="2824" max="2824" width="10.28515625" style="1" customWidth="1"/>
    <col min="2825" max="2825" width="10.42578125" style="1" customWidth="1"/>
    <col min="2826" max="2826" width="9.7109375" style="1" customWidth="1"/>
    <col min="2827" max="2827" width="9.42578125" style="1" customWidth="1"/>
    <col min="2828" max="2828" width="9.5703125" style="1" customWidth="1"/>
    <col min="2829" max="2829" width="10.7109375" style="1" customWidth="1"/>
    <col min="2830" max="2830" width="12.85546875" style="1" bestFit="1" customWidth="1"/>
    <col min="2831" max="2831" width="11.28515625" style="1" bestFit="1" customWidth="1"/>
    <col min="2832" max="2832" width="10" style="1" bestFit="1" customWidth="1"/>
    <col min="2833" max="3066" width="9.140625" style="1"/>
    <col min="3067" max="3067" width="4.140625" style="1" customWidth="1"/>
    <col min="3068" max="3068" width="27.42578125" style="1" customWidth="1"/>
    <col min="3069" max="3069" width="12.28515625" style="1" customWidth="1"/>
    <col min="3070" max="3070" width="5.5703125" style="1" customWidth="1"/>
    <col min="3071" max="3071" width="7.85546875" style="1" customWidth="1"/>
    <col min="3072" max="3072" width="9" style="1" customWidth="1"/>
    <col min="3073" max="3073" width="7.85546875" style="1" customWidth="1"/>
    <col min="3074" max="3074" width="8.28515625" style="1" customWidth="1"/>
    <col min="3075" max="3075" width="8.7109375" style="1" customWidth="1"/>
    <col min="3076" max="3076" width="12.140625" style="1" customWidth="1"/>
    <col min="3077" max="3078" width="0" style="1" hidden="1" customWidth="1"/>
    <col min="3079" max="3079" width="10.140625" style="1" customWidth="1"/>
    <col min="3080" max="3080" width="10.28515625" style="1" customWidth="1"/>
    <col min="3081" max="3081" width="10.42578125" style="1" customWidth="1"/>
    <col min="3082" max="3082" width="9.7109375" style="1" customWidth="1"/>
    <col min="3083" max="3083" width="9.42578125" style="1" customWidth="1"/>
    <col min="3084" max="3084" width="9.5703125" style="1" customWidth="1"/>
    <col min="3085" max="3085" width="10.7109375" style="1" customWidth="1"/>
    <col min="3086" max="3086" width="12.85546875" style="1" bestFit="1" customWidth="1"/>
    <col min="3087" max="3087" width="11.28515625" style="1" bestFit="1" customWidth="1"/>
    <col min="3088" max="3088" width="10" style="1" bestFit="1" customWidth="1"/>
    <col min="3089" max="3322" width="9.140625" style="1"/>
    <col min="3323" max="3323" width="4.140625" style="1" customWidth="1"/>
    <col min="3324" max="3324" width="27.42578125" style="1" customWidth="1"/>
    <col min="3325" max="3325" width="12.28515625" style="1" customWidth="1"/>
    <col min="3326" max="3326" width="5.5703125" style="1" customWidth="1"/>
    <col min="3327" max="3327" width="7.85546875" style="1" customWidth="1"/>
    <col min="3328" max="3328" width="9" style="1" customWidth="1"/>
    <col min="3329" max="3329" width="7.85546875" style="1" customWidth="1"/>
    <col min="3330" max="3330" width="8.28515625" style="1" customWidth="1"/>
    <col min="3331" max="3331" width="8.7109375" style="1" customWidth="1"/>
    <col min="3332" max="3332" width="12.140625" style="1" customWidth="1"/>
    <col min="3333" max="3334" width="0" style="1" hidden="1" customWidth="1"/>
    <col min="3335" max="3335" width="10.140625" style="1" customWidth="1"/>
    <col min="3336" max="3336" width="10.28515625" style="1" customWidth="1"/>
    <col min="3337" max="3337" width="10.42578125" style="1" customWidth="1"/>
    <col min="3338" max="3338" width="9.7109375" style="1" customWidth="1"/>
    <col min="3339" max="3339" width="9.42578125" style="1" customWidth="1"/>
    <col min="3340" max="3340" width="9.5703125" style="1" customWidth="1"/>
    <col min="3341" max="3341" width="10.7109375" style="1" customWidth="1"/>
    <col min="3342" max="3342" width="12.85546875" style="1" bestFit="1" customWidth="1"/>
    <col min="3343" max="3343" width="11.28515625" style="1" bestFit="1" customWidth="1"/>
    <col min="3344" max="3344" width="10" style="1" bestFit="1" customWidth="1"/>
    <col min="3345" max="3578" width="9.140625" style="1"/>
    <col min="3579" max="3579" width="4.140625" style="1" customWidth="1"/>
    <col min="3580" max="3580" width="27.42578125" style="1" customWidth="1"/>
    <col min="3581" max="3581" width="12.28515625" style="1" customWidth="1"/>
    <col min="3582" max="3582" width="5.5703125" style="1" customWidth="1"/>
    <col min="3583" max="3583" width="7.85546875" style="1" customWidth="1"/>
    <col min="3584" max="3584" width="9" style="1" customWidth="1"/>
    <col min="3585" max="3585" width="7.85546875" style="1" customWidth="1"/>
    <col min="3586" max="3586" width="8.28515625" style="1" customWidth="1"/>
    <col min="3587" max="3587" width="8.7109375" style="1" customWidth="1"/>
    <col min="3588" max="3588" width="12.140625" style="1" customWidth="1"/>
    <col min="3589" max="3590" width="0" style="1" hidden="1" customWidth="1"/>
    <col min="3591" max="3591" width="10.140625" style="1" customWidth="1"/>
    <col min="3592" max="3592" width="10.28515625" style="1" customWidth="1"/>
    <col min="3593" max="3593" width="10.42578125" style="1" customWidth="1"/>
    <col min="3594" max="3594" width="9.7109375" style="1" customWidth="1"/>
    <col min="3595" max="3595" width="9.42578125" style="1" customWidth="1"/>
    <col min="3596" max="3596" width="9.5703125" style="1" customWidth="1"/>
    <col min="3597" max="3597" width="10.7109375" style="1" customWidth="1"/>
    <col min="3598" max="3598" width="12.85546875" style="1" bestFit="1" customWidth="1"/>
    <col min="3599" max="3599" width="11.28515625" style="1" bestFit="1" customWidth="1"/>
    <col min="3600" max="3600" width="10" style="1" bestFit="1" customWidth="1"/>
    <col min="3601" max="3834" width="9.140625" style="1"/>
    <col min="3835" max="3835" width="4.140625" style="1" customWidth="1"/>
    <col min="3836" max="3836" width="27.42578125" style="1" customWidth="1"/>
    <col min="3837" max="3837" width="12.28515625" style="1" customWidth="1"/>
    <col min="3838" max="3838" width="5.5703125" style="1" customWidth="1"/>
    <col min="3839" max="3839" width="7.85546875" style="1" customWidth="1"/>
    <col min="3840" max="3840" width="9" style="1" customWidth="1"/>
    <col min="3841" max="3841" width="7.85546875" style="1" customWidth="1"/>
    <col min="3842" max="3842" width="8.28515625" style="1" customWidth="1"/>
    <col min="3843" max="3843" width="8.7109375" style="1" customWidth="1"/>
    <col min="3844" max="3844" width="12.140625" style="1" customWidth="1"/>
    <col min="3845" max="3846" width="0" style="1" hidden="1" customWidth="1"/>
    <col min="3847" max="3847" width="10.140625" style="1" customWidth="1"/>
    <col min="3848" max="3848" width="10.28515625" style="1" customWidth="1"/>
    <col min="3849" max="3849" width="10.42578125" style="1" customWidth="1"/>
    <col min="3850" max="3850" width="9.7109375" style="1" customWidth="1"/>
    <col min="3851" max="3851" width="9.42578125" style="1" customWidth="1"/>
    <col min="3852" max="3852" width="9.5703125" style="1" customWidth="1"/>
    <col min="3853" max="3853" width="10.7109375" style="1" customWidth="1"/>
    <col min="3854" max="3854" width="12.85546875" style="1" bestFit="1" customWidth="1"/>
    <col min="3855" max="3855" width="11.28515625" style="1" bestFit="1" customWidth="1"/>
    <col min="3856" max="3856" width="10" style="1" bestFit="1" customWidth="1"/>
    <col min="3857" max="4090" width="9.140625" style="1"/>
    <col min="4091" max="4091" width="4.140625" style="1" customWidth="1"/>
    <col min="4092" max="4092" width="27.42578125" style="1" customWidth="1"/>
    <col min="4093" max="4093" width="12.28515625" style="1" customWidth="1"/>
    <col min="4094" max="4094" width="5.5703125" style="1" customWidth="1"/>
    <col min="4095" max="4095" width="7.85546875" style="1" customWidth="1"/>
    <col min="4096" max="4096" width="9" style="1" customWidth="1"/>
    <col min="4097" max="4097" width="7.85546875" style="1" customWidth="1"/>
    <col min="4098" max="4098" width="8.28515625" style="1" customWidth="1"/>
    <col min="4099" max="4099" width="8.7109375" style="1" customWidth="1"/>
    <col min="4100" max="4100" width="12.140625" style="1" customWidth="1"/>
    <col min="4101" max="4102" width="0" style="1" hidden="1" customWidth="1"/>
    <col min="4103" max="4103" width="10.140625" style="1" customWidth="1"/>
    <col min="4104" max="4104" width="10.28515625" style="1" customWidth="1"/>
    <col min="4105" max="4105" width="10.42578125" style="1" customWidth="1"/>
    <col min="4106" max="4106" width="9.7109375" style="1" customWidth="1"/>
    <col min="4107" max="4107" width="9.42578125" style="1" customWidth="1"/>
    <col min="4108" max="4108" width="9.5703125" style="1" customWidth="1"/>
    <col min="4109" max="4109" width="10.7109375" style="1" customWidth="1"/>
    <col min="4110" max="4110" width="12.85546875" style="1" bestFit="1" customWidth="1"/>
    <col min="4111" max="4111" width="11.28515625" style="1" bestFit="1" customWidth="1"/>
    <col min="4112" max="4112" width="10" style="1" bestFit="1" customWidth="1"/>
    <col min="4113" max="4346" width="9.140625" style="1"/>
    <col min="4347" max="4347" width="4.140625" style="1" customWidth="1"/>
    <col min="4348" max="4348" width="27.42578125" style="1" customWidth="1"/>
    <col min="4349" max="4349" width="12.28515625" style="1" customWidth="1"/>
    <col min="4350" max="4350" width="5.5703125" style="1" customWidth="1"/>
    <col min="4351" max="4351" width="7.85546875" style="1" customWidth="1"/>
    <col min="4352" max="4352" width="9" style="1" customWidth="1"/>
    <col min="4353" max="4353" width="7.85546875" style="1" customWidth="1"/>
    <col min="4354" max="4354" width="8.28515625" style="1" customWidth="1"/>
    <col min="4355" max="4355" width="8.7109375" style="1" customWidth="1"/>
    <col min="4356" max="4356" width="12.140625" style="1" customWidth="1"/>
    <col min="4357" max="4358" width="0" style="1" hidden="1" customWidth="1"/>
    <col min="4359" max="4359" width="10.140625" style="1" customWidth="1"/>
    <col min="4360" max="4360" width="10.28515625" style="1" customWidth="1"/>
    <col min="4361" max="4361" width="10.42578125" style="1" customWidth="1"/>
    <col min="4362" max="4362" width="9.7109375" style="1" customWidth="1"/>
    <col min="4363" max="4363" width="9.42578125" style="1" customWidth="1"/>
    <col min="4364" max="4364" width="9.5703125" style="1" customWidth="1"/>
    <col min="4365" max="4365" width="10.7109375" style="1" customWidth="1"/>
    <col min="4366" max="4366" width="12.85546875" style="1" bestFit="1" customWidth="1"/>
    <col min="4367" max="4367" width="11.28515625" style="1" bestFit="1" customWidth="1"/>
    <col min="4368" max="4368" width="10" style="1" bestFit="1" customWidth="1"/>
    <col min="4369" max="4602" width="9.140625" style="1"/>
    <col min="4603" max="4603" width="4.140625" style="1" customWidth="1"/>
    <col min="4604" max="4604" width="27.42578125" style="1" customWidth="1"/>
    <col min="4605" max="4605" width="12.28515625" style="1" customWidth="1"/>
    <col min="4606" max="4606" width="5.5703125" style="1" customWidth="1"/>
    <col min="4607" max="4607" width="7.85546875" style="1" customWidth="1"/>
    <col min="4608" max="4608" width="9" style="1" customWidth="1"/>
    <col min="4609" max="4609" width="7.85546875" style="1" customWidth="1"/>
    <col min="4610" max="4610" width="8.28515625" style="1" customWidth="1"/>
    <col min="4611" max="4611" width="8.7109375" style="1" customWidth="1"/>
    <col min="4612" max="4612" width="12.140625" style="1" customWidth="1"/>
    <col min="4613" max="4614" width="0" style="1" hidden="1" customWidth="1"/>
    <col min="4615" max="4615" width="10.140625" style="1" customWidth="1"/>
    <col min="4616" max="4616" width="10.28515625" style="1" customWidth="1"/>
    <col min="4617" max="4617" width="10.42578125" style="1" customWidth="1"/>
    <col min="4618" max="4618" width="9.7109375" style="1" customWidth="1"/>
    <col min="4619" max="4619" width="9.42578125" style="1" customWidth="1"/>
    <col min="4620" max="4620" width="9.5703125" style="1" customWidth="1"/>
    <col min="4621" max="4621" width="10.7109375" style="1" customWidth="1"/>
    <col min="4622" max="4622" width="12.85546875" style="1" bestFit="1" customWidth="1"/>
    <col min="4623" max="4623" width="11.28515625" style="1" bestFit="1" customWidth="1"/>
    <col min="4624" max="4624" width="10" style="1" bestFit="1" customWidth="1"/>
    <col min="4625" max="4858" width="9.140625" style="1"/>
    <col min="4859" max="4859" width="4.140625" style="1" customWidth="1"/>
    <col min="4860" max="4860" width="27.42578125" style="1" customWidth="1"/>
    <col min="4861" max="4861" width="12.28515625" style="1" customWidth="1"/>
    <col min="4862" max="4862" width="5.5703125" style="1" customWidth="1"/>
    <col min="4863" max="4863" width="7.85546875" style="1" customWidth="1"/>
    <col min="4864" max="4864" width="9" style="1" customWidth="1"/>
    <col min="4865" max="4865" width="7.85546875" style="1" customWidth="1"/>
    <col min="4866" max="4866" width="8.28515625" style="1" customWidth="1"/>
    <col min="4867" max="4867" width="8.7109375" style="1" customWidth="1"/>
    <col min="4868" max="4868" width="12.140625" style="1" customWidth="1"/>
    <col min="4869" max="4870" width="0" style="1" hidden="1" customWidth="1"/>
    <col min="4871" max="4871" width="10.140625" style="1" customWidth="1"/>
    <col min="4872" max="4872" width="10.28515625" style="1" customWidth="1"/>
    <col min="4873" max="4873" width="10.42578125" style="1" customWidth="1"/>
    <col min="4874" max="4874" width="9.7109375" style="1" customWidth="1"/>
    <col min="4875" max="4875" width="9.42578125" style="1" customWidth="1"/>
    <col min="4876" max="4876" width="9.5703125" style="1" customWidth="1"/>
    <col min="4877" max="4877" width="10.7109375" style="1" customWidth="1"/>
    <col min="4878" max="4878" width="12.85546875" style="1" bestFit="1" customWidth="1"/>
    <col min="4879" max="4879" width="11.28515625" style="1" bestFit="1" customWidth="1"/>
    <col min="4880" max="4880" width="10" style="1" bestFit="1" customWidth="1"/>
    <col min="4881" max="5114" width="9.140625" style="1"/>
    <col min="5115" max="5115" width="4.140625" style="1" customWidth="1"/>
    <col min="5116" max="5116" width="27.42578125" style="1" customWidth="1"/>
    <col min="5117" max="5117" width="12.28515625" style="1" customWidth="1"/>
    <col min="5118" max="5118" width="5.5703125" style="1" customWidth="1"/>
    <col min="5119" max="5119" width="7.85546875" style="1" customWidth="1"/>
    <col min="5120" max="5120" width="9" style="1" customWidth="1"/>
    <col min="5121" max="5121" width="7.85546875" style="1" customWidth="1"/>
    <col min="5122" max="5122" width="8.28515625" style="1" customWidth="1"/>
    <col min="5123" max="5123" width="8.7109375" style="1" customWidth="1"/>
    <col min="5124" max="5124" width="12.140625" style="1" customWidth="1"/>
    <col min="5125" max="5126" width="0" style="1" hidden="1" customWidth="1"/>
    <col min="5127" max="5127" width="10.140625" style="1" customWidth="1"/>
    <col min="5128" max="5128" width="10.28515625" style="1" customWidth="1"/>
    <col min="5129" max="5129" width="10.42578125" style="1" customWidth="1"/>
    <col min="5130" max="5130" width="9.7109375" style="1" customWidth="1"/>
    <col min="5131" max="5131" width="9.42578125" style="1" customWidth="1"/>
    <col min="5132" max="5132" width="9.5703125" style="1" customWidth="1"/>
    <col min="5133" max="5133" width="10.7109375" style="1" customWidth="1"/>
    <col min="5134" max="5134" width="12.85546875" style="1" bestFit="1" customWidth="1"/>
    <col min="5135" max="5135" width="11.28515625" style="1" bestFit="1" customWidth="1"/>
    <col min="5136" max="5136" width="10" style="1" bestFit="1" customWidth="1"/>
    <col min="5137" max="5370" width="9.140625" style="1"/>
    <col min="5371" max="5371" width="4.140625" style="1" customWidth="1"/>
    <col min="5372" max="5372" width="27.42578125" style="1" customWidth="1"/>
    <col min="5373" max="5373" width="12.28515625" style="1" customWidth="1"/>
    <col min="5374" max="5374" width="5.5703125" style="1" customWidth="1"/>
    <col min="5375" max="5375" width="7.85546875" style="1" customWidth="1"/>
    <col min="5376" max="5376" width="9" style="1" customWidth="1"/>
    <col min="5377" max="5377" width="7.85546875" style="1" customWidth="1"/>
    <col min="5378" max="5378" width="8.28515625" style="1" customWidth="1"/>
    <col min="5379" max="5379" width="8.7109375" style="1" customWidth="1"/>
    <col min="5380" max="5380" width="12.140625" style="1" customWidth="1"/>
    <col min="5381" max="5382" width="0" style="1" hidden="1" customWidth="1"/>
    <col min="5383" max="5383" width="10.140625" style="1" customWidth="1"/>
    <col min="5384" max="5384" width="10.28515625" style="1" customWidth="1"/>
    <col min="5385" max="5385" width="10.42578125" style="1" customWidth="1"/>
    <col min="5386" max="5386" width="9.7109375" style="1" customWidth="1"/>
    <col min="5387" max="5387" width="9.42578125" style="1" customWidth="1"/>
    <col min="5388" max="5388" width="9.5703125" style="1" customWidth="1"/>
    <col min="5389" max="5389" width="10.7109375" style="1" customWidth="1"/>
    <col min="5390" max="5390" width="12.85546875" style="1" bestFit="1" customWidth="1"/>
    <col min="5391" max="5391" width="11.28515625" style="1" bestFit="1" customWidth="1"/>
    <col min="5392" max="5392" width="10" style="1" bestFit="1" customWidth="1"/>
    <col min="5393" max="5626" width="9.140625" style="1"/>
    <col min="5627" max="5627" width="4.140625" style="1" customWidth="1"/>
    <col min="5628" max="5628" width="27.42578125" style="1" customWidth="1"/>
    <col min="5629" max="5629" width="12.28515625" style="1" customWidth="1"/>
    <col min="5630" max="5630" width="5.5703125" style="1" customWidth="1"/>
    <col min="5631" max="5631" width="7.85546875" style="1" customWidth="1"/>
    <col min="5632" max="5632" width="9" style="1" customWidth="1"/>
    <col min="5633" max="5633" width="7.85546875" style="1" customWidth="1"/>
    <col min="5634" max="5634" width="8.28515625" style="1" customWidth="1"/>
    <col min="5635" max="5635" width="8.7109375" style="1" customWidth="1"/>
    <col min="5636" max="5636" width="12.140625" style="1" customWidth="1"/>
    <col min="5637" max="5638" width="0" style="1" hidden="1" customWidth="1"/>
    <col min="5639" max="5639" width="10.140625" style="1" customWidth="1"/>
    <col min="5640" max="5640" width="10.28515625" style="1" customWidth="1"/>
    <col min="5641" max="5641" width="10.42578125" style="1" customWidth="1"/>
    <col min="5642" max="5642" width="9.7109375" style="1" customWidth="1"/>
    <col min="5643" max="5643" width="9.42578125" style="1" customWidth="1"/>
    <col min="5644" max="5644" width="9.5703125" style="1" customWidth="1"/>
    <col min="5645" max="5645" width="10.7109375" style="1" customWidth="1"/>
    <col min="5646" max="5646" width="12.85546875" style="1" bestFit="1" customWidth="1"/>
    <col min="5647" max="5647" width="11.28515625" style="1" bestFit="1" customWidth="1"/>
    <col min="5648" max="5648" width="10" style="1" bestFit="1" customWidth="1"/>
    <col min="5649" max="5882" width="9.140625" style="1"/>
    <col min="5883" max="5883" width="4.140625" style="1" customWidth="1"/>
    <col min="5884" max="5884" width="27.42578125" style="1" customWidth="1"/>
    <col min="5885" max="5885" width="12.28515625" style="1" customWidth="1"/>
    <col min="5886" max="5886" width="5.5703125" style="1" customWidth="1"/>
    <col min="5887" max="5887" width="7.85546875" style="1" customWidth="1"/>
    <col min="5888" max="5888" width="9" style="1" customWidth="1"/>
    <col min="5889" max="5889" width="7.85546875" style="1" customWidth="1"/>
    <col min="5890" max="5890" width="8.28515625" style="1" customWidth="1"/>
    <col min="5891" max="5891" width="8.7109375" style="1" customWidth="1"/>
    <col min="5892" max="5892" width="12.140625" style="1" customWidth="1"/>
    <col min="5893" max="5894" width="0" style="1" hidden="1" customWidth="1"/>
    <col min="5895" max="5895" width="10.140625" style="1" customWidth="1"/>
    <col min="5896" max="5896" width="10.28515625" style="1" customWidth="1"/>
    <col min="5897" max="5897" width="10.42578125" style="1" customWidth="1"/>
    <col min="5898" max="5898" width="9.7109375" style="1" customWidth="1"/>
    <col min="5899" max="5899" width="9.42578125" style="1" customWidth="1"/>
    <col min="5900" max="5900" width="9.5703125" style="1" customWidth="1"/>
    <col min="5901" max="5901" width="10.7109375" style="1" customWidth="1"/>
    <col min="5902" max="5902" width="12.85546875" style="1" bestFit="1" customWidth="1"/>
    <col min="5903" max="5903" width="11.28515625" style="1" bestFit="1" customWidth="1"/>
    <col min="5904" max="5904" width="10" style="1" bestFit="1" customWidth="1"/>
    <col min="5905" max="6138" width="9.140625" style="1"/>
    <col min="6139" max="6139" width="4.140625" style="1" customWidth="1"/>
    <col min="6140" max="6140" width="27.42578125" style="1" customWidth="1"/>
    <col min="6141" max="6141" width="12.28515625" style="1" customWidth="1"/>
    <col min="6142" max="6142" width="5.5703125" style="1" customWidth="1"/>
    <col min="6143" max="6143" width="7.85546875" style="1" customWidth="1"/>
    <col min="6144" max="6144" width="9" style="1" customWidth="1"/>
    <col min="6145" max="6145" width="7.85546875" style="1" customWidth="1"/>
    <col min="6146" max="6146" width="8.28515625" style="1" customWidth="1"/>
    <col min="6147" max="6147" width="8.7109375" style="1" customWidth="1"/>
    <col min="6148" max="6148" width="12.140625" style="1" customWidth="1"/>
    <col min="6149" max="6150" width="0" style="1" hidden="1" customWidth="1"/>
    <col min="6151" max="6151" width="10.140625" style="1" customWidth="1"/>
    <col min="6152" max="6152" width="10.28515625" style="1" customWidth="1"/>
    <col min="6153" max="6153" width="10.42578125" style="1" customWidth="1"/>
    <col min="6154" max="6154" width="9.7109375" style="1" customWidth="1"/>
    <col min="6155" max="6155" width="9.42578125" style="1" customWidth="1"/>
    <col min="6156" max="6156" width="9.5703125" style="1" customWidth="1"/>
    <col min="6157" max="6157" width="10.7109375" style="1" customWidth="1"/>
    <col min="6158" max="6158" width="12.85546875" style="1" bestFit="1" customWidth="1"/>
    <col min="6159" max="6159" width="11.28515625" style="1" bestFit="1" customWidth="1"/>
    <col min="6160" max="6160" width="10" style="1" bestFit="1" customWidth="1"/>
    <col min="6161" max="6394" width="9.140625" style="1"/>
    <col min="6395" max="6395" width="4.140625" style="1" customWidth="1"/>
    <col min="6396" max="6396" width="27.42578125" style="1" customWidth="1"/>
    <col min="6397" max="6397" width="12.28515625" style="1" customWidth="1"/>
    <col min="6398" max="6398" width="5.5703125" style="1" customWidth="1"/>
    <col min="6399" max="6399" width="7.85546875" style="1" customWidth="1"/>
    <col min="6400" max="6400" width="9" style="1" customWidth="1"/>
    <col min="6401" max="6401" width="7.85546875" style="1" customWidth="1"/>
    <col min="6402" max="6402" width="8.28515625" style="1" customWidth="1"/>
    <col min="6403" max="6403" width="8.7109375" style="1" customWidth="1"/>
    <col min="6404" max="6404" width="12.140625" style="1" customWidth="1"/>
    <col min="6405" max="6406" width="0" style="1" hidden="1" customWidth="1"/>
    <col min="6407" max="6407" width="10.140625" style="1" customWidth="1"/>
    <col min="6408" max="6408" width="10.28515625" style="1" customWidth="1"/>
    <col min="6409" max="6409" width="10.42578125" style="1" customWidth="1"/>
    <col min="6410" max="6410" width="9.7109375" style="1" customWidth="1"/>
    <col min="6411" max="6411" width="9.42578125" style="1" customWidth="1"/>
    <col min="6412" max="6412" width="9.5703125" style="1" customWidth="1"/>
    <col min="6413" max="6413" width="10.7109375" style="1" customWidth="1"/>
    <col min="6414" max="6414" width="12.85546875" style="1" bestFit="1" customWidth="1"/>
    <col min="6415" max="6415" width="11.28515625" style="1" bestFit="1" customWidth="1"/>
    <col min="6416" max="6416" width="10" style="1" bestFit="1" customWidth="1"/>
    <col min="6417" max="6650" width="9.140625" style="1"/>
    <col min="6651" max="6651" width="4.140625" style="1" customWidth="1"/>
    <col min="6652" max="6652" width="27.42578125" style="1" customWidth="1"/>
    <col min="6653" max="6653" width="12.28515625" style="1" customWidth="1"/>
    <col min="6654" max="6654" width="5.5703125" style="1" customWidth="1"/>
    <col min="6655" max="6655" width="7.85546875" style="1" customWidth="1"/>
    <col min="6656" max="6656" width="9" style="1" customWidth="1"/>
    <col min="6657" max="6657" width="7.85546875" style="1" customWidth="1"/>
    <col min="6658" max="6658" width="8.28515625" style="1" customWidth="1"/>
    <col min="6659" max="6659" width="8.7109375" style="1" customWidth="1"/>
    <col min="6660" max="6660" width="12.140625" style="1" customWidth="1"/>
    <col min="6661" max="6662" width="0" style="1" hidden="1" customWidth="1"/>
    <col min="6663" max="6663" width="10.140625" style="1" customWidth="1"/>
    <col min="6664" max="6664" width="10.28515625" style="1" customWidth="1"/>
    <col min="6665" max="6665" width="10.42578125" style="1" customWidth="1"/>
    <col min="6666" max="6666" width="9.7109375" style="1" customWidth="1"/>
    <col min="6667" max="6667" width="9.42578125" style="1" customWidth="1"/>
    <col min="6668" max="6668" width="9.5703125" style="1" customWidth="1"/>
    <col min="6669" max="6669" width="10.7109375" style="1" customWidth="1"/>
    <col min="6670" max="6670" width="12.85546875" style="1" bestFit="1" customWidth="1"/>
    <col min="6671" max="6671" width="11.28515625" style="1" bestFit="1" customWidth="1"/>
    <col min="6672" max="6672" width="10" style="1" bestFit="1" customWidth="1"/>
    <col min="6673" max="6906" width="9.140625" style="1"/>
    <col min="6907" max="6907" width="4.140625" style="1" customWidth="1"/>
    <col min="6908" max="6908" width="27.42578125" style="1" customWidth="1"/>
    <col min="6909" max="6909" width="12.28515625" style="1" customWidth="1"/>
    <col min="6910" max="6910" width="5.5703125" style="1" customWidth="1"/>
    <col min="6911" max="6911" width="7.85546875" style="1" customWidth="1"/>
    <col min="6912" max="6912" width="9" style="1" customWidth="1"/>
    <col min="6913" max="6913" width="7.85546875" style="1" customWidth="1"/>
    <col min="6914" max="6914" width="8.28515625" style="1" customWidth="1"/>
    <col min="6915" max="6915" width="8.7109375" style="1" customWidth="1"/>
    <col min="6916" max="6916" width="12.140625" style="1" customWidth="1"/>
    <col min="6917" max="6918" width="0" style="1" hidden="1" customWidth="1"/>
    <col min="6919" max="6919" width="10.140625" style="1" customWidth="1"/>
    <col min="6920" max="6920" width="10.28515625" style="1" customWidth="1"/>
    <col min="6921" max="6921" width="10.42578125" style="1" customWidth="1"/>
    <col min="6922" max="6922" width="9.7109375" style="1" customWidth="1"/>
    <col min="6923" max="6923" width="9.42578125" style="1" customWidth="1"/>
    <col min="6924" max="6924" width="9.5703125" style="1" customWidth="1"/>
    <col min="6925" max="6925" width="10.7109375" style="1" customWidth="1"/>
    <col min="6926" max="6926" width="12.85546875" style="1" bestFit="1" customWidth="1"/>
    <col min="6927" max="6927" width="11.28515625" style="1" bestFit="1" customWidth="1"/>
    <col min="6928" max="6928" width="10" style="1" bestFit="1" customWidth="1"/>
    <col min="6929" max="7162" width="9.140625" style="1"/>
    <col min="7163" max="7163" width="4.140625" style="1" customWidth="1"/>
    <col min="7164" max="7164" width="27.42578125" style="1" customWidth="1"/>
    <col min="7165" max="7165" width="12.28515625" style="1" customWidth="1"/>
    <col min="7166" max="7166" width="5.5703125" style="1" customWidth="1"/>
    <col min="7167" max="7167" width="7.85546875" style="1" customWidth="1"/>
    <col min="7168" max="7168" width="9" style="1" customWidth="1"/>
    <col min="7169" max="7169" width="7.85546875" style="1" customWidth="1"/>
    <col min="7170" max="7170" width="8.28515625" style="1" customWidth="1"/>
    <col min="7171" max="7171" width="8.7109375" style="1" customWidth="1"/>
    <col min="7172" max="7172" width="12.140625" style="1" customWidth="1"/>
    <col min="7173" max="7174" width="0" style="1" hidden="1" customWidth="1"/>
    <col min="7175" max="7175" width="10.140625" style="1" customWidth="1"/>
    <col min="7176" max="7176" width="10.28515625" style="1" customWidth="1"/>
    <col min="7177" max="7177" width="10.42578125" style="1" customWidth="1"/>
    <col min="7178" max="7178" width="9.7109375" style="1" customWidth="1"/>
    <col min="7179" max="7179" width="9.42578125" style="1" customWidth="1"/>
    <col min="7180" max="7180" width="9.5703125" style="1" customWidth="1"/>
    <col min="7181" max="7181" width="10.7109375" style="1" customWidth="1"/>
    <col min="7182" max="7182" width="12.85546875" style="1" bestFit="1" customWidth="1"/>
    <col min="7183" max="7183" width="11.28515625" style="1" bestFit="1" customWidth="1"/>
    <col min="7184" max="7184" width="10" style="1" bestFit="1" customWidth="1"/>
    <col min="7185" max="7418" width="9.140625" style="1"/>
    <col min="7419" max="7419" width="4.140625" style="1" customWidth="1"/>
    <col min="7420" max="7420" width="27.42578125" style="1" customWidth="1"/>
    <col min="7421" max="7421" width="12.28515625" style="1" customWidth="1"/>
    <col min="7422" max="7422" width="5.5703125" style="1" customWidth="1"/>
    <col min="7423" max="7423" width="7.85546875" style="1" customWidth="1"/>
    <col min="7424" max="7424" width="9" style="1" customWidth="1"/>
    <col min="7425" max="7425" width="7.85546875" style="1" customWidth="1"/>
    <col min="7426" max="7426" width="8.28515625" style="1" customWidth="1"/>
    <col min="7427" max="7427" width="8.7109375" style="1" customWidth="1"/>
    <col min="7428" max="7428" width="12.140625" style="1" customWidth="1"/>
    <col min="7429" max="7430" width="0" style="1" hidden="1" customWidth="1"/>
    <col min="7431" max="7431" width="10.140625" style="1" customWidth="1"/>
    <col min="7432" max="7432" width="10.28515625" style="1" customWidth="1"/>
    <col min="7433" max="7433" width="10.42578125" style="1" customWidth="1"/>
    <col min="7434" max="7434" width="9.7109375" style="1" customWidth="1"/>
    <col min="7435" max="7435" width="9.42578125" style="1" customWidth="1"/>
    <col min="7436" max="7436" width="9.5703125" style="1" customWidth="1"/>
    <col min="7437" max="7437" width="10.7109375" style="1" customWidth="1"/>
    <col min="7438" max="7438" width="12.85546875" style="1" bestFit="1" customWidth="1"/>
    <col min="7439" max="7439" width="11.28515625" style="1" bestFit="1" customWidth="1"/>
    <col min="7440" max="7440" width="10" style="1" bestFit="1" customWidth="1"/>
    <col min="7441" max="7674" width="9.140625" style="1"/>
    <col min="7675" max="7675" width="4.140625" style="1" customWidth="1"/>
    <col min="7676" max="7676" width="27.42578125" style="1" customWidth="1"/>
    <col min="7677" max="7677" width="12.28515625" style="1" customWidth="1"/>
    <col min="7678" max="7678" width="5.5703125" style="1" customWidth="1"/>
    <col min="7679" max="7679" width="7.85546875" style="1" customWidth="1"/>
    <col min="7680" max="7680" width="9" style="1" customWidth="1"/>
    <col min="7681" max="7681" width="7.85546875" style="1" customWidth="1"/>
    <col min="7682" max="7682" width="8.28515625" style="1" customWidth="1"/>
    <col min="7683" max="7683" width="8.7109375" style="1" customWidth="1"/>
    <col min="7684" max="7684" width="12.140625" style="1" customWidth="1"/>
    <col min="7685" max="7686" width="0" style="1" hidden="1" customWidth="1"/>
    <col min="7687" max="7687" width="10.140625" style="1" customWidth="1"/>
    <col min="7688" max="7688" width="10.28515625" style="1" customWidth="1"/>
    <col min="7689" max="7689" width="10.42578125" style="1" customWidth="1"/>
    <col min="7690" max="7690" width="9.7109375" style="1" customWidth="1"/>
    <col min="7691" max="7691" width="9.42578125" style="1" customWidth="1"/>
    <col min="7692" max="7692" width="9.5703125" style="1" customWidth="1"/>
    <col min="7693" max="7693" width="10.7109375" style="1" customWidth="1"/>
    <col min="7694" max="7694" width="12.85546875" style="1" bestFit="1" customWidth="1"/>
    <col min="7695" max="7695" width="11.28515625" style="1" bestFit="1" customWidth="1"/>
    <col min="7696" max="7696" width="10" style="1" bestFit="1" customWidth="1"/>
    <col min="7697" max="7930" width="9.140625" style="1"/>
    <col min="7931" max="7931" width="4.140625" style="1" customWidth="1"/>
    <col min="7932" max="7932" width="27.42578125" style="1" customWidth="1"/>
    <col min="7933" max="7933" width="12.28515625" style="1" customWidth="1"/>
    <col min="7934" max="7934" width="5.5703125" style="1" customWidth="1"/>
    <col min="7935" max="7935" width="7.85546875" style="1" customWidth="1"/>
    <col min="7936" max="7936" width="9" style="1" customWidth="1"/>
    <col min="7937" max="7937" width="7.85546875" style="1" customWidth="1"/>
    <col min="7938" max="7938" width="8.28515625" style="1" customWidth="1"/>
    <col min="7939" max="7939" width="8.7109375" style="1" customWidth="1"/>
    <col min="7940" max="7940" width="12.140625" style="1" customWidth="1"/>
    <col min="7941" max="7942" width="0" style="1" hidden="1" customWidth="1"/>
    <col min="7943" max="7943" width="10.140625" style="1" customWidth="1"/>
    <col min="7944" max="7944" width="10.28515625" style="1" customWidth="1"/>
    <col min="7945" max="7945" width="10.42578125" style="1" customWidth="1"/>
    <col min="7946" max="7946" width="9.7109375" style="1" customWidth="1"/>
    <col min="7947" max="7947" width="9.42578125" style="1" customWidth="1"/>
    <col min="7948" max="7948" width="9.5703125" style="1" customWidth="1"/>
    <col min="7949" max="7949" width="10.7109375" style="1" customWidth="1"/>
    <col min="7950" max="7950" width="12.85546875" style="1" bestFit="1" customWidth="1"/>
    <col min="7951" max="7951" width="11.28515625" style="1" bestFit="1" customWidth="1"/>
    <col min="7952" max="7952" width="10" style="1" bestFit="1" customWidth="1"/>
    <col min="7953" max="8186" width="9.140625" style="1"/>
    <col min="8187" max="8187" width="4.140625" style="1" customWidth="1"/>
    <col min="8188" max="8188" width="27.42578125" style="1" customWidth="1"/>
    <col min="8189" max="8189" width="12.28515625" style="1" customWidth="1"/>
    <col min="8190" max="8190" width="5.5703125" style="1" customWidth="1"/>
    <col min="8191" max="8191" width="7.85546875" style="1" customWidth="1"/>
    <col min="8192" max="8192" width="9" style="1" customWidth="1"/>
    <col min="8193" max="8193" width="7.85546875" style="1" customWidth="1"/>
    <col min="8194" max="8194" width="8.28515625" style="1" customWidth="1"/>
    <col min="8195" max="8195" width="8.7109375" style="1" customWidth="1"/>
    <col min="8196" max="8196" width="12.140625" style="1" customWidth="1"/>
    <col min="8197" max="8198" width="0" style="1" hidden="1" customWidth="1"/>
    <col min="8199" max="8199" width="10.140625" style="1" customWidth="1"/>
    <col min="8200" max="8200" width="10.28515625" style="1" customWidth="1"/>
    <col min="8201" max="8201" width="10.42578125" style="1" customWidth="1"/>
    <col min="8202" max="8202" width="9.7109375" style="1" customWidth="1"/>
    <col min="8203" max="8203" width="9.42578125" style="1" customWidth="1"/>
    <col min="8204" max="8204" width="9.5703125" style="1" customWidth="1"/>
    <col min="8205" max="8205" width="10.7109375" style="1" customWidth="1"/>
    <col min="8206" max="8206" width="12.85546875" style="1" bestFit="1" customWidth="1"/>
    <col min="8207" max="8207" width="11.28515625" style="1" bestFit="1" customWidth="1"/>
    <col min="8208" max="8208" width="10" style="1" bestFit="1" customWidth="1"/>
    <col min="8209" max="8442" width="9.140625" style="1"/>
    <col min="8443" max="8443" width="4.140625" style="1" customWidth="1"/>
    <col min="8444" max="8444" width="27.42578125" style="1" customWidth="1"/>
    <col min="8445" max="8445" width="12.28515625" style="1" customWidth="1"/>
    <col min="8446" max="8446" width="5.5703125" style="1" customWidth="1"/>
    <col min="8447" max="8447" width="7.85546875" style="1" customWidth="1"/>
    <col min="8448" max="8448" width="9" style="1" customWidth="1"/>
    <col min="8449" max="8449" width="7.85546875" style="1" customWidth="1"/>
    <col min="8450" max="8450" width="8.28515625" style="1" customWidth="1"/>
    <col min="8451" max="8451" width="8.7109375" style="1" customWidth="1"/>
    <col min="8452" max="8452" width="12.140625" style="1" customWidth="1"/>
    <col min="8453" max="8454" width="0" style="1" hidden="1" customWidth="1"/>
    <col min="8455" max="8455" width="10.140625" style="1" customWidth="1"/>
    <col min="8456" max="8456" width="10.28515625" style="1" customWidth="1"/>
    <col min="8457" max="8457" width="10.42578125" style="1" customWidth="1"/>
    <col min="8458" max="8458" width="9.7109375" style="1" customWidth="1"/>
    <col min="8459" max="8459" width="9.42578125" style="1" customWidth="1"/>
    <col min="8460" max="8460" width="9.5703125" style="1" customWidth="1"/>
    <col min="8461" max="8461" width="10.7109375" style="1" customWidth="1"/>
    <col min="8462" max="8462" width="12.85546875" style="1" bestFit="1" customWidth="1"/>
    <col min="8463" max="8463" width="11.28515625" style="1" bestFit="1" customWidth="1"/>
    <col min="8464" max="8464" width="10" style="1" bestFit="1" customWidth="1"/>
    <col min="8465" max="8698" width="9.140625" style="1"/>
    <col min="8699" max="8699" width="4.140625" style="1" customWidth="1"/>
    <col min="8700" max="8700" width="27.42578125" style="1" customWidth="1"/>
    <col min="8701" max="8701" width="12.28515625" style="1" customWidth="1"/>
    <col min="8702" max="8702" width="5.5703125" style="1" customWidth="1"/>
    <col min="8703" max="8703" width="7.85546875" style="1" customWidth="1"/>
    <col min="8704" max="8704" width="9" style="1" customWidth="1"/>
    <col min="8705" max="8705" width="7.85546875" style="1" customWidth="1"/>
    <col min="8706" max="8706" width="8.28515625" style="1" customWidth="1"/>
    <col min="8707" max="8707" width="8.7109375" style="1" customWidth="1"/>
    <col min="8708" max="8708" width="12.140625" style="1" customWidth="1"/>
    <col min="8709" max="8710" width="0" style="1" hidden="1" customWidth="1"/>
    <col min="8711" max="8711" width="10.140625" style="1" customWidth="1"/>
    <col min="8712" max="8712" width="10.28515625" style="1" customWidth="1"/>
    <col min="8713" max="8713" width="10.42578125" style="1" customWidth="1"/>
    <col min="8714" max="8714" width="9.7109375" style="1" customWidth="1"/>
    <col min="8715" max="8715" width="9.42578125" style="1" customWidth="1"/>
    <col min="8716" max="8716" width="9.5703125" style="1" customWidth="1"/>
    <col min="8717" max="8717" width="10.7109375" style="1" customWidth="1"/>
    <col min="8718" max="8718" width="12.85546875" style="1" bestFit="1" customWidth="1"/>
    <col min="8719" max="8719" width="11.28515625" style="1" bestFit="1" customWidth="1"/>
    <col min="8720" max="8720" width="10" style="1" bestFit="1" customWidth="1"/>
    <col min="8721" max="8954" width="9.140625" style="1"/>
    <col min="8955" max="8955" width="4.140625" style="1" customWidth="1"/>
    <col min="8956" max="8956" width="27.42578125" style="1" customWidth="1"/>
    <col min="8957" max="8957" width="12.28515625" style="1" customWidth="1"/>
    <col min="8958" max="8958" width="5.5703125" style="1" customWidth="1"/>
    <col min="8959" max="8959" width="7.85546875" style="1" customWidth="1"/>
    <col min="8960" max="8960" width="9" style="1" customWidth="1"/>
    <col min="8961" max="8961" width="7.85546875" style="1" customWidth="1"/>
    <col min="8962" max="8962" width="8.28515625" style="1" customWidth="1"/>
    <col min="8963" max="8963" width="8.7109375" style="1" customWidth="1"/>
    <col min="8964" max="8964" width="12.140625" style="1" customWidth="1"/>
    <col min="8965" max="8966" width="0" style="1" hidden="1" customWidth="1"/>
    <col min="8967" max="8967" width="10.140625" style="1" customWidth="1"/>
    <col min="8968" max="8968" width="10.28515625" style="1" customWidth="1"/>
    <col min="8969" max="8969" width="10.42578125" style="1" customWidth="1"/>
    <col min="8970" max="8970" width="9.7109375" style="1" customWidth="1"/>
    <col min="8971" max="8971" width="9.42578125" style="1" customWidth="1"/>
    <col min="8972" max="8972" width="9.5703125" style="1" customWidth="1"/>
    <col min="8973" max="8973" width="10.7109375" style="1" customWidth="1"/>
    <col min="8974" max="8974" width="12.85546875" style="1" bestFit="1" customWidth="1"/>
    <col min="8975" max="8975" width="11.28515625" style="1" bestFit="1" customWidth="1"/>
    <col min="8976" max="8976" width="10" style="1" bestFit="1" customWidth="1"/>
    <col min="8977" max="9210" width="9.140625" style="1"/>
    <col min="9211" max="9211" width="4.140625" style="1" customWidth="1"/>
    <col min="9212" max="9212" width="27.42578125" style="1" customWidth="1"/>
    <col min="9213" max="9213" width="12.28515625" style="1" customWidth="1"/>
    <col min="9214" max="9214" width="5.5703125" style="1" customWidth="1"/>
    <col min="9215" max="9215" width="7.85546875" style="1" customWidth="1"/>
    <col min="9216" max="9216" width="9" style="1" customWidth="1"/>
    <col min="9217" max="9217" width="7.85546875" style="1" customWidth="1"/>
    <col min="9218" max="9218" width="8.28515625" style="1" customWidth="1"/>
    <col min="9219" max="9219" width="8.7109375" style="1" customWidth="1"/>
    <col min="9220" max="9220" width="12.140625" style="1" customWidth="1"/>
    <col min="9221" max="9222" width="0" style="1" hidden="1" customWidth="1"/>
    <col min="9223" max="9223" width="10.140625" style="1" customWidth="1"/>
    <col min="9224" max="9224" width="10.28515625" style="1" customWidth="1"/>
    <col min="9225" max="9225" width="10.42578125" style="1" customWidth="1"/>
    <col min="9226" max="9226" width="9.7109375" style="1" customWidth="1"/>
    <col min="9227" max="9227" width="9.42578125" style="1" customWidth="1"/>
    <col min="9228" max="9228" width="9.5703125" style="1" customWidth="1"/>
    <col min="9229" max="9229" width="10.7109375" style="1" customWidth="1"/>
    <col min="9230" max="9230" width="12.85546875" style="1" bestFit="1" customWidth="1"/>
    <col min="9231" max="9231" width="11.28515625" style="1" bestFit="1" customWidth="1"/>
    <col min="9232" max="9232" width="10" style="1" bestFit="1" customWidth="1"/>
    <col min="9233" max="9466" width="9.140625" style="1"/>
    <col min="9467" max="9467" width="4.140625" style="1" customWidth="1"/>
    <col min="9468" max="9468" width="27.42578125" style="1" customWidth="1"/>
    <col min="9469" max="9469" width="12.28515625" style="1" customWidth="1"/>
    <col min="9470" max="9470" width="5.5703125" style="1" customWidth="1"/>
    <col min="9471" max="9471" width="7.85546875" style="1" customWidth="1"/>
    <col min="9472" max="9472" width="9" style="1" customWidth="1"/>
    <col min="9473" max="9473" width="7.85546875" style="1" customWidth="1"/>
    <col min="9474" max="9474" width="8.28515625" style="1" customWidth="1"/>
    <col min="9475" max="9475" width="8.7109375" style="1" customWidth="1"/>
    <col min="9476" max="9476" width="12.140625" style="1" customWidth="1"/>
    <col min="9477" max="9478" width="0" style="1" hidden="1" customWidth="1"/>
    <col min="9479" max="9479" width="10.140625" style="1" customWidth="1"/>
    <col min="9480" max="9480" width="10.28515625" style="1" customWidth="1"/>
    <col min="9481" max="9481" width="10.42578125" style="1" customWidth="1"/>
    <col min="9482" max="9482" width="9.7109375" style="1" customWidth="1"/>
    <col min="9483" max="9483" width="9.42578125" style="1" customWidth="1"/>
    <col min="9484" max="9484" width="9.5703125" style="1" customWidth="1"/>
    <col min="9485" max="9485" width="10.7109375" style="1" customWidth="1"/>
    <col min="9486" max="9486" width="12.85546875" style="1" bestFit="1" customWidth="1"/>
    <col min="9487" max="9487" width="11.28515625" style="1" bestFit="1" customWidth="1"/>
    <col min="9488" max="9488" width="10" style="1" bestFit="1" customWidth="1"/>
    <col min="9489" max="9722" width="9.140625" style="1"/>
    <col min="9723" max="9723" width="4.140625" style="1" customWidth="1"/>
    <col min="9724" max="9724" width="27.42578125" style="1" customWidth="1"/>
    <col min="9725" max="9725" width="12.28515625" style="1" customWidth="1"/>
    <col min="9726" max="9726" width="5.5703125" style="1" customWidth="1"/>
    <col min="9727" max="9727" width="7.85546875" style="1" customWidth="1"/>
    <col min="9728" max="9728" width="9" style="1" customWidth="1"/>
    <col min="9729" max="9729" width="7.85546875" style="1" customWidth="1"/>
    <col min="9730" max="9730" width="8.28515625" style="1" customWidth="1"/>
    <col min="9731" max="9731" width="8.7109375" style="1" customWidth="1"/>
    <col min="9732" max="9732" width="12.140625" style="1" customWidth="1"/>
    <col min="9733" max="9734" width="0" style="1" hidden="1" customWidth="1"/>
    <col min="9735" max="9735" width="10.140625" style="1" customWidth="1"/>
    <col min="9736" max="9736" width="10.28515625" style="1" customWidth="1"/>
    <col min="9737" max="9737" width="10.42578125" style="1" customWidth="1"/>
    <col min="9738" max="9738" width="9.7109375" style="1" customWidth="1"/>
    <col min="9739" max="9739" width="9.42578125" style="1" customWidth="1"/>
    <col min="9740" max="9740" width="9.5703125" style="1" customWidth="1"/>
    <col min="9741" max="9741" width="10.7109375" style="1" customWidth="1"/>
    <col min="9742" max="9742" width="12.85546875" style="1" bestFit="1" customWidth="1"/>
    <col min="9743" max="9743" width="11.28515625" style="1" bestFit="1" customWidth="1"/>
    <col min="9744" max="9744" width="10" style="1" bestFit="1" customWidth="1"/>
    <col min="9745" max="9978" width="9.140625" style="1"/>
    <col min="9979" max="9979" width="4.140625" style="1" customWidth="1"/>
    <col min="9980" max="9980" width="27.42578125" style="1" customWidth="1"/>
    <col min="9981" max="9981" width="12.28515625" style="1" customWidth="1"/>
    <col min="9982" max="9982" width="5.5703125" style="1" customWidth="1"/>
    <col min="9983" max="9983" width="7.85546875" style="1" customWidth="1"/>
    <col min="9984" max="9984" width="9" style="1" customWidth="1"/>
    <col min="9985" max="9985" width="7.85546875" style="1" customWidth="1"/>
    <col min="9986" max="9986" width="8.28515625" style="1" customWidth="1"/>
    <col min="9987" max="9987" width="8.7109375" style="1" customWidth="1"/>
    <col min="9988" max="9988" width="12.140625" style="1" customWidth="1"/>
    <col min="9989" max="9990" width="0" style="1" hidden="1" customWidth="1"/>
    <col min="9991" max="9991" width="10.140625" style="1" customWidth="1"/>
    <col min="9992" max="9992" width="10.28515625" style="1" customWidth="1"/>
    <col min="9993" max="9993" width="10.42578125" style="1" customWidth="1"/>
    <col min="9994" max="9994" width="9.7109375" style="1" customWidth="1"/>
    <col min="9995" max="9995" width="9.42578125" style="1" customWidth="1"/>
    <col min="9996" max="9996" width="9.5703125" style="1" customWidth="1"/>
    <col min="9997" max="9997" width="10.7109375" style="1" customWidth="1"/>
    <col min="9998" max="9998" width="12.85546875" style="1" bestFit="1" customWidth="1"/>
    <col min="9999" max="9999" width="11.28515625" style="1" bestFit="1" customWidth="1"/>
    <col min="10000" max="10000" width="10" style="1" bestFit="1" customWidth="1"/>
    <col min="10001" max="10234" width="9.140625" style="1"/>
    <col min="10235" max="10235" width="4.140625" style="1" customWidth="1"/>
    <col min="10236" max="10236" width="27.42578125" style="1" customWidth="1"/>
    <col min="10237" max="10237" width="12.28515625" style="1" customWidth="1"/>
    <col min="10238" max="10238" width="5.5703125" style="1" customWidth="1"/>
    <col min="10239" max="10239" width="7.85546875" style="1" customWidth="1"/>
    <col min="10240" max="10240" width="9" style="1" customWidth="1"/>
    <col min="10241" max="10241" width="7.85546875" style="1" customWidth="1"/>
    <col min="10242" max="10242" width="8.28515625" style="1" customWidth="1"/>
    <col min="10243" max="10243" width="8.7109375" style="1" customWidth="1"/>
    <col min="10244" max="10244" width="12.140625" style="1" customWidth="1"/>
    <col min="10245" max="10246" width="0" style="1" hidden="1" customWidth="1"/>
    <col min="10247" max="10247" width="10.140625" style="1" customWidth="1"/>
    <col min="10248" max="10248" width="10.28515625" style="1" customWidth="1"/>
    <col min="10249" max="10249" width="10.42578125" style="1" customWidth="1"/>
    <col min="10250" max="10250" width="9.7109375" style="1" customWidth="1"/>
    <col min="10251" max="10251" width="9.42578125" style="1" customWidth="1"/>
    <col min="10252" max="10252" width="9.5703125" style="1" customWidth="1"/>
    <col min="10253" max="10253" width="10.7109375" style="1" customWidth="1"/>
    <col min="10254" max="10254" width="12.85546875" style="1" bestFit="1" customWidth="1"/>
    <col min="10255" max="10255" width="11.28515625" style="1" bestFit="1" customWidth="1"/>
    <col min="10256" max="10256" width="10" style="1" bestFit="1" customWidth="1"/>
    <col min="10257" max="10490" width="9.140625" style="1"/>
    <col min="10491" max="10491" width="4.140625" style="1" customWidth="1"/>
    <col min="10492" max="10492" width="27.42578125" style="1" customWidth="1"/>
    <col min="10493" max="10493" width="12.28515625" style="1" customWidth="1"/>
    <col min="10494" max="10494" width="5.5703125" style="1" customWidth="1"/>
    <col min="10495" max="10495" width="7.85546875" style="1" customWidth="1"/>
    <col min="10496" max="10496" width="9" style="1" customWidth="1"/>
    <col min="10497" max="10497" width="7.85546875" style="1" customWidth="1"/>
    <col min="10498" max="10498" width="8.28515625" style="1" customWidth="1"/>
    <col min="10499" max="10499" width="8.7109375" style="1" customWidth="1"/>
    <col min="10500" max="10500" width="12.140625" style="1" customWidth="1"/>
    <col min="10501" max="10502" width="0" style="1" hidden="1" customWidth="1"/>
    <col min="10503" max="10503" width="10.140625" style="1" customWidth="1"/>
    <col min="10504" max="10504" width="10.28515625" style="1" customWidth="1"/>
    <col min="10505" max="10505" width="10.42578125" style="1" customWidth="1"/>
    <col min="10506" max="10506" width="9.7109375" style="1" customWidth="1"/>
    <col min="10507" max="10507" width="9.42578125" style="1" customWidth="1"/>
    <col min="10508" max="10508" width="9.5703125" style="1" customWidth="1"/>
    <col min="10509" max="10509" width="10.7109375" style="1" customWidth="1"/>
    <col min="10510" max="10510" width="12.85546875" style="1" bestFit="1" customWidth="1"/>
    <col min="10511" max="10511" width="11.28515625" style="1" bestFit="1" customWidth="1"/>
    <col min="10512" max="10512" width="10" style="1" bestFit="1" customWidth="1"/>
    <col min="10513" max="10746" width="9.140625" style="1"/>
    <col min="10747" max="10747" width="4.140625" style="1" customWidth="1"/>
    <col min="10748" max="10748" width="27.42578125" style="1" customWidth="1"/>
    <col min="10749" max="10749" width="12.28515625" style="1" customWidth="1"/>
    <col min="10750" max="10750" width="5.5703125" style="1" customWidth="1"/>
    <col min="10751" max="10751" width="7.85546875" style="1" customWidth="1"/>
    <col min="10752" max="10752" width="9" style="1" customWidth="1"/>
    <col min="10753" max="10753" width="7.85546875" style="1" customWidth="1"/>
    <col min="10754" max="10754" width="8.28515625" style="1" customWidth="1"/>
    <col min="10755" max="10755" width="8.7109375" style="1" customWidth="1"/>
    <col min="10756" max="10756" width="12.140625" style="1" customWidth="1"/>
    <col min="10757" max="10758" width="0" style="1" hidden="1" customWidth="1"/>
    <col min="10759" max="10759" width="10.140625" style="1" customWidth="1"/>
    <col min="10760" max="10760" width="10.28515625" style="1" customWidth="1"/>
    <col min="10761" max="10761" width="10.42578125" style="1" customWidth="1"/>
    <col min="10762" max="10762" width="9.7109375" style="1" customWidth="1"/>
    <col min="10763" max="10763" width="9.42578125" style="1" customWidth="1"/>
    <col min="10764" max="10764" width="9.5703125" style="1" customWidth="1"/>
    <col min="10765" max="10765" width="10.7109375" style="1" customWidth="1"/>
    <col min="10766" max="10766" width="12.85546875" style="1" bestFit="1" customWidth="1"/>
    <col min="10767" max="10767" width="11.28515625" style="1" bestFit="1" customWidth="1"/>
    <col min="10768" max="10768" width="10" style="1" bestFit="1" customWidth="1"/>
    <col min="10769" max="11002" width="9.140625" style="1"/>
    <col min="11003" max="11003" width="4.140625" style="1" customWidth="1"/>
    <col min="11004" max="11004" width="27.42578125" style="1" customWidth="1"/>
    <col min="11005" max="11005" width="12.28515625" style="1" customWidth="1"/>
    <col min="11006" max="11006" width="5.5703125" style="1" customWidth="1"/>
    <col min="11007" max="11007" width="7.85546875" style="1" customWidth="1"/>
    <col min="11008" max="11008" width="9" style="1" customWidth="1"/>
    <col min="11009" max="11009" width="7.85546875" style="1" customWidth="1"/>
    <col min="11010" max="11010" width="8.28515625" style="1" customWidth="1"/>
    <col min="11011" max="11011" width="8.7109375" style="1" customWidth="1"/>
    <col min="11012" max="11012" width="12.140625" style="1" customWidth="1"/>
    <col min="11013" max="11014" width="0" style="1" hidden="1" customWidth="1"/>
    <col min="11015" max="11015" width="10.140625" style="1" customWidth="1"/>
    <col min="11016" max="11016" width="10.28515625" style="1" customWidth="1"/>
    <col min="11017" max="11017" width="10.42578125" style="1" customWidth="1"/>
    <col min="11018" max="11018" width="9.7109375" style="1" customWidth="1"/>
    <col min="11019" max="11019" width="9.42578125" style="1" customWidth="1"/>
    <col min="11020" max="11020" width="9.5703125" style="1" customWidth="1"/>
    <col min="11021" max="11021" width="10.7109375" style="1" customWidth="1"/>
    <col min="11022" max="11022" width="12.85546875" style="1" bestFit="1" customWidth="1"/>
    <col min="11023" max="11023" width="11.28515625" style="1" bestFit="1" customWidth="1"/>
    <col min="11024" max="11024" width="10" style="1" bestFit="1" customWidth="1"/>
    <col min="11025" max="11258" width="9.140625" style="1"/>
    <col min="11259" max="11259" width="4.140625" style="1" customWidth="1"/>
    <col min="11260" max="11260" width="27.42578125" style="1" customWidth="1"/>
    <col min="11261" max="11261" width="12.28515625" style="1" customWidth="1"/>
    <col min="11262" max="11262" width="5.5703125" style="1" customWidth="1"/>
    <col min="11263" max="11263" width="7.85546875" style="1" customWidth="1"/>
    <col min="11264" max="11264" width="9" style="1" customWidth="1"/>
    <col min="11265" max="11265" width="7.85546875" style="1" customWidth="1"/>
    <col min="11266" max="11266" width="8.28515625" style="1" customWidth="1"/>
    <col min="11267" max="11267" width="8.7109375" style="1" customWidth="1"/>
    <col min="11268" max="11268" width="12.140625" style="1" customWidth="1"/>
    <col min="11269" max="11270" width="0" style="1" hidden="1" customWidth="1"/>
    <col min="11271" max="11271" width="10.140625" style="1" customWidth="1"/>
    <col min="11272" max="11272" width="10.28515625" style="1" customWidth="1"/>
    <col min="11273" max="11273" width="10.42578125" style="1" customWidth="1"/>
    <col min="11274" max="11274" width="9.7109375" style="1" customWidth="1"/>
    <col min="11275" max="11275" width="9.42578125" style="1" customWidth="1"/>
    <col min="11276" max="11276" width="9.5703125" style="1" customWidth="1"/>
    <col min="11277" max="11277" width="10.7109375" style="1" customWidth="1"/>
    <col min="11278" max="11278" width="12.85546875" style="1" bestFit="1" customWidth="1"/>
    <col min="11279" max="11279" width="11.28515625" style="1" bestFit="1" customWidth="1"/>
    <col min="11280" max="11280" width="10" style="1" bestFit="1" customWidth="1"/>
    <col min="11281" max="11514" width="9.140625" style="1"/>
    <col min="11515" max="11515" width="4.140625" style="1" customWidth="1"/>
    <col min="11516" max="11516" width="27.42578125" style="1" customWidth="1"/>
    <col min="11517" max="11517" width="12.28515625" style="1" customWidth="1"/>
    <col min="11518" max="11518" width="5.5703125" style="1" customWidth="1"/>
    <col min="11519" max="11519" width="7.85546875" style="1" customWidth="1"/>
    <col min="11520" max="11520" width="9" style="1" customWidth="1"/>
    <col min="11521" max="11521" width="7.85546875" style="1" customWidth="1"/>
    <col min="11522" max="11522" width="8.28515625" style="1" customWidth="1"/>
    <col min="11523" max="11523" width="8.7109375" style="1" customWidth="1"/>
    <col min="11524" max="11524" width="12.140625" style="1" customWidth="1"/>
    <col min="11525" max="11526" width="0" style="1" hidden="1" customWidth="1"/>
    <col min="11527" max="11527" width="10.140625" style="1" customWidth="1"/>
    <col min="11528" max="11528" width="10.28515625" style="1" customWidth="1"/>
    <col min="11529" max="11529" width="10.42578125" style="1" customWidth="1"/>
    <col min="11530" max="11530" width="9.7109375" style="1" customWidth="1"/>
    <col min="11531" max="11531" width="9.42578125" style="1" customWidth="1"/>
    <col min="11532" max="11532" width="9.5703125" style="1" customWidth="1"/>
    <col min="11533" max="11533" width="10.7109375" style="1" customWidth="1"/>
    <col min="11534" max="11534" width="12.85546875" style="1" bestFit="1" customWidth="1"/>
    <col min="11535" max="11535" width="11.28515625" style="1" bestFit="1" customWidth="1"/>
    <col min="11536" max="11536" width="10" style="1" bestFit="1" customWidth="1"/>
    <col min="11537" max="11770" width="9.140625" style="1"/>
    <col min="11771" max="11771" width="4.140625" style="1" customWidth="1"/>
    <col min="11772" max="11772" width="27.42578125" style="1" customWidth="1"/>
    <col min="11773" max="11773" width="12.28515625" style="1" customWidth="1"/>
    <col min="11774" max="11774" width="5.5703125" style="1" customWidth="1"/>
    <col min="11775" max="11775" width="7.85546875" style="1" customWidth="1"/>
    <col min="11776" max="11776" width="9" style="1" customWidth="1"/>
    <col min="11777" max="11777" width="7.85546875" style="1" customWidth="1"/>
    <col min="11778" max="11778" width="8.28515625" style="1" customWidth="1"/>
    <col min="11779" max="11779" width="8.7109375" style="1" customWidth="1"/>
    <col min="11780" max="11780" width="12.140625" style="1" customWidth="1"/>
    <col min="11781" max="11782" width="0" style="1" hidden="1" customWidth="1"/>
    <col min="11783" max="11783" width="10.140625" style="1" customWidth="1"/>
    <col min="11784" max="11784" width="10.28515625" style="1" customWidth="1"/>
    <col min="11785" max="11785" width="10.42578125" style="1" customWidth="1"/>
    <col min="11786" max="11786" width="9.7109375" style="1" customWidth="1"/>
    <col min="11787" max="11787" width="9.42578125" style="1" customWidth="1"/>
    <col min="11788" max="11788" width="9.5703125" style="1" customWidth="1"/>
    <col min="11789" max="11789" width="10.7109375" style="1" customWidth="1"/>
    <col min="11790" max="11790" width="12.85546875" style="1" bestFit="1" customWidth="1"/>
    <col min="11791" max="11791" width="11.28515625" style="1" bestFit="1" customWidth="1"/>
    <col min="11792" max="11792" width="10" style="1" bestFit="1" customWidth="1"/>
    <col min="11793" max="12026" width="9.140625" style="1"/>
    <col min="12027" max="12027" width="4.140625" style="1" customWidth="1"/>
    <col min="12028" max="12028" width="27.42578125" style="1" customWidth="1"/>
    <col min="12029" max="12029" width="12.28515625" style="1" customWidth="1"/>
    <col min="12030" max="12030" width="5.5703125" style="1" customWidth="1"/>
    <col min="12031" max="12031" width="7.85546875" style="1" customWidth="1"/>
    <col min="12032" max="12032" width="9" style="1" customWidth="1"/>
    <col min="12033" max="12033" width="7.85546875" style="1" customWidth="1"/>
    <col min="12034" max="12034" width="8.28515625" style="1" customWidth="1"/>
    <col min="12035" max="12035" width="8.7109375" style="1" customWidth="1"/>
    <col min="12036" max="12036" width="12.140625" style="1" customWidth="1"/>
    <col min="12037" max="12038" width="0" style="1" hidden="1" customWidth="1"/>
    <col min="12039" max="12039" width="10.140625" style="1" customWidth="1"/>
    <col min="12040" max="12040" width="10.28515625" style="1" customWidth="1"/>
    <col min="12041" max="12041" width="10.42578125" style="1" customWidth="1"/>
    <col min="12042" max="12042" width="9.7109375" style="1" customWidth="1"/>
    <col min="12043" max="12043" width="9.42578125" style="1" customWidth="1"/>
    <col min="12044" max="12044" width="9.5703125" style="1" customWidth="1"/>
    <col min="12045" max="12045" width="10.7109375" style="1" customWidth="1"/>
    <col min="12046" max="12046" width="12.85546875" style="1" bestFit="1" customWidth="1"/>
    <col min="12047" max="12047" width="11.28515625" style="1" bestFit="1" customWidth="1"/>
    <col min="12048" max="12048" width="10" style="1" bestFit="1" customWidth="1"/>
    <col min="12049" max="12282" width="9.140625" style="1"/>
    <col min="12283" max="12283" width="4.140625" style="1" customWidth="1"/>
    <col min="12284" max="12284" width="27.42578125" style="1" customWidth="1"/>
    <col min="12285" max="12285" width="12.28515625" style="1" customWidth="1"/>
    <col min="12286" max="12286" width="5.5703125" style="1" customWidth="1"/>
    <col min="12287" max="12287" width="7.85546875" style="1" customWidth="1"/>
    <col min="12288" max="12288" width="9" style="1" customWidth="1"/>
    <col min="12289" max="12289" width="7.85546875" style="1" customWidth="1"/>
    <col min="12290" max="12290" width="8.28515625" style="1" customWidth="1"/>
    <col min="12291" max="12291" width="8.7109375" style="1" customWidth="1"/>
    <col min="12292" max="12292" width="12.140625" style="1" customWidth="1"/>
    <col min="12293" max="12294" width="0" style="1" hidden="1" customWidth="1"/>
    <col min="12295" max="12295" width="10.140625" style="1" customWidth="1"/>
    <col min="12296" max="12296" width="10.28515625" style="1" customWidth="1"/>
    <col min="12297" max="12297" width="10.42578125" style="1" customWidth="1"/>
    <col min="12298" max="12298" width="9.7109375" style="1" customWidth="1"/>
    <col min="12299" max="12299" width="9.42578125" style="1" customWidth="1"/>
    <col min="12300" max="12300" width="9.5703125" style="1" customWidth="1"/>
    <col min="12301" max="12301" width="10.7109375" style="1" customWidth="1"/>
    <col min="12302" max="12302" width="12.85546875" style="1" bestFit="1" customWidth="1"/>
    <col min="12303" max="12303" width="11.28515625" style="1" bestFit="1" customWidth="1"/>
    <col min="12304" max="12304" width="10" style="1" bestFit="1" customWidth="1"/>
    <col min="12305" max="12538" width="9.140625" style="1"/>
    <col min="12539" max="12539" width="4.140625" style="1" customWidth="1"/>
    <col min="12540" max="12540" width="27.42578125" style="1" customWidth="1"/>
    <col min="12541" max="12541" width="12.28515625" style="1" customWidth="1"/>
    <col min="12542" max="12542" width="5.5703125" style="1" customWidth="1"/>
    <col min="12543" max="12543" width="7.85546875" style="1" customWidth="1"/>
    <col min="12544" max="12544" width="9" style="1" customWidth="1"/>
    <col min="12545" max="12545" width="7.85546875" style="1" customWidth="1"/>
    <col min="12546" max="12546" width="8.28515625" style="1" customWidth="1"/>
    <col min="12547" max="12547" width="8.7109375" style="1" customWidth="1"/>
    <col min="12548" max="12548" width="12.140625" style="1" customWidth="1"/>
    <col min="12549" max="12550" width="0" style="1" hidden="1" customWidth="1"/>
    <col min="12551" max="12551" width="10.140625" style="1" customWidth="1"/>
    <col min="12552" max="12552" width="10.28515625" style="1" customWidth="1"/>
    <col min="12553" max="12553" width="10.42578125" style="1" customWidth="1"/>
    <col min="12554" max="12554" width="9.7109375" style="1" customWidth="1"/>
    <col min="12555" max="12555" width="9.42578125" style="1" customWidth="1"/>
    <col min="12556" max="12556" width="9.5703125" style="1" customWidth="1"/>
    <col min="12557" max="12557" width="10.7109375" style="1" customWidth="1"/>
    <col min="12558" max="12558" width="12.85546875" style="1" bestFit="1" customWidth="1"/>
    <col min="12559" max="12559" width="11.28515625" style="1" bestFit="1" customWidth="1"/>
    <col min="12560" max="12560" width="10" style="1" bestFit="1" customWidth="1"/>
    <col min="12561" max="12794" width="9.140625" style="1"/>
    <col min="12795" max="12795" width="4.140625" style="1" customWidth="1"/>
    <col min="12796" max="12796" width="27.42578125" style="1" customWidth="1"/>
    <col min="12797" max="12797" width="12.28515625" style="1" customWidth="1"/>
    <col min="12798" max="12798" width="5.5703125" style="1" customWidth="1"/>
    <col min="12799" max="12799" width="7.85546875" style="1" customWidth="1"/>
    <col min="12800" max="12800" width="9" style="1" customWidth="1"/>
    <col min="12801" max="12801" width="7.85546875" style="1" customWidth="1"/>
    <col min="12802" max="12802" width="8.28515625" style="1" customWidth="1"/>
    <col min="12803" max="12803" width="8.7109375" style="1" customWidth="1"/>
    <col min="12804" max="12804" width="12.140625" style="1" customWidth="1"/>
    <col min="12805" max="12806" width="0" style="1" hidden="1" customWidth="1"/>
    <col min="12807" max="12807" width="10.140625" style="1" customWidth="1"/>
    <col min="12808" max="12808" width="10.28515625" style="1" customWidth="1"/>
    <col min="12809" max="12809" width="10.42578125" style="1" customWidth="1"/>
    <col min="12810" max="12810" width="9.7109375" style="1" customWidth="1"/>
    <col min="12811" max="12811" width="9.42578125" style="1" customWidth="1"/>
    <col min="12812" max="12812" width="9.5703125" style="1" customWidth="1"/>
    <col min="12813" max="12813" width="10.7109375" style="1" customWidth="1"/>
    <col min="12814" max="12814" width="12.85546875" style="1" bestFit="1" customWidth="1"/>
    <col min="12815" max="12815" width="11.28515625" style="1" bestFit="1" customWidth="1"/>
    <col min="12816" max="12816" width="10" style="1" bestFit="1" customWidth="1"/>
    <col min="12817" max="13050" width="9.140625" style="1"/>
    <col min="13051" max="13051" width="4.140625" style="1" customWidth="1"/>
    <col min="13052" max="13052" width="27.42578125" style="1" customWidth="1"/>
    <col min="13053" max="13053" width="12.28515625" style="1" customWidth="1"/>
    <col min="13054" max="13054" width="5.5703125" style="1" customWidth="1"/>
    <col min="13055" max="13055" width="7.85546875" style="1" customWidth="1"/>
    <col min="13056" max="13056" width="9" style="1" customWidth="1"/>
    <col min="13057" max="13057" width="7.85546875" style="1" customWidth="1"/>
    <col min="13058" max="13058" width="8.28515625" style="1" customWidth="1"/>
    <col min="13059" max="13059" width="8.7109375" style="1" customWidth="1"/>
    <col min="13060" max="13060" width="12.140625" style="1" customWidth="1"/>
    <col min="13061" max="13062" width="0" style="1" hidden="1" customWidth="1"/>
    <col min="13063" max="13063" width="10.140625" style="1" customWidth="1"/>
    <col min="13064" max="13064" width="10.28515625" style="1" customWidth="1"/>
    <col min="13065" max="13065" width="10.42578125" style="1" customWidth="1"/>
    <col min="13066" max="13066" width="9.7109375" style="1" customWidth="1"/>
    <col min="13067" max="13067" width="9.42578125" style="1" customWidth="1"/>
    <col min="13068" max="13068" width="9.5703125" style="1" customWidth="1"/>
    <col min="13069" max="13069" width="10.7109375" style="1" customWidth="1"/>
    <col min="13070" max="13070" width="12.85546875" style="1" bestFit="1" customWidth="1"/>
    <col min="13071" max="13071" width="11.28515625" style="1" bestFit="1" customWidth="1"/>
    <col min="13072" max="13072" width="10" style="1" bestFit="1" customWidth="1"/>
    <col min="13073" max="13306" width="9.140625" style="1"/>
    <col min="13307" max="13307" width="4.140625" style="1" customWidth="1"/>
    <col min="13308" max="13308" width="27.42578125" style="1" customWidth="1"/>
    <col min="13309" max="13309" width="12.28515625" style="1" customWidth="1"/>
    <col min="13310" max="13310" width="5.5703125" style="1" customWidth="1"/>
    <col min="13311" max="13311" width="7.85546875" style="1" customWidth="1"/>
    <col min="13312" max="13312" width="9" style="1" customWidth="1"/>
    <col min="13313" max="13313" width="7.85546875" style="1" customWidth="1"/>
    <col min="13314" max="13314" width="8.28515625" style="1" customWidth="1"/>
    <col min="13315" max="13315" width="8.7109375" style="1" customWidth="1"/>
    <col min="13316" max="13316" width="12.140625" style="1" customWidth="1"/>
    <col min="13317" max="13318" width="0" style="1" hidden="1" customWidth="1"/>
    <col min="13319" max="13319" width="10.140625" style="1" customWidth="1"/>
    <col min="13320" max="13320" width="10.28515625" style="1" customWidth="1"/>
    <col min="13321" max="13321" width="10.42578125" style="1" customWidth="1"/>
    <col min="13322" max="13322" width="9.7109375" style="1" customWidth="1"/>
    <col min="13323" max="13323" width="9.42578125" style="1" customWidth="1"/>
    <col min="13324" max="13324" width="9.5703125" style="1" customWidth="1"/>
    <col min="13325" max="13325" width="10.7109375" style="1" customWidth="1"/>
    <col min="13326" max="13326" width="12.85546875" style="1" bestFit="1" customWidth="1"/>
    <col min="13327" max="13327" width="11.28515625" style="1" bestFit="1" customWidth="1"/>
    <col min="13328" max="13328" width="10" style="1" bestFit="1" customWidth="1"/>
    <col min="13329" max="13562" width="9.140625" style="1"/>
    <col min="13563" max="13563" width="4.140625" style="1" customWidth="1"/>
    <col min="13564" max="13564" width="27.42578125" style="1" customWidth="1"/>
    <col min="13565" max="13565" width="12.28515625" style="1" customWidth="1"/>
    <col min="13566" max="13566" width="5.5703125" style="1" customWidth="1"/>
    <col min="13567" max="13567" width="7.85546875" style="1" customWidth="1"/>
    <col min="13568" max="13568" width="9" style="1" customWidth="1"/>
    <col min="13569" max="13569" width="7.85546875" style="1" customWidth="1"/>
    <col min="13570" max="13570" width="8.28515625" style="1" customWidth="1"/>
    <col min="13571" max="13571" width="8.7109375" style="1" customWidth="1"/>
    <col min="13572" max="13572" width="12.140625" style="1" customWidth="1"/>
    <col min="13573" max="13574" width="0" style="1" hidden="1" customWidth="1"/>
    <col min="13575" max="13575" width="10.140625" style="1" customWidth="1"/>
    <col min="13576" max="13576" width="10.28515625" style="1" customWidth="1"/>
    <col min="13577" max="13577" width="10.42578125" style="1" customWidth="1"/>
    <col min="13578" max="13578" width="9.7109375" style="1" customWidth="1"/>
    <col min="13579" max="13579" width="9.42578125" style="1" customWidth="1"/>
    <col min="13580" max="13580" width="9.5703125" style="1" customWidth="1"/>
    <col min="13581" max="13581" width="10.7109375" style="1" customWidth="1"/>
    <col min="13582" max="13582" width="12.85546875" style="1" bestFit="1" customWidth="1"/>
    <col min="13583" max="13583" width="11.28515625" style="1" bestFit="1" customWidth="1"/>
    <col min="13584" max="13584" width="10" style="1" bestFit="1" customWidth="1"/>
    <col min="13585" max="13818" width="9.140625" style="1"/>
    <col min="13819" max="13819" width="4.140625" style="1" customWidth="1"/>
    <col min="13820" max="13820" width="27.42578125" style="1" customWidth="1"/>
    <col min="13821" max="13821" width="12.28515625" style="1" customWidth="1"/>
    <col min="13822" max="13822" width="5.5703125" style="1" customWidth="1"/>
    <col min="13823" max="13823" width="7.85546875" style="1" customWidth="1"/>
    <col min="13824" max="13824" width="9" style="1" customWidth="1"/>
    <col min="13825" max="13825" width="7.85546875" style="1" customWidth="1"/>
    <col min="13826" max="13826" width="8.28515625" style="1" customWidth="1"/>
    <col min="13827" max="13827" width="8.7109375" style="1" customWidth="1"/>
    <col min="13828" max="13828" width="12.140625" style="1" customWidth="1"/>
    <col min="13829" max="13830" width="0" style="1" hidden="1" customWidth="1"/>
    <col min="13831" max="13831" width="10.140625" style="1" customWidth="1"/>
    <col min="13832" max="13832" width="10.28515625" style="1" customWidth="1"/>
    <col min="13833" max="13833" width="10.42578125" style="1" customWidth="1"/>
    <col min="13834" max="13834" width="9.7109375" style="1" customWidth="1"/>
    <col min="13835" max="13835" width="9.42578125" style="1" customWidth="1"/>
    <col min="13836" max="13836" width="9.5703125" style="1" customWidth="1"/>
    <col min="13837" max="13837" width="10.7109375" style="1" customWidth="1"/>
    <col min="13838" max="13838" width="12.85546875" style="1" bestFit="1" customWidth="1"/>
    <col min="13839" max="13839" width="11.28515625" style="1" bestFit="1" customWidth="1"/>
    <col min="13840" max="13840" width="10" style="1" bestFit="1" customWidth="1"/>
    <col min="13841" max="14074" width="9.140625" style="1"/>
    <col min="14075" max="14075" width="4.140625" style="1" customWidth="1"/>
    <col min="14076" max="14076" width="27.42578125" style="1" customWidth="1"/>
    <col min="14077" max="14077" width="12.28515625" style="1" customWidth="1"/>
    <col min="14078" max="14078" width="5.5703125" style="1" customWidth="1"/>
    <col min="14079" max="14079" width="7.85546875" style="1" customWidth="1"/>
    <col min="14080" max="14080" width="9" style="1" customWidth="1"/>
    <col min="14081" max="14081" width="7.85546875" style="1" customWidth="1"/>
    <col min="14082" max="14082" width="8.28515625" style="1" customWidth="1"/>
    <col min="14083" max="14083" width="8.7109375" style="1" customWidth="1"/>
    <col min="14084" max="14084" width="12.140625" style="1" customWidth="1"/>
    <col min="14085" max="14086" width="0" style="1" hidden="1" customWidth="1"/>
    <col min="14087" max="14087" width="10.140625" style="1" customWidth="1"/>
    <col min="14088" max="14088" width="10.28515625" style="1" customWidth="1"/>
    <col min="14089" max="14089" width="10.42578125" style="1" customWidth="1"/>
    <col min="14090" max="14090" width="9.7109375" style="1" customWidth="1"/>
    <col min="14091" max="14091" width="9.42578125" style="1" customWidth="1"/>
    <col min="14092" max="14092" width="9.5703125" style="1" customWidth="1"/>
    <col min="14093" max="14093" width="10.7109375" style="1" customWidth="1"/>
    <col min="14094" max="14094" width="12.85546875" style="1" bestFit="1" customWidth="1"/>
    <col min="14095" max="14095" width="11.28515625" style="1" bestFit="1" customWidth="1"/>
    <col min="14096" max="14096" width="10" style="1" bestFit="1" customWidth="1"/>
    <col min="14097" max="14330" width="9.140625" style="1"/>
    <col min="14331" max="14331" width="4.140625" style="1" customWidth="1"/>
    <col min="14332" max="14332" width="27.42578125" style="1" customWidth="1"/>
    <col min="14333" max="14333" width="12.28515625" style="1" customWidth="1"/>
    <col min="14334" max="14334" width="5.5703125" style="1" customWidth="1"/>
    <col min="14335" max="14335" width="7.85546875" style="1" customWidth="1"/>
    <col min="14336" max="14336" width="9" style="1" customWidth="1"/>
    <col min="14337" max="14337" width="7.85546875" style="1" customWidth="1"/>
    <col min="14338" max="14338" width="8.28515625" style="1" customWidth="1"/>
    <col min="14339" max="14339" width="8.7109375" style="1" customWidth="1"/>
    <col min="14340" max="14340" width="12.140625" style="1" customWidth="1"/>
    <col min="14341" max="14342" width="0" style="1" hidden="1" customWidth="1"/>
    <col min="14343" max="14343" width="10.140625" style="1" customWidth="1"/>
    <col min="14344" max="14344" width="10.28515625" style="1" customWidth="1"/>
    <col min="14345" max="14345" width="10.42578125" style="1" customWidth="1"/>
    <col min="14346" max="14346" width="9.7109375" style="1" customWidth="1"/>
    <col min="14347" max="14347" width="9.42578125" style="1" customWidth="1"/>
    <col min="14348" max="14348" width="9.5703125" style="1" customWidth="1"/>
    <col min="14349" max="14349" width="10.7109375" style="1" customWidth="1"/>
    <col min="14350" max="14350" width="12.85546875" style="1" bestFit="1" customWidth="1"/>
    <col min="14351" max="14351" width="11.28515625" style="1" bestFit="1" customWidth="1"/>
    <col min="14352" max="14352" width="10" style="1" bestFit="1" customWidth="1"/>
    <col min="14353" max="14586" width="9.140625" style="1"/>
    <col min="14587" max="14587" width="4.140625" style="1" customWidth="1"/>
    <col min="14588" max="14588" width="27.42578125" style="1" customWidth="1"/>
    <col min="14589" max="14589" width="12.28515625" style="1" customWidth="1"/>
    <col min="14590" max="14590" width="5.5703125" style="1" customWidth="1"/>
    <col min="14591" max="14591" width="7.85546875" style="1" customWidth="1"/>
    <col min="14592" max="14592" width="9" style="1" customWidth="1"/>
    <col min="14593" max="14593" width="7.85546875" style="1" customWidth="1"/>
    <col min="14594" max="14594" width="8.28515625" style="1" customWidth="1"/>
    <col min="14595" max="14595" width="8.7109375" style="1" customWidth="1"/>
    <col min="14596" max="14596" width="12.140625" style="1" customWidth="1"/>
    <col min="14597" max="14598" width="0" style="1" hidden="1" customWidth="1"/>
    <col min="14599" max="14599" width="10.140625" style="1" customWidth="1"/>
    <col min="14600" max="14600" width="10.28515625" style="1" customWidth="1"/>
    <col min="14601" max="14601" width="10.42578125" style="1" customWidth="1"/>
    <col min="14602" max="14602" width="9.7109375" style="1" customWidth="1"/>
    <col min="14603" max="14603" width="9.42578125" style="1" customWidth="1"/>
    <col min="14604" max="14604" width="9.5703125" style="1" customWidth="1"/>
    <col min="14605" max="14605" width="10.7109375" style="1" customWidth="1"/>
    <col min="14606" max="14606" width="12.85546875" style="1" bestFit="1" customWidth="1"/>
    <col min="14607" max="14607" width="11.28515625" style="1" bestFit="1" customWidth="1"/>
    <col min="14608" max="14608" width="10" style="1" bestFit="1" customWidth="1"/>
    <col min="14609" max="14842" width="9.140625" style="1"/>
    <col min="14843" max="14843" width="4.140625" style="1" customWidth="1"/>
    <col min="14844" max="14844" width="27.42578125" style="1" customWidth="1"/>
    <col min="14845" max="14845" width="12.28515625" style="1" customWidth="1"/>
    <col min="14846" max="14846" width="5.5703125" style="1" customWidth="1"/>
    <col min="14847" max="14847" width="7.85546875" style="1" customWidth="1"/>
    <col min="14848" max="14848" width="9" style="1" customWidth="1"/>
    <col min="14849" max="14849" width="7.85546875" style="1" customWidth="1"/>
    <col min="14850" max="14850" width="8.28515625" style="1" customWidth="1"/>
    <col min="14851" max="14851" width="8.7109375" style="1" customWidth="1"/>
    <col min="14852" max="14852" width="12.140625" style="1" customWidth="1"/>
    <col min="14853" max="14854" width="0" style="1" hidden="1" customWidth="1"/>
    <col min="14855" max="14855" width="10.140625" style="1" customWidth="1"/>
    <col min="14856" max="14856" width="10.28515625" style="1" customWidth="1"/>
    <col min="14857" max="14857" width="10.42578125" style="1" customWidth="1"/>
    <col min="14858" max="14858" width="9.7109375" style="1" customWidth="1"/>
    <col min="14859" max="14859" width="9.42578125" style="1" customWidth="1"/>
    <col min="14860" max="14860" width="9.5703125" style="1" customWidth="1"/>
    <col min="14861" max="14861" width="10.7109375" style="1" customWidth="1"/>
    <col min="14862" max="14862" width="12.85546875" style="1" bestFit="1" customWidth="1"/>
    <col min="14863" max="14863" width="11.28515625" style="1" bestFit="1" customWidth="1"/>
    <col min="14864" max="14864" width="10" style="1" bestFit="1" customWidth="1"/>
    <col min="14865" max="15098" width="9.140625" style="1"/>
    <col min="15099" max="15099" width="4.140625" style="1" customWidth="1"/>
    <col min="15100" max="15100" width="27.42578125" style="1" customWidth="1"/>
    <col min="15101" max="15101" width="12.28515625" style="1" customWidth="1"/>
    <col min="15102" max="15102" width="5.5703125" style="1" customWidth="1"/>
    <col min="15103" max="15103" width="7.85546875" style="1" customWidth="1"/>
    <col min="15104" max="15104" width="9" style="1" customWidth="1"/>
    <col min="15105" max="15105" width="7.85546875" style="1" customWidth="1"/>
    <col min="15106" max="15106" width="8.28515625" style="1" customWidth="1"/>
    <col min="15107" max="15107" width="8.7109375" style="1" customWidth="1"/>
    <col min="15108" max="15108" width="12.140625" style="1" customWidth="1"/>
    <col min="15109" max="15110" width="0" style="1" hidden="1" customWidth="1"/>
    <col min="15111" max="15111" width="10.140625" style="1" customWidth="1"/>
    <col min="15112" max="15112" width="10.28515625" style="1" customWidth="1"/>
    <col min="15113" max="15113" width="10.42578125" style="1" customWidth="1"/>
    <col min="15114" max="15114" width="9.7109375" style="1" customWidth="1"/>
    <col min="15115" max="15115" width="9.42578125" style="1" customWidth="1"/>
    <col min="15116" max="15116" width="9.5703125" style="1" customWidth="1"/>
    <col min="15117" max="15117" width="10.7109375" style="1" customWidth="1"/>
    <col min="15118" max="15118" width="12.85546875" style="1" bestFit="1" customWidth="1"/>
    <col min="15119" max="15119" width="11.28515625" style="1" bestFit="1" customWidth="1"/>
    <col min="15120" max="15120" width="10" style="1" bestFit="1" customWidth="1"/>
    <col min="15121" max="15354" width="9.140625" style="1"/>
    <col min="15355" max="15355" width="4.140625" style="1" customWidth="1"/>
    <col min="15356" max="15356" width="27.42578125" style="1" customWidth="1"/>
    <col min="15357" max="15357" width="12.28515625" style="1" customWidth="1"/>
    <col min="15358" max="15358" width="5.5703125" style="1" customWidth="1"/>
    <col min="15359" max="15359" width="7.85546875" style="1" customWidth="1"/>
    <col min="15360" max="15360" width="9" style="1" customWidth="1"/>
    <col min="15361" max="15361" width="7.85546875" style="1" customWidth="1"/>
    <col min="15362" max="15362" width="8.28515625" style="1" customWidth="1"/>
    <col min="15363" max="15363" width="8.7109375" style="1" customWidth="1"/>
    <col min="15364" max="15364" width="12.140625" style="1" customWidth="1"/>
    <col min="15365" max="15366" width="0" style="1" hidden="1" customWidth="1"/>
    <col min="15367" max="15367" width="10.140625" style="1" customWidth="1"/>
    <col min="15368" max="15368" width="10.28515625" style="1" customWidth="1"/>
    <col min="15369" max="15369" width="10.42578125" style="1" customWidth="1"/>
    <col min="15370" max="15370" width="9.7109375" style="1" customWidth="1"/>
    <col min="15371" max="15371" width="9.42578125" style="1" customWidth="1"/>
    <col min="15372" max="15372" width="9.5703125" style="1" customWidth="1"/>
    <col min="15373" max="15373" width="10.7109375" style="1" customWidth="1"/>
    <col min="15374" max="15374" width="12.85546875" style="1" bestFit="1" customWidth="1"/>
    <col min="15375" max="15375" width="11.28515625" style="1" bestFit="1" customWidth="1"/>
    <col min="15376" max="15376" width="10" style="1" bestFit="1" customWidth="1"/>
    <col min="15377" max="15610" width="9.140625" style="1"/>
    <col min="15611" max="15611" width="4.140625" style="1" customWidth="1"/>
    <col min="15612" max="15612" width="27.42578125" style="1" customWidth="1"/>
    <col min="15613" max="15613" width="12.28515625" style="1" customWidth="1"/>
    <col min="15614" max="15614" width="5.5703125" style="1" customWidth="1"/>
    <col min="15615" max="15615" width="7.85546875" style="1" customWidth="1"/>
    <col min="15616" max="15616" width="9" style="1" customWidth="1"/>
    <col min="15617" max="15617" width="7.85546875" style="1" customWidth="1"/>
    <col min="15618" max="15618" width="8.28515625" style="1" customWidth="1"/>
    <col min="15619" max="15619" width="8.7109375" style="1" customWidth="1"/>
    <col min="15620" max="15620" width="12.140625" style="1" customWidth="1"/>
    <col min="15621" max="15622" width="0" style="1" hidden="1" customWidth="1"/>
    <col min="15623" max="15623" width="10.140625" style="1" customWidth="1"/>
    <col min="15624" max="15624" width="10.28515625" style="1" customWidth="1"/>
    <col min="15625" max="15625" width="10.42578125" style="1" customWidth="1"/>
    <col min="15626" max="15626" width="9.7109375" style="1" customWidth="1"/>
    <col min="15627" max="15627" width="9.42578125" style="1" customWidth="1"/>
    <col min="15628" max="15628" width="9.5703125" style="1" customWidth="1"/>
    <col min="15629" max="15629" width="10.7109375" style="1" customWidth="1"/>
    <col min="15630" max="15630" width="12.85546875" style="1" bestFit="1" customWidth="1"/>
    <col min="15631" max="15631" width="11.28515625" style="1" bestFit="1" customWidth="1"/>
    <col min="15632" max="15632" width="10" style="1" bestFit="1" customWidth="1"/>
    <col min="15633" max="15866" width="9.140625" style="1"/>
    <col min="15867" max="15867" width="4.140625" style="1" customWidth="1"/>
    <col min="15868" max="15868" width="27.42578125" style="1" customWidth="1"/>
    <col min="15869" max="15869" width="12.28515625" style="1" customWidth="1"/>
    <col min="15870" max="15870" width="5.5703125" style="1" customWidth="1"/>
    <col min="15871" max="15871" width="7.85546875" style="1" customWidth="1"/>
    <col min="15872" max="15872" width="9" style="1" customWidth="1"/>
    <col min="15873" max="15873" width="7.85546875" style="1" customWidth="1"/>
    <col min="15874" max="15874" width="8.28515625" style="1" customWidth="1"/>
    <col min="15875" max="15875" width="8.7109375" style="1" customWidth="1"/>
    <col min="15876" max="15876" width="12.140625" style="1" customWidth="1"/>
    <col min="15877" max="15878" width="0" style="1" hidden="1" customWidth="1"/>
    <col min="15879" max="15879" width="10.140625" style="1" customWidth="1"/>
    <col min="15880" max="15880" width="10.28515625" style="1" customWidth="1"/>
    <col min="15881" max="15881" width="10.42578125" style="1" customWidth="1"/>
    <col min="15882" max="15882" width="9.7109375" style="1" customWidth="1"/>
    <col min="15883" max="15883" width="9.42578125" style="1" customWidth="1"/>
    <col min="15884" max="15884" width="9.5703125" style="1" customWidth="1"/>
    <col min="15885" max="15885" width="10.7109375" style="1" customWidth="1"/>
    <col min="15886" max="15886" width="12.85546875" style="1" bestFit="1" customWidth="1"/>
    <col min="15887" max="15887" width="11.28515625" style="1" bestFit="1" customWidth="1"/>
    <col min="15888" max="15888" width="10" style="1" bestFit="1" customWidth="1"/>
    <col min="15889" max="16122" width="9.140625" style="1"/>
    <col min="16123" max="16123" width="4.140625" style="1" customWidth="1"/>
    <col min="16124" max="16124" width="27.42578125" style="1" customWidth="1"/>
    <col min="16125" max="16125" width="12.28515625" style="1" customWidth="1"/>
    <col min="16126" max="16126" width="5.5703125" style="1" customWidth="1"/>
    <col min="16127" max="16127" width="7.85546875" style="1" customWidth="1"/>
    <col min="16128" max="16128" width="9" style="1" customWidth="1"/>
    <col min="16129" max="16129" width="7.85546875" style="1" customWidth="1"/>
    <col min="16130" max="16130" width="8.28515625" style="1" customWidth="1"/>
    <col min="16131" max="16131" width="8.7109375" style="1" customWidth="1"/>
    <col min="16132" max="16132" width="12.140625" style="1" customWidth="1"/>
    <col min="16133" max="16134" width="0" style="1" hidden="1" customWidth="1"/>
    <col min="16135" max="16135" width="10.140625" style="1" customWidth="1"/>
    <col min="16136" max="16136" width="10.28515625" style="1" customWidth="1"/>
    <col min="16137" max="16137" width="10.42578125" style="1" customWidth="1"/>
    <col min="16138" max="16138" width="9.7109375" style="1" customWidth="1"/>
    <col min="16139" max="16139" width="9.42578125" style="1" customWidth="1"/>
    <col min="16140" max="16140" width="9.5703125" style="1" customWidth="1"/>
    <col min="16141" max="16141" width="10.7109375" style="1" customWidth="1"/>
    <col min="16142" max="16142" width="12.85546875" style="1" bestFit="1" customWidth="1"/>
    <col min="16143" max="16143" width="11.28515625" style="1" bestFit="1" customWidth="1"/>
    <col min="16144" max="16144" width="10" style="1" bestFit="1" customWidth="1"/>
    <col min="16145" max="16384" width="9.140625" style="1"/>
  </cols>
  <sheetData>
    <row r="1" spans="1:18" x14ac:dyDescent="0.25">
      <c r="A1" s="592"/>
      <c r="B1" s="592"/>
      <c r="C1" s="414"/>
      <c r="D1" s="307"/>
      <c r="E1" s="308"/>
      <c r="O1" s="596" t="s">
        <v>451</v>
      </c>
      <c r="P1" s="596"/>
      <c r="Q1" s="596"/>
      <c r="R1" s="596"/>
    </row>
    <row r="2" spans="1:18" ht="24" customHeight="1" x14ac:dyDescent="0.25">
      <c r="A2" s="597" t="s">
        <v>341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</row>
    <row r="3" spans="1:18" x14ac:dyDescent="0.25">
      <c r="A3" s="598" t="str">
        <f>' DM BS trung hạn 2021-2025- L2'!A3:L3</f>
        <v>(Kèm theo Nghị quyết số………/NQ-HĐND ngày……../7/2022 của HĐND huyện Tân Yên)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</row>
    <row r="4" spans="1:18" x14ac:dyDescent="0.25">
      <c r="A4" s="599"/>
      <c r="B4" s="599"/>
      <c r="C4" s="417"/>
      <c r="D4" s="312"/>
      <c r="E4" s="313"/>
      <c r="F4" s="314"/>
      <c r="G4" s="315"/>
      <c r="H4" s="301"/>
      <c r="I4" s="301"/>
      <c r="J4" s="301"/>
      <c r="K4" s="316"/>
      <c r="L4" s="301"/>
      <c r="M4" s="301"/>
      <c r="N4" s="302"/>
      <c r="O4" s="600" t="s">
        <v>1</v>
      </c>
      <c r="P4" s="600"/>
      <c r="Q4" s="600"/>
    </row>
    <row r="5" spans="1:18" s="4" customFormat="1" ht="24.75" customHeight="1" x14ac:dyDescent="0.25">
      <c r="A5" s="575" t="s">
        <v>2</v>
      </c>
      <c r="B5" s="575" t="s">
        <v>125</v>
      </c>
      <c r="C5" s="579" t="s">
        <v>342</v>
      </c>
      <c r="D5" s="582" t="s">
        <v>127</v>
      </c>
      <c r="E5" s="595" t="s">
        <v>343</v>
      </c>
      <c r="F5" s="591" t="s">
        <v>344</v>
      </c>
      <c r="G5" s="593" t="s">
        <v>345</v>
      </c>
      <c r="H5" s="594" t="s">
        <v>346</v>
      </c>
      <c r="I5" s="594" t="s">
        <v>347</v>
      </c>
      <c r="J5" s="585" t="s">
        <v>325</v>
      </c>
      <c r="K5" s="586"/>
      <c r="L5" s="586"/>
      <c r="M5" s="586"/>
      <c r="N5" s="586"/>
      <c r="O5" s="586"/>
      <c r="P5" s="586"/>
      <c r="Q5" s="587"/>
      <c r="R5" s="588" t="s">
        <v>279</v>
      </c>
    </row>
    <row r="6" spans="1:18" s="4" customFormat="1" ht="15" customHeight="1" x14ac:dyDescent="0.25">
      <c r="A6" s="575"/>
      <c r="B6" s="575"/>
      <c r="C6" s="580"/>
      <c r="D6" s="583"/>
      <c r="E6" s="595"/>
      <c r="F6" s="591"/>
      <c r="G6" s="593"/>
      <c r="H6" s="594"/>
      <c r="I6" s="594"/>
      <c r="J6" s="547" t="s">
        <v>348</v>
      </c>
      <c r="K6" s="601" t="s">
        <v>134</v>
      </c>
      <c r="L6" s="594" t="s">
        <v>135</v>
      </c>
      <c r="M6" s="575" t="s">
        <v>136</v>
      </c>
      <c r="N6" s="575"/>
      <c r="O6" s="575"/>
      <c r="P6" s="575"/>
      <c r="Q6" s="575"/>
      <c r="R6" s="589"/>
    </row>
    <row r="7" spans="1:18" s="4" customFormat="1" ht="21.75" customHeight="1" x14ac:dyDescent="0.25">
      <c r="A7" s="575"/>
      <c r="B7" s="575"/>
      <c r="C7" s="580"/>
      <c r="D7" s="583"/>
      <c r="E7" s="595"/>
      <c r="F7" s="591"/>
      <c r="G7" s="593"/>
      <c r="H7" s="594"/>
      <c r="I7" s="594"/>
      <c r="J7" s="548"/>
      <c r="K7" s="602"/>
      <c r="L7" s="594"/>
      <c r="M7" s="575"/>
      <c r="N7" s="575"/>
      <c r="O7" s="575"/>
      <c r="P7" s="575"/>
      <c r="Q7" s="575"/>
      <c r="R7" s="589"/>
    </row>
    <row r="8" spans="1:18" s="4" customFormat="1" ht="27.95" customHeight="1" x14ac:dyDescent="0.25">
      <c r="A8" s="575"/>
      <c r="B8" s="575"/>
      <c r="C8" s="580"/>
      <c r="D8" s="583"/>
      <c r="E8" s="595"/>
      <c r="F8" s="591"/>
      <c r="G8" s="593"/>
      <c r="H8" s="594"/>
      <c r="I8" s="594"/>
      <c r="J8" s="548"/>
      <c r="K8" s="602"/>
      <c r="L8" s="594"/>
      <c r="M8" s="594" t="s">
        <v>141</v>
      </c>
      <c r="N8" s="575" t="s">
        <v>142</v>
      </c>
      <c r="O8" s="575" t="s">
        <v>143</v>
      </c>
      <c r="P8" s="575" t="s">
        <v>144</v>
      </c>
      <c r="Q8" s="575" t="s">
        <v>145</v>
      </c>
      <c r="R8" s="589"/>
    </row>
    <row r="9" spans="1:18" s="4" customFormat="1" ht="18" customHeight="1" x14ac:dyDescent="0.25">
      <c r="A9" s="575"/>
      <c r="B9" s="575"/>
      <c r="C9" s="581"/>
      <c r="D9" s="584"/>
      <c r="E9" s="595"/>
      <c r="F9" s="591"/>
      <c r="G9" s="593"/>
      <c r="H9" s="594"/>
      <c r="I9" s="594"/>
      <c r="J9" s="549"/>
      <c r="K9" s="603"/>
      <c r="L9" s="594"/>
      <c r="M9" s="594"/>
      <c r="N9" s="575"/>
      <c r="O9" s="575"/>
      <c r="P9" s="575"/>
      <c r="Q9" s="575"/>
      <c r="R9" s="590"/>
    </row>
    <row r="10" spans="1:18" s="303" customFormat="1" ht="27" customHeight="1" x14ac:dyDescent="0.25">
      <c r="A10" s="408"/>
      <c r="B10" s="408" t="s">
        <v>146</v>
      </c>
      <c r="C10" s="408"/>
      <c r="D10" s="416">
        <f>+D11+D29</f>
        <v>45</v>
      </c>
      <c r="E10" s="413">
        <f>+E11+E29</f>
        <v>1434.0700000000002</v>
      </c>
      <c r="F10" s="413">
        <f>+F11+F29</f>
        <v>1188.3800000000001</v>
      </c>
      <c r="G10" s="415">
        <f>+G11+G29</f>
        <v>295.44630000000001</v>
      </c>
      <c r="H10" s="416">
        <f>+H11+H29</f>
        <v>30476.400000000001</v>
      </c>
      <c r="I10" s="416">
        <f t="shared" ref="I10:R10" si="0">+I11+I29</f>
        <v>25700</v>
      </c>
      <c r="J10" s="416">
        <f t="shared" si="0"/>
        <v>2891600</v>
      </c>
      <c r="K10" s="416">
        <f t="shared" si="0"/>
        <v>0</v>
      </c>
      <c r="L10" s="416">
        <f t="shared" si="0"/>
        <v>0</v>
      </c>
      <c r="M10" s="416">
        <f t="shared" si="0"/>
        <v>185700</v>
      </c>
      <c r="N10" s="416">
        <f t="shared" si="0"/>
        <v>320000</v>
      </c>
      <c r="O10" s="416">
        <f t="shared" si="0"/>
        <v>525000</v>
      </c>
      <c r="P10" s="416">
        <f t="shared" si="0"/>
        <v>910900</v>
      </c>
      <c r="Q10" s="416">
        <f t="shared" si="0"/>
        <v>950000</v>
      </c>
      <c r="R10" s="416">
        <f t="shared" si="0"/>
        <v>0</v>
      </c>
    </row>
    <row r="11" spans="1:18" s="486" customFormat="1" ht="27" customHeight="1" x14ac:dyDescent="0.25">
      <c r="A11" s="408"/>
      <c r="B11" s="408" t="s">
        <v>349</v>
      </c>
      <c r="C11" s="408"/>
      <c r="D11" s="416">
        <f>SUM(D12:D28)</f>
        <v>17</v>
      </c>
      <c r="E11" s="413">
        <f>SUM(E12:E28)</f>
        <v>355.66999999999996</v>
      </c>
      <c r="F11" s="413">
        <f>SUM(F12:F28)</f>
        <v>368.09000000000003</v>
      </c>
      <c r="G11" s="415">
        <f>SUM(G12:G28)</f>
        <v>99.38430000000001</v>
      </c>
      <c r="H11" s="416">
        <f>SUM(H12:H28)</f>
        <v>11042.7</v>
      </c>
      <c r="I11" s="416">
        <f t="shared" ref="I11:R11" si="1">SUM(I12:I28)</f>
        <v>10800</v>
      </c>
      <c r="J11" s="416">
        <f t="shared" si="1"/>
        <v>1421600</v>
      </c>
      <c r="K11" s="416">
        <f t="shared" si="1"/>
        <v>0</v>
      </c>
      <c r="L11" s="416">
        <f t="shared" si="1"/>
        <v>0</v>
      </c>
      <c r="M11" s="416">
        <f t="shared" si="1"/>
        <v>185700</v>
      </c>
      <c r="N11" s="416">
        <f t="shared" si="1"/>
        <v>200000</v>
      </c>
      <c r="O11" s="416">
        <f t="shared" si="1"/>
        <v>295000</v>
      </c>
      <c r="P11" s="416">
        <f t="shared" si="1"/>
        <v>395900</v>
      </c>
      <c r="Q11" s="416">
        <f t="shared" si="1"/>
        <v>345000</v>
      </c>
      <c r="R11" s="416">
        <f t="shared" si="1"/>
        <v>0</v>
      </c>
    </row>
    <row r="12" spans="1:18" s="303" customFormat="1" ht="63" customHeight="1" x14ac:dyDescent="0.25">
      <c r="A12" s="247">
        <v>1</v>
      </c>
      <c r="B12" s="66" t="s">
        <v>350</v>
      </c>
      <c r="C12" s="293" t="s">
        <v>351</v>
      </c>
      <c r="D12" s="126">
        <v>1</v>
      </c>
      <c r="E12" s="317">
        <v>50</v>
      </c>
      <c r="F12" s="82">
        <v>50</v>
      </c>
      <c r="G12" s="318">
        <f>+F12*27%</f>
        <v>13.5</v>
      </c>
      <c r="H12" s="277">
        <f t="shared" ref="H12:H28" si="2">F12*10000*0.3/100</f>
        <v>1500</v>
      </c>
      <c r="I12" s="277">
        <v>1000</v>
      </c>
      <c r="J12" s="277">
        <f>+M12+N12+O12+P12+Q12</f>
        <v>150000</v>
      </c>
      <c r="K12" s="277"/>
      <c r="L12" s="277"/>
      <c r="M12" s="277"/>
      <c r="N12" s="277"/>
      <c r="O12" s="277">
        <v>50000</v>
      </c>
      <c r="P12" s="277">
        <v>75000</v>
      </c>
      <c r="Q12" s="277">
        <v>25000</v>
      </c>
      <c r="R12" s="249"/>
    </row>
    <row r="13" spans="1:18" s="303" customFormat="1" ht="67.5" customHeight="1" x14ac:dyDescent="0.25">
      <c r="A13" s="247">
        <v>2</v>
      </c>
      <c r="B13" s="66" t="s">
        <v>352</v>
      </c>
      <c r="C13" s="293" t="s">
        <v>353</v>
      </c>
      <c r="D13" s="126">
        <v>1</v>
      </c>
      <c r="E13" s="317">
        <v>14.5</v>
      </c>
      <c r="F13" s="82">
        <v>15</v>
      </c>
      <c r="G13" s="318">
        <f t="shared" ref="G13:G28" si="3">+F13*27%</f>
        <v>4.0500000000000007</v>
      </c>
      <c r="H13" s="277">
        <f t="shared" si="2"/>
        <v>450</v>
      </c>
      <c r="I13" s="277">
        <v>700</v>
      </c>
      <c r="J13" s="277">
        <f t="shared" ref="J13:J57" si="4">+M13+N13+O13+P13+Q13</f>
        <v>81500</v>
      </c>
      <c r="K13" s="277"/>
      <c r="L13" s="277"/>
      <c r="M13" s="277"/>
      <c r="N13" s="277"/>
      <c r="O13" s="277">
        <v>20000</v>
      </c>
      <c r="P13" s="277">
        <v>11500</v>
      </c>
      <c r="Q13" s="277">
        <v>50000</v>
      </c>
      <c r="R13" s="249"/>
    </row>
    <row r="14" spans="1:18" s="303" customFormat="1" ht="67.5" customHeight="1" x14ac:dyDescent="0.25">
      <c r="A14" s="247">
        <v>3</v>
      </c>
      <c r="B14" s="66" t="s">
        <v>354</v>
      </c>
      <c r="C14" s="293" t="s">
        <v>353</v>
      </c>
      <c r="D14" s="126">
        <v>1</v>
      </c>
      <c r="E14" s="317">
        <v>14</v>
      </c>
      <c r="F14" s="82">
        <v>14</v>
      </c>
      <c r="G14" s="318">
        <f t="shared" si="3"/>
        <v>3.7800000000000002</v>
      </c>
      <c r="H14" s="277">
        <f t="shared" si="2"/>
        <v>420</v>
      </c>
      <c r="I14" s="277">
        <v>700</v>
      </c>
      <c r="J14" s="277">
        <f t="shared" si="4"/>
        <v>59400</v>
      </c>
      <c r="K14" s="277"/>
      <c r="L14" s="277"/>
      <c r="M14" s="277"/>
      <c r="N14" s="277"/>
      <c r="O14" s="277">
        <v>10000</v>
      </c>
      <c r="P14" s="277">
        <v>19400</v>
      </c>
      <c r="Q14" s="277">
        <v>30000</v>
      </c>
      <c r="R14" s="249"/>
    </row>
    <row r="15" spans="1:18" s="303" customFormat="1" ht="49.5" customHeight="1" x14ac:dyDescent="0.25">
      <c r="A15" s="247">
        <v>4</v>
      </c>
      <c r="B15" s="66" t="s">
        <v>355</v>
      </c>
      <c r="C15" s="293" t="s">
        <v>356</v>
      </c>
      <c r="D15" s="126">
        <v>1</v>
      </c>
      <c r="E15" s="317">
        <v>20</v>
      </c>
      <c r="F15" s="82">
        <v>15</v>
      </c>
      <c r="G15" s="318">
        <f t="shared" si="3"/>
        <v>4.0500000000000007</v>
      </c>
      <c r="H15" s="277">
        <f t="shared" si="2"/>
        <v>450</v>
      </c>
      <c r="I15" s="277">
        <v>500</v>
      </c>
      <c r="J15" s="277">
        <f t="shared" si="4"/>
        <v>50000</v>
      </c>
      <c r="K15" s="277"/>
      <c r="L15" s="277"/>
      <c r="M15" s="277"/>
      <c r="N15" s="277">
        <v>10000</v>
      </c>
      <c r="O15" s="277">
        <v>10000</v>
      </c>
      <c r="P15" s="277">
        <v>20000</v>
      </c>
      <c r="Q15" s="277">
        <v>10000</v>
      </c>
      <c r="R15" s="249"/>
    </row>
    <row r="16" spans="1:18" s="303" customFormat="1" ht="28.5" customHeight="1" x14ac:dyDescent="0.25">
      <c r="A16" s="247">
        <v>5</v>
      </c>
      <c r="B16" s="66" t="s">
        <v>357</v>
      </c>
      <c r="C16" s="293" t="s">
        <v>358</v>
      </c>
      <c r="D16" s="126">
        <v>1</v>
      </c>
      <c r="E16" s="317">
        <v>26</v>
      </c>
      <c r="F16" s="82">
        <v>26</v>
      </c>
      <c r="G16" s="318">
        <f t="shared" si="3"/>
        <v>7.0200000000000005</v>
      </c>
      <c r="H16" s="277">
        <f t="shared" si="2"/>
        <v>780</v>
      </c>
      <c r="I16" s="277">
        <v>600</v>
      </c>
      <c r="J16" s="277">
        <f t="shared" si="4"/>
        <v>40000</v>
      </c>
      <c r="K16" s="277"/>
      <c r="L16" s="277"/>
      <c r="M16" s="277"/>
      <c r="N16" s="277">
        <v>10000</v>
      </c>
      <c r="O16" s="277">
        <v>10000</v>
      </c>
      <c r="P16" s="277">
        <v>10000</v>
      </c>
      <c r="Q16" s="277">
        <v>10000</v>
      </c>
      <c r="R16" s="249"/>
    </row>
    <row r="17" spans="1:18" s="303" customFormat="1" ht="29.25" customHeight="1" x14ac:dyDescent="0.25">
      <c r="A17" s="247">
        <v>6</v>
      </c>
      <c r="B17" s="66" t="s">
        <v>359</v>
      </c>
      <c r="C17" s="293" t="s">
        <v>360</v>
      </c>
      <c r="D17" s="126">
        <v>1</v>
      </c>
      <c r="E17" s="317">
        <v>10</v>
      </c>
      <c r="F17" s="82">
        <v>10</v>
      </c>
      <c r="G17" s="318">
        <f t="shared" si="3"/>
        <v>2.7</v>
      </c>
      <c r="H17" s="277">
        <f t="shared" si="2"/>
        <v>300</v>
      </c>
      <c r="I17" s="277">
        <v>600</v>
      </c>
      <c r="J17" s="277">
        <f t="shared" si="4"/>
        <v>80000</v>
      </c>
      <c r="K17" s="277"/>
      <c r="L17" s="277"/>
      <c r="M17" s="277"/>
      <c r="N17" s="277">
        <v>20000</v>
      </c>
      <c r="O17" s="277">
        <v>20000</v>
      </c>
      <c r="P17" s="277">
        <v>20000</v>
      </c>
      <c r="Q17" s="277">
        <v>20000</v>
      </c>
      <c r="R17" s="249"/>
    </row>
    <row r="18" spans="1:18" s="303" customFormat="1" ht="25.5" x14ac:dyDescent="0.25">
      <c r="A18" s="247">
        <v>7</v>
      </c>
      <c r="B18" s="66" t="s">
        <v>361</v>
      </c>
      <c r="C18" s="293" t="s">
        <v>264</v>
      </c>
      <c r="D18" s="126">
        <v>1</v>
      </c>
      <c r="E18" s="317">
        <v>12</v>
      </c>
      <c r="F18" s="82">
        <v>11</v>
      </c>
      <c r="G18" s="318">
        <f t="shared" si="3"/>
        <v>2.97</v>
      </c>
      <c r="H18" s="277">
        <f t="shared" si="2"/>
        <v>330</v>
      </c>
      <c r="I18" s="277">
        <v>600</v>
      </c>
      <c r="J18" s="277">
        <f t="shared" si="4"/>
        <v>50000</v>
      </c>
      <c r="K18" s="277"/>
      <c r="L18" s="277"/>
      <c r="M18" s="277"/>
      <c r="N18" s="277"/>
      <c r="O18" s="277"/>
      <c r="P18" s="277">
        <v>20000</v>
      </c>
      <c r="Q18" s="277">
        <v>30000</v>
      </c>
      <c r="R18" s="249"/>
    </row>
    <row r="19" spans="1:18" s="303" customFormat="1" ht="52.5" customHeight="1" x14ac:dyDescent="0.25">
      <c r="A19" s="247">
        <v>8</v>
      </c>
      <c r="B19" s="66" t="s">
        <v>362</v>
      </c>
      <c r="C19" s="293" t="s">
        <v>360</v>
      </c>
      <c r="D19" s="126">
        <v>1</v>
      </c>
      <c r="E19" s="317">
        <v>47</v>
      </c>
      <c r="F19" s="82">
        <v>35</v>
      </c>
      <c r="G19" s="318">
        <f t="shared" si="3"/>
        <v>9.4500000000000011</v>
      </c>
      <c r="H19" s="277">
        <f t="shared" si="2"/>
        <v>1050</v>
      </c>
      <c r="I19" s="277">
        <v>600</v>
      </c>
      <c r="J19" s="277">
        <f t="shared" si="4"/>
        <v>100000</v>
      </c>
      <c r="K19" s="277"/>
      <c r="L19" s="277"/>
      <c r="M19" s="277"/>
      <c r="N19" s="277"/>
      <c r="O19" s="277"/>
      <c r="P19" s="277">
        <v>50000</v>
      </c>
      <c r="Q19" s="277">
        <v>50000</v>
      </c>
      <c r="R19" s="249"/>
    </row>
    <row r="20" spans="1:18" s="303" customFormat="1" ht="39" customHeight="1" x14ac:dyDescent="0.25">
      <c r="A20" s="247">
        <v>9</v>
      </c>
      <c r="B20" s="66" t="s">
        <v>363</v>
      </c>
      <c r="C20" s="293" t="s">
        <v>360</v>
      </c>
      <c r="D20" s="126">
        <v>1</v>
      </c>
      <c r="E20" s="317">
        <v>60</v>
      </c>
      <c r="F20" s="82">
        <v>60</v>
      </c>
      <c r="G20" s="318">
        <f t="shared" si="3"/>
        <v>16.200000000000003</v>
      </c>
      <c r="H20" s="277">
        <f t="shared" si="2"/>
        <v>1800</v>
      </c>
      <c r="I20" s="277">
        <v>800</v>
      </c>
      <c r="J20" s="277">
        <f t="shared" si="4"/>
        <v>60000</v>
      </c>
      <c r="K20" s="277"/>
      <c r="L20" s="277"/>
      <c r="M20" s="277"/>
      <c r="N20" s="277"/>
      <c r="O20" s="277">
        <v>20000</v>
      </c>
      <c r="P20" s="277">
        <v>20000</v>
      </c>
      <c r="Q20" s="277">
        <v>20000</v>
      </c>
      <c r="R20" s="249"/>
    </row>
    <row r="21" spans="1:18" s="303" customFormat="1" ht="42" customHeight="1" x14ac:dyDescent="0.25">
      <c r="A21" s="247">
        <v>10</v>
      </c>
      <c r="B21" s="66" t="s">
        <v>364</v>
      </c>
      <c r="C21" s="293" t="s">
        <v>152</v>
      </c>
      <c r="D21" s="126">
        <v>1</v>
      </c>
      <c r="E21" s="317">
        <v>14.2</v>
      </c>
      <c r="F21" s="82">
        <v>14</v>
      </c>
      <c r="G21" s="318">
        <f t="shared" si="3"/>
        <v>3.7800000000000002</v>
      </c>
      <c r="H21" s="277">
        <f t="shared" si="2"/>
        <v>420</v>
      </c>
      <c r="I21" s="277">
        <v>800</v>
      </c>
      <c r="J21" s="277">
        <f t="shared" si="4"/>
        <v>60000</v>
      </c>
      <c r="K21" s="277"/>
      <c r="L21" s="277"/>
      <c r="M21" s="277"/>
      <c r="N21" s="277"/>
      <c r="O21" s="277">
        <v>20000</v>
      </c>
      <c r="P21" s="277">
        <v>20000</v>
      </c>
      <c r="Q21" s="277">
        <v>20000</v>
      </c>
      <c r="R21" s="249"/>
    </row>
    <row r="22" spans="1:18" s="303" customFormat="1" ht="31.5" customHeight="1" x14ac:dyDescent="0.25">
      <c r="A22" s="247">
        <v>11</v>
      </c>
      <c r="B22" s="66" t="s">
        <v>365</v>
      </c>
      <c r="C22" s="293" t="s">
        <v>254</v>
      </c>
      <c r="D22" s="126">
        <v>1</v>
      </c>
      <c r="E22" s="317">
        <v>8.58</v>
      </c>
      <c r="F22" s="82">
        <v>8.6</v>
      </c>
      <c r="G22" s="318">
        <f t="shared" si="3"/>
        <v>2.3220000000000001</v>
      </c>
      <c r="H22" s="277">
        <f t="shared" si="2"/>
        <v>258</v>
      </c>
      <c r="I22" s="277">
        <v>600</v>
      </c>
      <c r="J22" s="277">
        <f t="shared" si="4"/>
        <v>92700</v>
      </c>
      <c r="K22" s="277"/>
      <c r="L22" s="277"/>
      <c r="M22" s="277">
        <v>12700</v>
      </c>
      <c r="N22" s="277">
        <v>40000</v>
      </c>
      <c r="O22" s="277">
        <v>40000</v>
      </c>
      <c r="P22" s="277"/>
      <c r="Q22" s="277"/>
      <c r="R22" s="249"/>
    </row>
    <row r="23" spans="1:18" s="303" customFormat="1" ht="33.75" customHeight="1" x14ac:dyDescent="0.25">
      <c r="A23" s="247">
        <v>12</v>
      </c>
      <c r="B23" s="66" t="s">
        <v>366</v>
      </c>
      <c r="C23" s="293" t="s">
        <v>258</v>
      </c>
      <c r="D23" s="126">
        <v>1</v>
      </c>
      <c r="E23" s="317">
        <v>11.5</v>
      </c>
      <c r="F23" s="82">
        <v>11.5</v>
      </c>
      <c r="G23" s="318">
        <f t="shared" si="3"/>
        <v>3.1050000000000004</v>
      </c>
      <c r="H23" s="277">
        <f t="shared" si="2"/>
        <v>345</v>
      </c>
      <c r="I23" s="277">
        <v>500</v>
      </c>
      <c r="J23" s="277">
        <f t="shared" si="4"/>
        <v>80000</v>
      </c>
      <c r="K23" s="277"/>
      <c r="L23" s="277"/>
      <c r="M23" s="277"/>
      <c r="N23" s="277">
        <v>20000</v>
      </c>
      <c r="O23" s="277">
        <v>20000</v>
      </c>
      <c r="P23" s="277">
        <v>20000</v>
      </c>
      <c r="Q23" s="277">
        <v>20000</v>
      </c>
      <c r="R23" s="249"/>
    </row>
    <row r="24" spans="1:18" s="303" customFormat="1" ht="24" customHeight="1" x14ac:dyDescent="0.25">
      <c r="A24" s="247">
        <v>13</v>
      </c>
      <c r="B24" s="66" t="s">
        <v>367</v>
      </c>
      <c r="C24" s="293" t="s">
        <v>258</v>
      </c>
      <c r="D24" s="126">
        <v>1</v>
      </c>
      <c r="E24" s="317">
        <v>4.8899999999999997</v>
      </c>
      <c r="F24" s="82">
        <v>4.8899999999999997</v>
      </c>
      <c r="G24" s="318">
        <f t="shared" si="3"/>
        <v>1.3203</v>
      </c>
      <c r="H24" s="277">
        <f t="shared" si="2"/>
        <v>146.69999999999999</v>
      </c>
      <c r="I24" s="277">
        <v>500</v>
      </c>
      <c r="J24" s="277">
        <f t="shared" si="4"/>
        <v>65000</v>
      </c>
      <c r="K24" s="277"/>
      <c r="L24" s="277"/>
      <c r="M24" s="277">
        <v>65000</v>
      </c>
      <c r="N24" s="277"/>
      <c r="O24" s="277"/>
      <c r="P24" s="277"/>
      <c r="Q24" s="277"/>
      <c r="R24" s="249"/>
    </row>
    <row r="25" spans="1:18" s="303" customFormat="1" ht="45.75" customHeight="1" x14ac:dyDescent="0.25">
      <c r="A25" s="247">
        <v>14</v>
      </c>
      <c r="B25" s="66" t="s">
        <v>368</v>
      </c>
      <c r="C25" s="293" t="s">
        <v>258</v>
      </c>
      <c r="D25" s="126">
        <v>1</v>
      </c>
      <c r="E25" s="317">
        <v>40</v>
      </c>
      <c r="F25" s="82">
        <v>40</v>
      </c>
      <c r="G25" s="318">
        <f t="shared" si="3"/>
        <v>10.8</v>
      </c>
      <c r="H25" s="277">
        <f t="shared" si="2"/>
        <v>1200</v>
      </c>
      <c r="I25" s="277">
        <v>500</v>
      </c>
      <c r="J25" s="277">
        <f t="shared" si="4"/>
        <v>40000</v>
      </c>
      <c r="K25" s="277"/>
      <c r="L25" s="277"/>
      <c r="M25" s="277"/>
      <c r="N25" s="277"/>
      <c r="O25" s="277"/>
      <c r="P25" s="277">
        <v>20000</v>
      </c>
      <c r="Q25" s="277">
        <v>20000</v>
      </c>
      <c r="R25" s="304"/>
    </row>
    <row r="26" spans="1:18" s="303" customFormat="1" ht="29.25" customHeight="1" x14ac:dyDescent="0.25">
      <c r="A26" s="247">
        <v>15</v>
      </c>
      <c r="B26" s="66" t="s">
        <v>369</v>
      </c>
      <c r="C26" s="293" t="s">
        <v>258</v>
      </c>
      <c r="D26" s="126">
        <v>1</v>
      </c>
      <c r="E26" s="317">
        <v>11</v>
      </c>
      <c r="F26" s="82">
        <v>11</v>
      </c>
      <c r="G26" s="318">
        <f t="shared" si="3"/>
        <v>2.97</v>
      </c>
      <c r="H26" s="277">
        <f t="shared" si="2"/>
        <v>330</v>
      </c>
      <c r="I26" s="277">
        <v>600</v>
      </c>
      <c r="J26" s="277">
        <f t="shared" si="4"/>
        <v>65000</v>
      </c>
      <c r="K26" s="277"/>
      <c r="L26" s="277"/>
      <c r="M26" s="277"/>
      <c r="N26" s="277"/>
      <c r="O26" s="277">
        <v>25000</v>
      </c>
      <c r="P26" s="277">
        <v>20000</v>
      </c>
      <c r="Q26" s="277">
        <v>20000</v>
      </c>
      <c r="R26" s="249"/>
    </row>
    <row r="27" spans="1:18" s="303" customFormat="1" ht="53.25" customHeight="1" x14ac:dyDescent="0.25">
      <c r="A27" s="247">
        <v>16</v>
      </c>
      <c r="B27" s="66" t="s">
        <v>370</v>
      </c>
      <c r="C27" s="293" t="s">
        <v>258</v>
      </c>
      <c r="D27" s="126">
        <v>1</v>
      </c>
      <c r="E27" s="317">
        <v>12</v>
      </c>
      <c r="F27" s="82">
        <v>12</v>
      </c>
      <c r="G27" s="318">
        <f>+F27*27%</f>
        <v>3.24</v>
      </c>
      <c r="H27" s="277">
        <f>F27*10000*0.3/100</f>
        <v>360</v>
      </c>
      <c r="I27" s="277">
        <v>600</v>
      </c>
      <c r="J27" s="277">
        <f t="shared" si="4"/>
        <v>40000</v>
      </c>
      <c r="K27" s="277"/>
      <c r="L27" s="277"/>
      <c r="M27" s="277"/>
      <c r="N27" s="277"/>
      <c r="O27" s="277"/>
      <c r="P27" s="277">
        <v>20000</v>
      </c>
      <c r="Q27" s="277">
        <v>20000</v>
      </c>
      <c r="R27" s="249"/>
    </row>
    <row r="28" spans="1:18" s="303" customFormat="1" ht="47.25" customHeight="1" x14ac:dyDescent="0.25">
      <c r="A28" s="247">
        <v>17</v>
      </c>
      <c r="B28" s="66" t="s">
        <v>371</v>
      </c>
      <c r="C28" s="293" t="s">
        <v>254</v>
      </c>
      <c r="D28" s="126">
        <v>1</v>
      </c>
      <c r="E28" s="317"/>
      <c r="F28" s="82">
        <v>30.1</v>
      </c>
      <c r="G28" s="318">
        <f t="shared" si="3"/>
        <v>8.1270000000000007</v>
      </c>
      <c r="H28" s="277">
        <f t="shared" si="2"/>
        <v>903</v>
      </c>
      <c r="I28" s="277">
        <v>600</v>
      </c>
      <c r="J28" s="277">
        <f t="shared" si="4"/>
        <v>308000</v>
      </c>
      <c r="K28" s="277"/>
      <c r="L28" s="277"/>
      <c r="M28" s="277">
        <v>108000</v>
      </c>
      <c r="N28" s="277">
        <v>100000</v>
      </c>
      <c r="O28" s="277">
        <v>50000</v>
      </c>
      <c r="P28" s="277">
        <v>50000</v>
      </c>
      <c r="Q28" s="277"/>
      <c r="R28" s="487" t="s">
        <v>372</v>
      </c>
    </row>
    <row r="29" spans="1:18" s="81" customFormat="1" ht="21.75" customHeight="1" x14ac:dyDescent="0.25">
      <c r="A29" s="448"/>
      <c r="B29" s="408" t="s">
        <v>373</v>
      </c>
      <c r="C29" s="449"/>
      <c r="D29" s="416">
        <f t="shared" ref="D29:Q29" si="5">SUM(D30:D57)</f>
        <v>28</v>
      </c>
      <c r="E29" s="488">
        <f t="shared" si="5"/>
        <v>1078.4000000000001</v>
      </c>
      <c r="F29" s="489">
        <f t="shared" si="5"/>
        <v>820.29000000000008</v>
      </c>
      <c r="G29" s="489">
        <f t="shared" si="5"/>
        <v>196.06200000000001</v>
      </c>
      <c r="H29" s="489">
        <f t="shared" si="5"/>
        <v>19433.7</v>
      </c>
      <c r="I29" s="489">
        <f t="shared" si="5"/>
        <v>14900</v>
      </c>
      <c r="J29" s="277">
        <f t="shared" si="4"/>
        <v>1470000</v>
      </c>
      <c r="K29" s="489">
        <f t="shared" si="5"/>
        <v>0</v>
      </c>
      <c r="L29" s="489">
        <f t="shared" si="5"/>
        <v>0</v>
      </c>
      <c r="M29" s="489">
        <f t="shared" si="5"/>
        <v>0</v>
      </c>
      <c r="N29" s="489">
        <f t="shared" si="5"/>
        <v>120000</v>
      </c>
      <c r="O29" s="489">
        <f t="shared" si="5"/>
        <v>230000</v>
      </c>
      <c r="P29" s="489">
        <f t="shared" si="5"/>
        <v>515000</v>
      </c>
      <c r="Q29" s="489">
        <f t="shared" si="5"/>
        <v>605000</v>
      </c>
      <c r="R29" s="416">
        <f>SUM(R30:R57)</f>
        <v>0</v>
      </c>
    </row>
    <row r="30" spans="1:18" s="303" customFormat="1" ht="38.25" x14ac:dyDescent="0.25">
      <c r="A30" s="247">
        <v>18</v>
      </c>
      <c r="B30" s="66" t="s">
        <v>374</v>
      </c>
      <c r="C30" s="293" t="s">
        <v>375</v>
      </c>
      <c r="D30" s="126">
        <v>1</v>
      </c>
      <c r="E30" s="317">
        <v>12</v>
      </c>
      <c r="F30" s="82">
        <v>12</v>
      </c>
      <c r="G30" s="318">
        <f>+F30*30%</f>
        <v>3.5999999999999996</v>
      </c>
      <c r="H30" s="277">
        <f>F30*10000*0.3/100</f>
        <v>360</v>
      </c>
      <c r="I30" s="277">
        <v>700</v>
      </c>
      <c r="J30" s="277">
        <f t="shared" si="4"/>
        <v>80000</v>
      </c>
      <c r="K30" s="277"/>
      <c r="L30" s="277"/>
      <c r="M30" s="277"/>
      <c r="N30" s="277">
        <v>20000</v>
      </c>
      <c r="O30" s="277">
        <v>20000</v>
      </c>
      <c r="P30" s="277">
        <v>20000</v>
      </c>
      <c r="Q30" s="277">
        <v>20000</v>
      </c>
      <c r="R30" s="249"/>
    </row>
    <row r="31" spans="1:18" s="303" customFormat="1" ht="25.5" x14ac:dyDescent="0.25">
      <c r="A31" s="247">
        <v>19</v>
      </c>
      <c r="B31" s="66" t="s">
        <v>376</v>
      </c>
      <c r="C31" s="293" t="s">
        <v>375</v>
      </c>
      <c r="D31" s="126">
        <v>1</v>
      </c>
      <c r="E31" s="317">
        <v>30</v>
      </c>
      <c r="F31" s="82">
        <v>30</v>
      </c>
      <c r="G31" s="318">
        <f>+F31*30%</f>
        <v>9</v>
      </c>
      <c r="H31" s="277">
        <f>F31*10000*0.3/100</f>
        <v>900</v>
      </c>
      <c r="I31" s="277">
        <v>500</v>
      </c>
      <c r="J31" s="277">
        <f t="shared" si="4"/>
        <v>45000</v>
      </c>
      <c r="K31" s="277"/>
      <c r="L31" s="277"/>
      <c r="M31" s="277"/>
      <c r="N31" s="277"/>
      <c r="O31" s="277"/>
      <c r="P31" s="277"/>
      <c r="Q31" s="277">
        <v>45000</v>
      </c>
      <c r="R31" s="249"/>
    </row>
    <row r="32" spans="1:18" s="303" customFormat="1" ht="25.5" x14ac:dyDescent="0.25">
      <c r="A32" s="247">
        <v>20</v>
      </c>
      <c r="B32" s="66" t="s">
        <v>377</v>
      </c>
      <c r="C32" s="293" t="s">
        <v>378</v>
      </c>
      <c r="D32" s="126">
        <v>1</v>
      </c>
      <c r="E32" s="317">
        <v>20</v>
      </c>
      <c r="F32" s="82">
        <v>20</v>
      </c>
      <c r="G32" s="318">
        <f>+F32*30%</f>
        <v>6</v>
      </c>
      <c r="H32" s="277">
        <f t="shared" ref="H32:H53" si="6">F32*10000*0.3/100</f>
        <v>600</v>
      </c>
      <c r="I32" s="277">
        <v>500</v>
      </c>
      <c r="J32" s="277">
        <f t="shared" si="4"/>
        <v>30000</v>
      </c>
      <c r="K32" s="277"/>
      <c r="L32" s="277"/>
      <c r="M32" s="277"/>
      <c r="N32" s="277"/>
      <c r="O32" s="277"/>
      <c r="P32" s="277">
        <v>20000</v>
      </c>
      <c r="Q32" s="277">
        <v>10000</v>
      </c>
      <c r="R32" s="249"/>
    </row>
    <row r="33" spans="1:18" s="303" customFormat="1" ht="26.45" customHeight="1" x14ac:dyDescent="0.25">
      <c r="A33" s="247">
        <v>21</v>
      </c>
      <c r="B33" s="66" t="s">
        <v>379</v>
      </c>
      <c r="C33" s="293" t="s">
        <v>380</v>
      </c>
      <c r="D33" s="126">
        <v>1</v>
      </c>
      <c r="E33" s="317">
        <v>11.5</v>
      </c>
      <c r="F33" s="82">
        <v>11.5</v>
      </c>
      <c r="G33" s="318">
        <f t="shared" ref="G33:G57" si="7">+F33*30%</f>
        <v>3.4499999999999997</v>
      </c>
      <c r="H33" s="277">
        <f t="shared" si="6"/>
        <v>345</v>
      </c>
      <c r="I33" s="277">
        <v>600</v>
      </c>
      <c r="J33" s="277">
        <f t="shared" si="4"/>
        <v>80000</v>
      </c>
      <c r="K33" s="277"/>
      <c r="L33" s="277"/>
      <c r="M33" s="277"/>
      <c r="N33" s="277">
        <v>20000</v>
      </c>
      <c r="O33" s="277">
        <v>20000</v>
      </c>
      <c r="P33" s="277">
        <v>20000</v>
      </c>
      <c r="Q33" s="277">
        <v>20000</v>
      </c>
      <c r="R33" s="249"/>
    </row>
    <row r="34" spans="1:18" s="303" customFormat="1" ht="33.950000000000003" customHeight="1" x14ac:dyDescent="0.25">
      <c r="A34" s="247">
        <v>22</v>
      </c>
      <c r="B34" s="66" t="s">
        <v>381</v>
      </c>
      <c r="C34" s="293" t="s">
        <v>380</v>
      </c>
      <c r="D34" s="126">
        <v>1</v>
      </c>
      <c r="E34" s="317">
        <v>13</v>
      </c>
      <c r="F34" s="82">
        <v>13</v>
      </c>
      <c r="G34" s="318">
        <f t="shared" si="7"/>
        <v>3.9</v>
      </c>
      <c r="H34" s="277">
        <f t="shared" si="6"/>
        <v>390</v>
      </c>
      <c r="I34" s="277">
        <v>600</v>
      </c>
      <c r="J34" s="277">
        <f t="shared" si="4"/>
        <v>80000</v>
      </c>
      <c r="K34" s="277"/>
      <c r="L34" s="277"/>
      <c r="M34" s="277"/>
      <c r="N34" s="277"/>
      <c r="O34" s="277">
        <v>20000</v>
      </c>
      <c r="P34" s="277">
        <v>40000</v>
      </c>
      <c r="Q34" s="277">
        <v>20000</v>
      </c>
      <c r="R34" s="249"/>
    </row>
    <row r="35" spans="1:18" s="303" customFormat="1" ht="28.5" customHeight="1" x14ac:dyDescent="0.25">
      <c r="A35" s="247">
        <v>23</v>
      </c>
      <c r="B35" s="66" t="s">
        <v>382</v>
      </c>
      <c r="C35" s="293" t="s">
        <v>383</v>
      </c>
      <c r="D35" s="126">
        <v>1</v>
      </c>
      <c r="E35" s="317">
        <v>17</v>
      </c>
      <c r="F35" s="82">
        <v>17</v>
      </c>
      <c r="G35" s="318">
        <f t="shared" si="7"/>
        <v>5.0999999999999996</v>
      </c>
      <c r="H35" s="277">
        <f t="shared" si="6"/>
        <v>510</v>
      </c>
      <c r="I35" s="277">
        <v>500</v>
      </c>
      <c r="J35" s="277">
        <f t="shared" si="4"/>
        <v>90000</v>
      </c>
      <c r="K35" s="277"/>
      <c r="L35" s="277"/>
      <c r="M35" s="277"/>
      <c r="N35" s="277">
        <v>20000</v>
      </c>
      <c r="O35" s="277">
        <v>30000</v>
      </c>
      <c r="P35" s="277">
        <v>20000</v>
      </c>
      <c r="Q35" s="277">
        <v>20000</v>
      </c>
      <c r="R35" s="249"/>
    </row>
    <row r="36" spans="1:18" s="303" customFormat="1" ht="27.75" customHeight="1" x14ac:dyDescent="0.25">
      <c r="A36" s="247">
        <v>24</v>
      </c>
      <c r="B36" s="66" t="s">
        <v>384</v>
      </c>
      <c r="C36" s="293" t="s">
        <v>383</v>
      </c>
      <c r="D36" s="126">
        <v>1</v>
      </c>
      <c r="E36" s="317">
        <v>10</v>
      </c>
      <c r="F36" s="82">
        <v>11</v>
      </c>
      <c r="G36" s="318">
        <f t="shared" si="7"/>
        <v>3.3</v>
      </c>
      <c r="H36" s="277">
        <f t="shared" si="6"/>
        <v>330</v>
      </c>
      <c r="I36" s="277">
        <v>500</v>
      </c>
      <c r="J36" s="277">
        <f t="shared" si="4"/>
        <v>33000</v>
      </c>
      <c r="K36" s="277"/>
      <c r="L36" s="277"/>
      <c r="M36" s="277"/>
      <c r="N36" s="277"/>
      <c r="O36" s="277"/>
      <c r="P36" s="277">
        <v>13000</v>
      </c>
      <c r="Q36" s="277">
        <v>20000</v>
      </c>
      <c r="R36" s="249"/>
    </row>
    <row r="37" spans="1:18" s="303" customFormat="1" ht="27.75" customHeight="1" x14ac:dyDescent="0.25">
      <c r="A37" s="247">
        <v>25</v>
      </c>
      <c r="B37" s="66" t="s">
        <v>385</v>
      </c>
      <c r="C37" s="293" t="s">
        <v>383</v>
      </c>
      <c r="D37" s="126">
        <v>1</v>
      </c>
      <c r="E37" s="317">
        <v>14</v>
      </c>
      <c r="F37" s="82">
        <v>14</v>
      </c>
      <c r="G37" s="318">
        <f t="shared" si="7"/>
        <v>4.2</v>
      </c>
      <c r="H37" s="277">
        <f t="shared" si="6"/>
        <v>420</v>
      </c>
      <c r="I37" s="277">
        <v>500</v>
      </c>
      <c r="J37" s="277">
        <f t="shared" si="4"/>
        <v>42000</v>
      </c>
      <c r="K37" s="277"/>
      <c r="L37" s="277"/>
      <c r="M37" s="277"/>
      <c r="N37" s="277"/>
      <c r="O37" s="277"/>
      <c r="P37" s="277">
        <v>22000</v>
      </c>
      <c r="Q37" s="277">
        <v>20000</v>
      </c>
      <c r="R37" s="249"/>
    </row>
    <row r="38" spans="1:18" s="303" customFormat="1" ht="25.5" x14ac:dyDescent="0.25">
      <c r="A38" s="247">
        <v>26</v>
      </c>
      <c r="B38" s="66" t="s">
        <v>386</v>
      </c>
      <c r="C38" s="293" t="s">
        <v>383</v>
      </c>
      <c r="D38" s="126">
        <v>1</v>
      </c>
      <c r="E38" s="317">
        <v>11.2</v>
      </c>
      <c r="F38" s="82">
        <v>11.15</v>
      </c>
      <c r="G38" s="318">
        <f t="shared" si="7"/>
        <v>3.3450000000000002</v>
      </c>
      <c r="H38" s="277">
        <f t="shared" si="6"/>
        <v>334.5</v>
      </c>
      <c r="I38" s="277">
        <v>500</v>
      </c>
      <c r="J38" s="277">
        <f t="shared" si="4"/>
        <v>80000</v>
      </c>
      <c r="K38" s="277"/>
      <c r="L38" s="277"/>
      <c r="M38" s="277"/>
      <c r="N38" s="277">
        <v>20000</v>
      </c>
      <c r="O38" s="277">
        <v>20000</v>
      </c>
      <c r="P38" s="277">
        <v>20000</v>
      </c>
      <c r="Q38" s="277">
        <v>20000</v>
      </c>
      <c r="R38" s="249"/>
    </row>
    <row r="39" spans="1:18" s="305" customFormat="1" ht="38.25" x14ac:dyDescent="0.25">
      <c r="A39" s="247">
        <v>27</v>
      </c>
      <c r="B39" s="69" t="s">
        <v>387</v>
      </c>
      <c r="C39" s="319" t="s">
        <v>388</v>
      </c>
      <c r="D39" s="82">
        <v>1</v>
      </c>
      <c r="E39" s="317">
        <v>8.8000000000000007</v>
      </c>
      <c r="F39" s="82">
        <v>8.8000000000000007</v>
      </c>
      <c r="G39" s="318">
        <f t="shared" si="7"/>
        <v>2.64</v>
      </c>
      <c r="H39" s="277">
        <f t="shared" si="6"/>
        <v>264</v>
      </c>
      <c r="I39" s="277">
        <v>700</v>
      </c>
      <c r="J39" s="277">
        <f t="shared" si="4"/>
        <v>80000</v>
      </c>
      <c r="K39" s="277"/>
      <c r="L39" s="277"/>
      <c r="M39" s="277"/>
      <c r="N39" s="277">
        <v>20000</v>
      </c>
      <c r="O39" s="277">
        <v>20000</v>
      </c>
      <c r="P39" s="277">
        <v>20000</v>
      </c>
      <c r="Q39" s="277">
        <v>20000</v>
      </c>
      <c r="R39" s="258"/>
    </row>
    <row r="40" spans="1:18" s="305" customFormat="1" ht="33" customHeight="1" x14ac:dyDescent="0.25">
      <c r="A40" s="247">
        <v>28</v>
      </c>
      <c r="B40" s="69" t="s">
        <v>389</v>
      </c>
      <c r="C40" s="319" t="s">
        <v>229</v>
      </c>
      <c r="D40" s="82">
        <v>1</v>
      </c>
      <c r="E40" s="317">
        <v>40</v>
      </c>
      <c r="F40" s="82">
        <v>9.6</v>
      </c>
      <c r="G40" s="318">
        <f t="shared" si="7"/>
        <v>2.88</v>
      </c>
      <c r="H40" s="277">
        <f t="shared" si="6"/>
        <v>288</v>
      </c>
      <c r="I40" s="277">
        <v>500</v>
      </c>
      <c r="J40" s="277">
        <f t="shared" si="4"/>
        <v>10000</v>
      </c>
      <c r="K40" s="277"/>
      <c r="L40" s="277"/>
      <c r="M40" s="277"/>
      <c r="N40" s="277"/>
      <c r="O40" s="277"/>
      <c r="P40" s="277"/>
      <c r="Q40" s="277">
        <v>10000</v>
      </c>
      <c r="R40" s="258"/>
    </row>
    <row r="41" spans="1:18" s="305" customFormat="1" ht="36.75" customHeight="1" x14ac:dyDescent="0.25">
      <c r="A41" s="247">
        <v>29</v>
      </c>
      <c r="B41" s="69" t="s">
        <v>390</v>
      </c>
      <c r="C41" s="319" t="s">
        <v>391</v>
      </c>
      <c r="D41" s="82">
        <v>1</v>
      </c>
      <c r="E41" s="317">
        <v>19</v>
      </c>
      <c r="F41" s="82">
        <v>19</v>
      </c>
      <c r="G41" s="318">
        <f t="shared" si="7"/>
        <v>5.7</v>
      </c>
      <c r="H41" s="277">
        <f t="shared" si="6"/>
        <v>570</v>
      </c>
      <c r="I41" s="277">
        <v>500</v>
      </c>
      <c r="J41" s="277">
        <f t="shared" si="4"/>
        <v>10000</v>
      </c>
      <c r="K41" s="277"/>
      <c r="L41" s="277"/>
      <c r="M41" s="277"/>
      <c r="N41" s="277"/>
      <c r="O41" s="277"/>
      <c r="P41" s="277"/>
      <c r="Q41" s="277">
        <v>10000</v>
      </c>
      <c r="R41" s="258"/>
    </row>
    <row r="42" spans="1:18" s="305" customFormat="1" ht="36" customHeight="1" x14ac:dyDescent="0.25">
      <c r="A42" s="247">
        <v>30</v>
      </c>
      <c r="B42" s="69" t="s">
        <v>392</v>
      </c>
      <c r="C42" s="319" t="s">
        <v>391</v>
      </c>
      <c r="D42" s="82">
        <v>1</v>
      </c>
      <c r="E42" s="317">
        <v>50</v>
      </c>
      <c r="F42" s="82">
        <v>50</v>
      </c>
      <c r="G42" s="318">
        <f t="shared" si="7"/>
        <v>15</v>
      </c>
      <c r="H42" s="277">
        <f t="shared" si="6"/>
        <v>1500</v>
      </c>
      <c r="I42" s="277">
        <v>500</v>
      </c>
      <c r="J42" s="277">
        <f t="shared" si="4"/>
        <v>35000</v>
      </c>
      <c r="K42" s="277"/>
      <c r="L42" s="277"/>
      <c r="M42" s="277"/>
      <c r="N42" s="277"/>
      <c r="O42" s="277"/>
      <c r="P42" s="277"/>
      <c r="Q42" s="277">
        <v>35000</v>
      </c>
      <c r="R42" s="258"/>
    </row>
    <row r="43" spans="1:18" s="305" customFormat="1" ht="26.25" x14ac:dyDescent="0.25">
      <c r="A43" s="247">
        <v>31</v>
      </c>
      <c r="B43" s="69" t="s">
        <v>393</v>
      </c>
      <c r="C43" s="319" t="s">
        <v>391</v>
      </c>
      <c r="D43" s="82">
        <v>1</v>
      </c>
      <c r="E43" s="317">
        <v>13</v>
      </c>
      <c r="F43" s="82">
        <v>13</v>
      </c>
      <c r="G43" s="318">
        <f t="shared" si="7"/>
        <v>3.9</v>
      </c>
      <c r="H43" s="277">
        <f t="shared" si="6"/>
        <v>390</v>
      </c>
      <c r="I43" s="277">
        <v>600</v>
      </c>
      <c r="J43" s="277">
        <f t="shared" si="4"/>
        <v>40000</v>
      </c>
      <c r="K43" s="277"/>
      <c r="L43" s="277"/>
      <c r="M43" s="277"/>
      <c r="N43" s="277"/>
      <c r="O43" s="277"/>
      <c r="P43" s="277">
        <v>20000</v>
      </c>
      <c r="Q43" s="277">
        <v>20000</v>
      </c>
      <c r="R43" s="258"/>
    </row>
    <row r="44" spans="1:18" s="305" customFormat="1" ht="26.25" x14ac:dyDescent="0.25">
      <c r="A44" s="247">
        <v>32</v>
      </c>
      <c r="B44" s="69" t="s">
        <v>394</v>
      </c>
      <c r="C44" s="319" t="s">
        <v>391</v>
      </c>
      <c r="D44" s="82">
        <v>1</v>
      </c>
      <c r="E44" s="317">
        <v>14.5</v>
      </c>
      <c r="F44" s="82">
        <v>14.5</v>
      </c>
      <c r="G44" s="318">
        <f t="shared" si="7"/>
        <v>4.3499999999999996</v>
      </c>
      <c r="H44" s="277">
        <f t="shared" si="6"/>
        <v>435</v>
      </c>
      <c r="I44" s="277">
        <v>600</v>
      </c>
      <c r="J44" s="277">
        <f t="shared" si="4"/>
        <v>40000</v>
      </c>
      <c r="K44" s="277"/>
      <c r="L44" s="277"/>
      <c r="M44" s="277"/>
      <c r="N44" s="277"/>
      <c r="O44" s="277"/>
      <c r="P44" s="277">
        <v>20000</v>
      </c>
      <c r="Q44" s="277">
        <v>20000</v>
      </c>
      <c r="R44" s="258"/>
    </row>
    <row r="45" spans="1:18" s="305" customFormat="1" ht="25.5" x14ac:dyDescent="0.25">
      <c r="A45" s="247">
        <v>33</v>
      </c>
      <c r="B45" s="69" t="s">
        <v>395</v>
      </c>
      <c r="C45" s="319" t="s">
        <v>396</v>
      </c>
      <c r="D45" s="82">
        <v>1</v>
      </c>
      <c r="E45" s="317">
        <v>30</v>
      </c>
      <c r="F45" s="82">
        <v>7.8</v>
      </c>
      <c r="G45" s="318">
        <f t="shared" si="7"/>
        <v>2.34</v>
      </c>
      <c r="H45" s="277">
        <f t="shared" si="6"/>
        <v>234</v>
      </c>
      <c r="I45" s="277">
        <v>500</v>
      </c>
      <c r="J45" s="277">
        <f t="shared" si="4"/>
        <v>10000</v>
      </c>
      <c r="K45" s="277"/>
      <c r="L45" s="277"/>
      <c r="M45" s="277"/>
      <c r="N45" s="277"/>
      <c r="O45" s="277"/>
      <c r="P45" s="277"/>
      <c r="Q45" s="277">
        <v>10000</v>
      </c>
      <c r="R45" s="258"/>
    </row>
    <row r="46" spans="1:18" s="303" customFormat="1" ht="38.25" x14ac:dyDescent="0.25">
      <c r="A46" s="247">
        <v>34</v>
      </c>
      <c r="B46" s="66" t="s">
        <v>416</v>
      </c>
      <c r="C46" s="293" t="s">
        <v>397</v>
      </c>
      <c r="D46" s="126">
        <v>1</v>
      </c>
      <c r="E46" s="317">
        <v>9.5</v>
      </c>
      <c r="F46" s="82">
        <v>5</v>
      </c>
      <c r="G46" s="318">
        <f t="shared" si="7"/>
        <v>1.5</v>
      </c>
      <c r="H46" s="277">
        <f>F46*10000*0.3/100</f>
        <v>150</v>
      </c>
      <c r="I46" s="277">
        <v>400</v>
      </c>
      <c r="J46" s="277">
        <f t="shared" si="4"/>
        <v>50000</v>
      </c>
      <c r="K46" s="277"/>
      <c r="L46" s="277"/>
      <c r="M46" s="277"/>
      <c r="N46" s="277"/>
      <c r="O46" s="277">
        <v>10000</v>
      </c>
      <c r="P46" s="277">
        <v>20000</v>
      </c>
      <c r="Q46" s="277">
        <v>20000</v>
      </c>
      <c r="R46" s="249"/>
    </row>
    <row r="47" spans="1:18" s="305" customFormat="1" ht="41.25" customHeight="1" x14ac:dyDescent="0.25">
      <c r="A47" s="247">
        <v>35</v>
      </c>
      <c r="B47" s="69" t="s">
        <v>398</v>
      </c>
      <c r="C47" s="319" t="s">
        <v>399</v>
      </c>
      <c r="D47" s="82">
        <v>1</v>
      </c>
      <c r="E47" s="317">
        <v>390</v>
      </c>
      <c r="F47" s="82">
        <v>345</v>
      </c>
      <c r="G47" s="318">
        <f>+F47*15.5%</f>
        <v>53.475000000000001</v>
      </c>
      <c r="H47" s="277">
        <f>F47*10000*0.15/100</f>
        <v>5175</v>
      </c>
      <c r="I47" s="277">
        <v>600</v>
      </c>
      <c r="J47" s="277">
        <f t="shared" si="4"/>
        <v>200000</v>
      </c>
      <c r="K47" s="277"/>
      <c r="L47" s="277"/>
      <c r="M47" s="277"/>
      <c r="N47" s="277"/>
      <c r="O47" s="277"/>
      <c r="P47" s="277">
        <v>100000</v>
      </c>
      <c r="Q47" s="277">
        <v>100000</v>
      </c>
      <c r="R47" s="258"/>
    </row>
    <row r="48" spans="1:18" s="305" customFormat="1" ht="41.25" customHeight="1" x14ac:dyDescent="0.25">
      <c r="A48" s="247">
        <v>36</v>
      </c>
      <c r="B48" s="69" t="s">
        <v>400</v>
      </c>
      <c r="C48" s="319" t="s">
        <v>401</v>
      </c>
      <c r="D48" s="82">
        <v>1</v>
      </c>
      <c r="E48" s="317">
        <v>68</v>
      </c>
      <c r="F48" s="82">
        <v>37</v>
      </c>
      <c r="G48" s="318">
        <f t="shared" si="7"/>
        <v>11.1</v>
      </c>
      <c r="H48" s="277">
        <f t="shared" si="6"/>
        <v>1110</v>
      </c>
      <c r="I48" s="277">
        <v>500</v>
      </c>
      <c r="J48" s="277">
        <f t="shared" si="4"/>
        <v>50000</v>
      </c>
      <c r="K48" s="277"/>
      <c r="L48" s="277"/>
      <c r="M48" s="277"/>
      <c r="N48" s="277"/>
      <c r="O48" s="277"/>
      <c r="P48" s="277"/>
      <c r="Q48" s="277">
        <v>50000</v>
      </c>
      <c r="R48" s="258"/>
    </row>
    <row r="49" spans="1:18" s="305" customFormat="1" ht="30" customHeight="1" x14ac:dyDescent="0.25">
      <c r="A49" s="247">
        <v>37</v>
      </c>
      <c r="B49" s="69" t="s">
        <v>402</v>
      </c>
      <c r="C49" s="319" t="s">
        <v>403</v>
      </c>
      <c r="D49" s="82">
        <v>1</v>
      </c>
      <c r="E49" s="317">
        <v>20</v>
      </c>
      <c r="F49" s="82">
        <v>10</v>
      </c>
      <c r="G49" s="318">
        <f t="shared" si="7"/>
        <v>3</v>
      </c>
      <c r="H49" s="277">
        <f t="shared" si="6"/>
        <v>300</v>
      </c>
      <c r="I49" s="277">
        <v>500</v>
      </c>
      <c r="J49" s="277">
        <f t="shared" si="4"/>
        <v>40000</v>
      </c>
      <c r="K49" s="277"/>
      <c r="L49" s="277"/>
      <c r="M49" s="277"/>
      <c r="N49" s="277"/>
      <c r="O49" s="277"/>
      <c r="P49" s="277">
        <v>20000</v>
      </c>
      <c r="Q49" s="277">
        <v>20000</v>
      </c>
      <c r="R49" s="258"/>
    </row>
    <row r="50" spans="1:18" s="305" customFormat="1" ht="30" customHeight="1" x14ac:dyDescent="0.25">
      <c r="A50" s="247">
        <v>38</v>
      </c>
      <c r="B50" s="69" t="s">
        <v>404</v>
      </c>
      <c r="C50" s="319" t="s">
        <v>403</v>
      </c>
      <c r="D50" s="82">
        <v>1</v>
      </c>
      <c r="E50" s="317">
        <v>42</v>
      </c>
      <c r="F50" s="82">
        <v>12</v>
      </c>
      <c r="G50" s="318">
        <f t="shared" si="7"/>
        <v>3.5999999999999996</v>
      </c>
      <c r="H50" s="277">
        <f t="shared" si="6"/>
        <v>360</v>
      </c>
      <c r="I50" s="277">
        <v>500</v>
      </c>
      <c r="J50" s="277">
        <f t="shared" si="4"/>
        <v>40000</v>
      </c>
      <c r="K50" s="277"/>
      <c r="L50" s="277"/>
      <c r="M50" s="277"/>
      <c r="N50" s="277"/>
      <c r="O50" s="277"/>
      <c r="P50" s="277">
        <v>20000</v>
      </c>
      <c r="Q50" s="277">
        <v>20000</v>
      </c>
      <c r="R50" s="258"/>
    </row>
    <row r="51" spans="1:18" s="305" customFormat="1" ht="30" customHeight="1" x14ac:dyDescent="0.25">
      <c r="A51" s="247">
        <v>39</v>
      </c>
      <c r="B51" s="69" t="s">
        <v>405</v>
      </c>
      <c r="C51" s="319" t="s">
        <v>406</v>
      </c>
      <c r="D51" s="82">
        <v>1</v>
      </c>
      <c r="E51" s="317">
        <v>30</v>
      </c>
      <c r="F51" s="82">
        <v>20</v>
      </c>
      <c r="G51" s="318">
        <f t="shared" si="7"/>
        <v>6</v>
      </c>
      <c r="H51" s="277">
        <f t="shared" si="6"/>
        <v>600</v>
      </c>
      <c r="I51" s="277">
        <v>500</v>
      </c>
      <c r="J51" s="277">
        <f t="shared" si="4"/>
        <v>60000</v>
      </c>
      <c r="K51" s="277"/>
      <c r="L51" s="277"/>
      <c r="M51" s="277"/>
      <c r="N51" s="277"/>
      <c r="O51" s="277"/>
      <c r="P51" s="277">
        <v>30000</v>
      </c>
      <c r="Q51" s="277">
        <v>30000</v>
      </c>
      <c r="R51" s="258"/>
    </row>
    <row r="52" spans="1:18" s="305" customFormat="1" ht="33.75" customHeight="1" x14ac:dyDescent="0.25">
      <c r="A52" s="247">
        <v>40</v>
      </c>
      <c r="B52" s="69" t="s">
        <v>407</v>
      </c>
      <c r="C52" s="293" t="s">
        <v>408</v>
      </c>
      <c r="D52" s="82">
        <v>1</v>
      </c>
      <c r="E52" s="317">
        <v>10</v>
      </c>
      <c r="F52" s="82">
        <v>10</v>
      </c>
      <c r="G52" s="318">
        <f t="shared" si="7"/>
        <v>3</v>
      </c>
      <c r="H52" s="277">
        <f t="shared" si="6"/>
        <v>300</v>
      </c>
      <c r="I52" s="277">
        <v>500</v>
      </c>
      <c r="J52" s="277">
        <f t="shared" si="4"/>
        <v>55000</v>
      </c>
      <c r="K52" s="277"/>
      <c r="L52" s="277"/>
      <c r="M52" s="277"/>
      <c r="N52" s="277"/>
      <c r="O52" s="277">
        <v>20000</v>
      </c>
      <c r="P52" s="277">
        <v>20000</v>
      </c>
      <c r="Q52" s="277">
        <v>15000</v>
      </c>
      <c r="R52" s="258"/>
    </row>
    <row r="53" spans="1:18" s="305" customFormat="1" ht="37.5" customHeight="1" x14ac:dyDescent="0.25">
      <c r="A53" s="247">
        <v>41</v>
      </c>
      <c r="B53" s="69" t="s">
        <v>409</v>
      </c>
      <c r="C53" s="293" t="s">
        <v>408</v>
      </c>
      <c r="D53" s="82">
        <v>1</v>
      </c>
      <c r="E53" s="317">
        <v>15</v>
      </c>
      <c r="F53" s="82">
        <v>15</v>
      </c>
      <c r="G53" s="318">
        <f t="shared" si="7"/>
        <v>4.5</v>
      </c>
      <c r="H53" s="277">
        <f t="shared" si="6"/>
        <v>450</v>
      </c>
      <c r="I53" s="277">
        <v>500</v>
      </c>
      <c r="J53" s="277">
        <f t="shared" si="4"/>
        <v>30000</v>
      </c>
      <c r="K53" s="277"/>
      <c r="L53" s="277"/>
      <c r="M53" s="277"/>
      <c r="N53" s="277"/>
      <c r="O53" s="277">
        <v>20000</v>
      </c>
      <c r="P53" s="277">
        <v>10000</v>
      </c>
      <c r="Q53" s="277"/>
      <c r="R53" s="258"/>
    </row>
    <row r="54" spans="1:18" s="303" customFormat="1" ht="40.5" customHeight="1" x14ac:dyDescent="0.25">
      <c r="A54" s="247">
        <v>42</v>
      </c>
      <c r="B54" s="66" t="s">
        <v>410</v>
      </c>
      <c r="C54" s="293" t="s">
        <v>408</v>
      </c>
      <c r="D54" s="126">
        <v>1</v>
      </c>
      <c r="E54" s="317">
        <v>9.9</v>
      </c>
      <c r="F54" s="82">
        <v>9.94</v>
      </c>
      <c r="G54" s="318">
        <f t="shared" si="7"/>
        <v>2.9819999999999998</v>
      </c>
      <c r="H54" s="277">
        <f>F54*10000*0.3/100</f>
        <v>298.2</v>
      </c>
      <c r="I54" s="277">
        <v>600</v>
      </c>
      <c r="J54" s="277">
        <f t="shared" si="4"/>
        <v>60000</v>
      </c>
      <c r="K54" s="277"/>
      <c r="L54" s="277"/>
      <c r="M54" s="277"/>
      <c r="N54" s="277">
        <v>20000</v>
      </c>
      <c r="O54" s="277">
        <v>20000</v>
      </c>
      <c r="P54" s="277">
        <v>20000</v>
      </c>
      <c r="Q54" s="277"/>
      <c r="R54" s="249"/>
    </row>
    <row r="55" spans="1:18" s="305" customFormat="1" ht="33.75" customHeight="1" x14ac:dyDescent="0.25">
      <c r="A55" s="247">
        <v>43</v>
      </c>
      <c r="B55" s="69" t="s">
        <v>411</v>
      </c>
      <c r="C55" s="319" t="s">
        <v>412</v>
      </c>
      <c r="D55" s="82">
        <v>1</v>
      </c>
      <c r="E55" s="317">
        <v>130</v>
      </c>
      <c r="F55" s="82">
        <v>80</v>
      </c>
      <c r="G55" s="318">
        <f t="shared" si="7"/>
        <v>24</v>
      </c>
      <c r="H55" s="277">
        <f>F55*10000*0.3/100</f>
        <v>2400</v>
      </c>
      <c r="I55" s="277">
        <v>500</v>
      </c>
      <c r="J55" s="277">
        <f t="shared" si="4"/>
        <v>40000</v>
      </c>
      <c r="K55" s="277"/>
      <c r="L55" s="277"/>
      <c r="M55" s="277"/>
      <c r="N55" s="277"/>
      <c r="O55" s="277">
        <v>10000</v>
      </c>
      <c r="P55" s="277">
        <v>20000</v>
      </c>
      <c r="Q55" s="277">
        <v>10000</v>
      </c>
      <c r="R55" s="258"/>
    </row>
    <row r="56" spans="1:18" s="305" customFormat="1" ht="39" customHeight="1" x14ac:dyDescent="0.25">
      <c r="A56" s="247">
        <v>44</v>
      </c>
      <c r="B56" s="69" t="s">
        <v>413</v>
      </c>
      <c r="C56" s="319" t="s">
        <v>412</v>
      </c>
      <c r="D56" s="82">
        <v>1</v>
      </c>
      <c r="E56" s="317">
        <v>40</v>
      </c>
      <c r="F56" s="82">
        <v>6</v>
      </c>
      <c r="G56" s="318">
        <f t="shared" si="7"/>
        <v>1.7999999999999998</v>
      </c>
      <c r="H56" s="277">
        <f>F56*10000*0.3/100</f>
        <v>180</v>
      </c>
      <c r="I56" s="277">
        <v>500</v>
      </c>
      <c r="J56" s="277">
        <f t="shared" si="4"/>
        <v>20000</v>
      </c>
      <c r="K56" s="277"/>
      <c r="L56" s="277"/>
      <c r="M56" s="277"/>
      <c r="N56" s="277"/>
      <c r="O56" s="277"/>
      <c r="P56" s="277">
        <v>10000</v>
      </c>
      <c r="Q56" s="277">
        <v>10000</v>
      </c>
      <c r="R56" s="258"/>
    </row>
    <row r="57" spans="1:18" s="306" customFormat="1" ht="63" customHeight="1" x14ac:dyDescent="0.25">
      <c r="A57" s="247">
        <v>45</v>
      </c>
      <c r="B57" s="66" t="s">
        <v>414</v>
      </c>
      <c r="C57" s="66" t="s">
        <v>415</v>
      </c>
      <c r="D57" s="126">
        <v>1</v>
      </c>
      <c r="E57" s="317"/>
      <c r="F57" s="82">
        <v>8</v>
      </c>
      <c r="G57" s="318">
        <f t="shared" si="7"/>
        <v>2.4</v>
      </c>
      <c r="H57" s="277">
        <f>F57*10000*0.3/100</f>
        <v>240</v>
      </c>
      <c r="I57" s="277">
        <v>500</v>
      </c>
      <c r="J57" s="277">
        <f t="shared" si="4"/>
        <v>40000</v>
      </c>
      <c r="K57" s="277"/>
      <c r="L57" s="277"/>
      <c r="M57" s="277"/>
      <c r="N57" s="277"/>
      <c r="O57" s="277">
        <v>20000</v>
      </c>
      <c r="P57" s="277">
        <v>10000</v>
      </c>
      <c r="Q57" s="277">
        <v>10000</v>
      </c>
      <c r="R57" s="320"/>
    </row>
    <row r="58" spans="1:18" s="497" customFormat="1" x14ac:dyDescent="0.25">
      <c r="A58" s="490"/>
      <c r="B58" s="490"/>
      <c r="C58" s="490"/>
      <c r="D58" s="491"/>
      <c r="E58" s="492"/>
      <c r="F58" s="493"/>
      <c r="G58" s="494"/>
      <c r="H58" s="495"/>
      <c r="I58" s="495"/>
      <c r="J58" s="495"/>
      <c r="K58" s="496"/>
      <c r="L58" s="495"/>
      <c r="M58" s="300"/>
      <c r="N58" s="2"/>
      <c r="O58" s="2"/>
      <c r="P58" s="2"/>
      <c r="Q58" s="2"/>
      <c r="R58" s="2"/>
    </row>
    <row r="59" spans="1:18" s="497" customFormat="1" x14ac:dyDescent="0.25">
      <c r="A59" s="490"/>
      <c r="B59" s="490"/>
      <c r="C59" s="490"/>
      <c r="D59" s="491"/>
      <c r="E59" s="492"/>
      <c r="F59" s="493"/>
      <c r="G59" s="494"/>
      <c r="H59" s="495"/>
      <c r="I59" s="495"/>
      <c r="J59" s="495"/>
      <c r="K59" s="496"/>
      <c r="L59" s="495"/>
      <c r="M59" s="300"/>
      <c r="N59" s="2"/>
      <c r="O59" s="2"/>
      <c r="P59" s="2"/>
      <c r="Q59" s="2"/>
      <c r="R59" s="2"/>
    </row>
    <row r="60" spans="1:18" s="497" customFormat="1" x14ac:dyDescent="0.25">
      <c r="A60" s="490"/>
      <c r="B60" s="490"/>
      <c r="C60" s="490"/>
      <c r="D60" s="491"/>
      <c r="E60" s="492"/>
      <c r="F60" s="493"/>
      <c r="G60" s="494"/>
      <c r="H60" s="495"/>
      <c r="I60" s="495"/>
      <c r="J60" s="495"/>
      <c r="K60" s="496"/>
      <c r="L60" s="495"/>
      <c r="M60" s="300"/>
      <c r="N60" s="2"/>
      <c r="O60" s="2"/>
      <c r="P60" s="2"/>
      <c r="Q60" s="2"/>
      <c r="R60" s="2"/>
    </row>
    <row r="61" spans="1:18" s="497" customFormat="1" x14ac:dyDescent="0.25">
      <c r="A61" s="490"/>
      <c r="B61" s="490"/>
      <c r="C61" s="490"/>
      <c r="D61" s="491"/>
      <c r="E61" s="492"/>
      <c r="F61" s="493"/>
      <c r="G61" s="494"/>
      <c r="H61" s="495"/>
      <c r="I61" s="495"/>
      <c r="J61" s="495"/>
      <c r="K61" s="496"/>
      <c r="L61" s="495"/>
      <c r="M61" s="300"/>
      <c r="N61" s="2"/>
      <c r="O61" s="2"/>
      <c r="P61" s="2"/>
      <c r="Q61" s="2"/>
      <c r="R61" s="2"/>
    </row>
    <row r="62" spans="1:18" s="497" customFormat="1" x14ac:dyDescent="0.25">
      <c r="A62" s="490"/>
      <c r="B62" s="490"/>
      <c r="C62" s="490"/>
      <c r="D62" s="491"/>
      <c r="E62" s="492"/>
      <c r="F62" s="493"/>
      <c r="G62" s="494"/>
      <c r="H62" s="495"/>
      <c r="I62" s="495"/>
      <c r="J62" s="495"/>
      <c r="K62" s="496"/>
      <c r="L62" s="495"/>
      <c r="M62" s="300"/>
      <c r="N62" s="2"/>
      <c r="O62" s="2"/>
      <c r="P62" s="2"/>
      <c r="Q62" s="2"/>
      <c r="R62" s="2"/>
    </row>
    <row r="63" spans="1:18" s="497" customFormat="1" x14ac:dyDescent="0.25">
      <c r="A63" s="490"/>
      <c r="B63" s="490"/>
      <c r="C63" s="490"/>
      <c r="D63" s="491"/>
      <c r="E63" s="492"/>
      <c r="F63" s="493"/>
      <c r="G63" s="494"/>
      <c r="H63" s="495"/>
      <c r="I63" s="495"/>
      <c r="J63" s="495"/>
      <c r="K63" s="496"/>
      <c r="L63" s="495"/>
      <c r="M63" s="300"/>
      <c r="N63" s="2"/>
      <c r="O63" s="2"/>
      <c r="P63" s="2"/>
      <c r="Q63" s="2"/>
      <c r="R63" s="2"/>
    </row>
    <row r="64" spans="1:18" s="497" customFormat="1" x14ac:dyDescent="0.25">
      <c r="A64" s="490"/>
      <c r="B64" s="490"/>
      <c r="C64" s="490"/>
      <c r="D64" s="491"/>
      <c r="E64" s="492"/>
      <c r="F64" s="493"/>
      <c r="G64" s="494"/>
      <c r="H64" s="495"/>
      <c r="I64" s="495"/>
      <c r="J64" s="495"/>
      <c r="K64" s="496"/>
      <c r="L64" s="495"/>
      <c r="M64" s="300"/>
      <c r="N64" s="2"/>
      <c r="O64" s="2"/>
      <c r="P64" s="2"/>
      <c r="Q64" s="2"/>
      <c r="R64" s="2"/>
    </row>
    <row r="65" spans="1:18" s="497" customFormat="1" x14ac:dyDescent="0.25">
      <c r="A65" s="490"/>
      <c r="B65" s="490"/>
      <c r="C65" s="490"/>
      <c r="D65" s="491"/>
      <c r="E65" s="492"/>
      <c r="F65" s="493"/>
      <c r="G65" s="494"/>
      <c r="H65" s="495"/>
      <c r="I65" s="495"/>
      <c r="J65" s="495"/>
      <c r="K65" s="496"/>
      <c r="L65" s="495"/>
      <c r="M65" s="300"/>
      <c r="N65" s="2"/>
      <c r="O65" s="2"/>
      <c r="P65" s="2"/>
      <c r="Q65" s="2"/>
      <c r="R65" s="2"/>
    </row>
    <row r="66" spans="1:18" s="497" customFormat="1" x14ac:dyDescent="0.25">
      <c r="A66" s="490"/>
      <c r="B66" s="490"/>
      <c r="C66" s="490"/>
      <c r="D66" s="491"/>
      <c r="E66" s="492"/>
      <c r="F66" s="493"/>
      <c r="G66" s="494"/>
      <c r="H66" s="495"/>
      <c r="I66" s="495"/>
      <c r="J66" s="495"/>
      <c r="K66" s="496"/>
      <c r="L66" s="495"/>
      <c r="M66" s="300"/>
      <c r="N66" s="2"/>
      <c r="O66" s="2"/>
      <c r="P66" s="2"/>
      <c r="Q66" s="2"/>
      <c r="R66" s="2"/>
    </row>
    <row r="67" spans="1:18" s="497" customFormat="1" x14ac:dyDescent="0.25">
      <c r="A67" s="490"/>
      <c r="B67" s="490"/>
      <c r="C67" s="490"/>
      <c r="D67" s="491"/>
      <c r="E67" s="492"/>
      <c r="F67" s="493"/>
      <c r="G67" s="494"/>
      <c r="H67" s="495"/>
      <c r="I67" s="495"/>
      <c r="J67" s="495"/>
      <c r="K67" s="496"/>
      <c r="L67" s="495"/>
      <c r="M67" s="300"/>
      <c r="N67" s="2"/>
      <c r="O67" s="2"/>
      <c r="P67" s="2"/>
      <c r="Q67" s="2"/>
      <c r="R67" s="2"/>
    </row>
  </sheetData>
  <mergeCells count="26">
    <mergeCell ref="Q8:Q9"/>
    <mergeCell ref="J5:Q5"/>
    <mergeCell ref="R5:R9"/>
    <mergeCell ref="J6:J9"/>
    <mergeCell ref="K6:K9"/>
    <mergeCell ref="L6:L9"/>
    <mergeCell ref="M6:Q7"/>
    <mergeCell ref="M8:M9"/>
    <mergeCell ref="N8:N9"/>
    <mergeCell ref="O8:O9"/>
    <mergeCell ref="P8:P9"/>
    <mergeCell ref="O1:R1"/>
    <mergeCell ref="A2:R2"/>
    <mergeCell ref="A3:R3"/>
    <mergeCell ref="A4:B4"/>
    <mergeCell ref="O4:Q4"/>
    <mergeCell ref="F5:F9"/>
    <mergeCell ref="A1:B1"/>
    <mergeCell ref="G5:G9"/>
    <mergeCell ref="H5:H9"/>
    <mergeCell ref="I5:I9"/>
    <mergeCell ref="A5:A9"/>
    <mergeCell ref="B5:B9"/>
    <mergeCell ref="C5:C9"/>
    <mergeCell ref="D5:D9"/>
    <mergeCell ref="E5:E9"/>
  </mergeCells>
  <pageMargins left="0.21" right="0.17" top="0.5" bottom="0.5500000000000000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 DM BS trung hạn 2021-2025- L2</vt:lpstr>
      <vt:lpstr>Dự kiến cân CĐ tăng thu tiềnđất</vt:lpstr>
      <vt:lpstr>THKHV</vt:lpstr>
      <vt:lpstr>CT huyện 2021-2025 sau ĐCBS</vt:lpstr>
      <vt:lpstr>CT hạ tầng đất)</vt:lpstr>
      <vt:lpstr>DỰ KIẾN SỐ THU</vt:lpstr>
      <vt:lpstr>DỰ KIẾN THU TIỀN ĐẤT (ĐTC)</vt:lpstr>
      <vt:lpstr>DK THU TIỀN ĐẤT (DA THU HÚT)</vt:lpstr>
      <vt:lpstr>' DM BS trung hạn 2021-2025- L2'!Print_Titles</vt:lpstr>
      <vt:lpstr>'CT hạ tầng đất)'!Print_Titles</vt:lpstr>
      <vt:lpstr>'CT huyện 2021-2025 sau ĐCBS'!Print_Titles</vt:lpstr>
      <vt:lpstr>'DK THU TIỀN ĐẤT (DA THU HÚT)'!Print_Titles</vt:lpstr>
      <vt:lpstr>'Dự kiến cân CĐ tăng thu tiềnđất'!Print_Titles</vt:lpstr>
      <vt:lpstr>'DỰ KIẾN SỐ THU'!Print_Titles</vt:lpstr>
      <vt:lpstr>'DỰ KIẾN THU TIỀN ĐẤT (ĐTC)'!Print_Titles</vt:lpstr>
      <vt:lpstr>THKHV!Print_Titles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2022-07-05T04:34:52Z</cp:lastPrinted>
  <dcterms:created xsi:type="dcterms:W3CDTF">2021-07-07T07:44:55Z</dcterms:created>
  <dcterms:modified xsi:type="dcterms:W3CDTF">2022-07-06T08:18:25Z</dcterms:modified>
</cp:coreProperties>
</file>