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PC\AppData\Local\Temp\Tandan JSC\files\"/>
    </mc:Choice>
  </mc:AlternateContent>
  <bookViews>
    <workbookView xWindow="0" yWindow="0" windowWidth="20490" windowHeight="7125"/>
  </bookViews>
  <sheets>
    <sheet name="TKDT" sheetId="5" r:id="rId1"/>
    <sheet name="pa thu hoi" sheetId="23" r:id="rId2"/>
    <sheet name="PA TS" sheetId="25" r:id="rId3"/>
  </sheets>
  <calcPr calcId="152511"/>
</workbook>
</file>

<file path=xl/calcChain.xml><?xml version="1.0" encoding="utf-8"?>
<calcChain xmlns="http://schemas.openxmlformats.org/spreadsheetml/2006/main">
  <c r="B33" i="25" l="1"/>
  <c r="B30" i="25"/>
  <c r="B14" i="23"/>
  <c r="B13" i="23"/>
  <c r="E36" i="25" l="1"/>
  <c r="F15" i="23"/>
  <c r="I15" i="5"/>
  <c r="F15" i="5"/>
  <c r="J15" i="23"/>
  <c r="L29" i="25"/>
  <c r="I28" i="25"/>
  <c r="L28" i="25" s="1"/>
  <c r="I27" i="25"/>
  <c r="L27" i="25" s="1"/>
  <c r="M27" i="25" s="1"/>
  <c r="J12" i="23"/>
  <c r="L12" i="23" s="1"/>
  <c r="I34" i="25" l="1"/>
  <c r="I33" i="25"/>
  <c r="I30" i="25"/>
  <c r="I31" i="25"/>
  <c r="F36" i="25" l="1"/>
  <c r="G15" i="23"/>
  <c r="L15" i="5"/>
  <c r="M15" i="5"/>
  <c r="K15" i="5"/>
  <c r="L32" i="25"/>
  <c r="L31" i="25"/>
  <c r="L30" i="25"/>
  <c r="L35" i="25"/>
  <c r="L34" i="25"/>
  <c r="L33" i="25"/>
  <c r="J13" i="23"/>
  <c r="L13" i="23" s="1"/>
  <c r="J14" i="23"/>
  <c r="L14" i="23" s="1"/>
  <c r="M30" i="25" l="1"/>
  <c r="M33" i="25"/>
  <c r="H15" i="23" l="1"/>
  <c r="I13" i="25"/>
  <c r="I14" i="25"/>
  <c r="A3" i="25"/>
  <c r="L26" i="25" l="1"/>
  <c r="I25" i="25"/>
  <c r="L25" i="25" s="1"/>
  <c r="L24" i="25"/>
  <c r="L23" i="25"/>
  <c r="I22" i="25"/>
  <c r="L22" i="25" s="1"/>
  <c r="I21" i="25"/>
  <c r="L21" i="25" s="1"/>
  <c r="L20" i="25"/>
  <c r="I19" i="25"/>
  <c r="L19" i="25" s="1"/>
  <c r="I18" i="25"/>
  <c r="L18" i="25" s="1"/>
  <c r="I17" i="25"/>
  <c r="L17" i="25" s="1"/>
  <c r="L16" i="25"/>
  <c r="I15" i="25"/>
  <c r="L15" i="25" s="1"/>
  <c r="L14" i="25"/>
  <c r="L13" i="25"/>
  <c r="L12" i="25"/>
  <c r="I11" i="25"/>
  <c r="L11" i="25" s="1"/>
  <c r="I10" i="25"/>
  <c r="L10" i="25" s="1"/>
  <c r="L9" i="25"/>
  <c r="I8" i="25"/>
  <c r="L8" i="25" s="1"/>
  <c r="I7" i="25"/>
  <c r="L7" i="25" s="1"/>
  <c r="L36" i="25" s="1"/>
  <c r="K8" i="23"/>
  <c r="K9" i="23"/>
  <c r="K10" i="23"/>
  <c r="K11" i="23"/>
  <c r="K7" i="23"/>
  <c r="J8" i="23"/>
  <c r="L8" i="23" s="1"/>
  <c r="J9" i="23"/>
  <c r="J10" i="23"/>
  <c r="L10" i="23" s="1"/>
  <c r="J11" i="23"/>
  <c r="L11" i="23" s="1"/>
  <c r="J7" i="23"/>
  <c r="L7" i="23" l="1"/>
  <c r="K15" i="23"/>
  <c r="L9" i="23"/>
  <c r="M10" i="25"/>
  <c r="M21" i="25"/>
  <c r="M7" i="25"/>
  <c r="M13" i="25"/>
  <c r="M18" i="25"/>
  <c r="M36" i="25" l="1"/>
  <c r="L15" i="23"/>
  <c r="A2" i="23"/>
  <c r="A3" i="23" l="1"/>
</calcChain>
</file>

<file path=xl/sharedStrings.xml><?xml version="1.0" encoding="utf-8"?>
<sst xmlns="http://schemas.openxmlformats.org/spreadsheetml/2006/main" count="179" uniqueCount="104">
  <si>
    <t>STT</t>
  </si>
  <si>
    <t>Tên chủ sử dụng đất</t>
  </si>
  <si>
    <t>Địa chỉ thửa đất</t>
  </si>
  <si>
    <t>Ghi chú</t>
  </si>
  <si>
    <t>Diện tích (m²)</t>
  </si>
  <si>
    <t>Số tờ</t>
  </si>
  <si>
    <t>Loại đất</t>
  </si>
  <si>
    <t>Số thửa</t>
  </si>
  <si>
    <t>Thông tin thửa đất theo GCN, HSĐC</t>
  </si>
  <si>
    <t>DT thu hồi theo chỉ giới (m²)</t>
  </si>
  <si>
    <t>DT thu hồi (m²)</t>
  </si>
  <si>
    <t>Đất ONT(m²)</t>
  </si>
  <si>
    <t>Tổng</t>
  </si>
  <si>
    <t>Chủ sử dụng</t>
  </si>
  <si>
    <t xml:space="preserve">Số tờ </t>
  </si>
  <si>
    <t>Loại tài sản, cây trồng được bồi thường, hỗ trợ</t>
  </si>
  <si>
    <t>ĐV tính</t>
  </si>
  <si>
    <t xml:space="preserve">Số lượng </t>
  </si>
  <si>
    <t xml:space="preserve">Đơn giá (đồng) </t>
  </si>
  <si>
    <t>Mức hỗ trợ
(%)</t>
  </si>
  <si>
    <t xml:space="preserve">Thành tiền (đồng) </t>
  </si>
  <si>
    <t>đ/m3</t>
  </si>
  <si>
    <t>Diện tích thửa (m2)</t>
  </si>
  <si>
    <t>Diện tích thu hồi (m2)</t>
  </si>
  <si>
    <t>đ/m</t>
  </si>
  <si>
    <t>Tầm cống phi 40</t>
  </si>
  <si>
    <t>Chủ sử dụng đất</t>
  </si>
  <si>
    <t>Địa chỉ (Thôn)</t>
  </si>
  <si>
    <t>Bồi thường hỗ trợ cho hộ gia đình, cá nhân</t>
  </si>
  <si>
    <t>Tổng phương án bồi thường, hỗi trợ GPMB (đồng)</t>
  </si>
  <si>
    <t>Đất ở (m2)</t>
  </si>
  <si>
    <t>Bồi thường về đất ở 12.000.000đ/m2</t>
  </si>
  <si>
    <t>Căn cứ theo công văn số 46/SXD-KT&amp;VLXD ngày 06/01/2022 của Sở Xây dựng tỉnh Bắc Giang về việc công bố đơn giá bồi thường tài sản là nhà, công trình kiến trúc gắn liền với đất trên địa bàn tỉnh Bắc Giang.</t>
  </si>
  <si>
    <t>Đất cây lâu năm- CLN (vườn) trong cùng thửa đất ở (m²)</t>
  </si>
  <si>
    <t>Thông tin thửa đất theo BĐ trích đo</t>
  </si>
  <si>
    <t>Tổng tiền</t>
  </si>
  <si>
    <t xml:space="preserve"> Mức hỗ trợ 50%: Đối với tài sản hình thành trên đất không đủ điều kiện bồi thường về đất.</t>
  </si>
  <si>
    <t xml:space="preserve">Ghi chú: </t>
  </si>
  <si>
    <t xml:space="preserve">Dự án: Đường nối QL.37-QL.17-Võ Nhai (Thái Nguyên), tỉnh Bắc Giang
Tuyến nhánh: Cải tạo, nâng cấp ĐT.294 đoạn từ ngã ba Tân Sỏi, huyện Yên Thế đến xã Phúc Sơn, huyện Tân Yên 
</t>
  </si>
  <si>
    <t xml:space="preserve"> PHƯƠNG ÁN BỒI THƯỜNG HỖ TRỢ KHI NHÀ NƯỚC THU HỒI ĐẤT TẠI XÃ ĐẠI HÓA
DỰ ÁN: Đường nối QL.37-QL.17-Võ Nhai (Thái Nguyên), tỉnh Bắc Giang
Tuyến nhánh: Cải tạo, nâng cấp ĐT.294 đoạn từ ngã ba Tân Sỏi, huyện Yên Thế đến xã Phúc Sơn, huyện Tân Yên </t>
  </si>
  <si>
    <t>Bồi thường về đất  vườn- đất CLN trong cùng thửa đất ở  5.980.000đ/m2</t>
  </si>
  <si>
    <t>Đất vườn- đất CLN  trong cùng thửa đất ở (m2)</t>
  </si>
  <si>
    <t>BẢNG THỐNG KÊ DIỆN TÍCH, LOẠI ĐẤT, CHỦ SỬ DỤNG ĐẤT  THU HỒI ĐẤT THỰC HIỆN</t>
  </si>
  <si>
    <t>đ/cây</t>
  </si>
  <si>
    <t>đ/m2</t>
  </si>
  <si>
    <t>Thôn Đọ</t>
  </si>
  <si>
    <r>
      <t xml:space="preserve">Căn cứ Quyết định </t>
    </r>
    <r>
      <rPr>
        <i/>
        <sz val="11"/>
        <color rgb="FF000000"/>
        <rFont val="Times New Roman"/>
        <family val="1"/>
      </rPr>
      <t>số 97/QĐ-UBND</t>
    </r>
    <r>
      <rPr>
        <i/>
        <sz val="11"/>
        <color indexed="8"/>
        <rFont val="Times New Roman"/>
        <family val="1"/>
      </rPr>
      <t xml:space="preserve"> ngày 18/01/2022 của UBND huyện Tân Yên về việc phê duyệt giá đất cụ thể để tính toán bồi thường, hỗ trợ, tái định cư thực hiện dự án Đường nối QL.37-QL.17-Võ Nhai (Thái Nguyên), tỉnh Bắc Giang, đoạn qua các xã  Quang Tiến, Đại Hóa, Phúc Sơn, huyện Tân Yên</t>
    </r>
  </si>
  <si>
    <t xml:space="preserve"> PHƯƠNG ÁN BỒI THƯỜNG, HỖ TRỢ TÀI SẢN TRÊN ĐẤT KHI NHÀ NƯỚC THU HỒI
Dự án: Đường nối QL.37-QL.17-Võ Nhai (Thái Nguyên), tỉnh Bắc Giang
Tuyến nhánh: Cải tạo, nâng cấp ĐT.294 đoạn từ ngã ba Tân Sỏi, huyện Yên Thế đến xã Phúc Sơn, huyện Tân Yên </t>
  </si>
  <si>
    <t>Thôn Quang Lâm</t>
  </si>
  <si>
    <t xml:space="preserve"> Mức hỗ trợ 80 %:  Đối với đất thu hồi là đất ở: Tài sản hình thành trên đất là cây trồng, vật nuôi.
Đối với đất thu hồi là đất CLN: Tài sản hình thành trên đất là nhà, công trình kiến trúc gắn liền với đất</t>
  </si>
  <si>
    <t xml:space="preserve"> Mức hỗ trợ 100 %:  Đối với đất thu hồi là đất ở: Tài sản hình thành trên đất là nhà, công trình kiến trúc gắn liền với đất
Đối với đất thu hồi là đất CLN:  Tài sản hình thành trên đất là cây trồng, vật nuôi.</t>
  </si>
  <si>
    <t>Căn cứ theo công văn số 01/CBGVLXD-LS ngày 10/01/2022 của Liên Sở Xây dựng- Tài chính tỉnh Bắc Giang về việc công bố giá các loại vật liệu xây dựng chủ yếu trong lĩnh vực đầu tư xây dựng tại các huyện, thành phố trên địa bàn tỉnh Bắc Giang từ ngày 10/01/2022</t>
  </si>
  <si>
    <t xml:space="preserve">     Căn cứ theo công văn số 2656/SNN-KHTC ngày 31/12/2021 của Sở Nông nghiệp và Phát triển Nông thôn về việc công bố đơn giá tài sản trân đất là cây trồng, vật nuôi khi Nhà nước thu hồi đất 06 tháng đầu năm 2022 trên địa bàn tỉnh Bắc Giang;</t>
  </si>
  <si>
    <t>ONT</t>
  </si>
  <si>
    <t xml:space="preserve">Nguyễn Thị Thành </t>
  </si>
  <si>
    <t>472b</t>
  </si>
  <si>
    <t>Nguyễn Hữu Ngọ</t>
  </si>
  <si>
    <t>ONT
(ONT+CLN)</t>
  </si>
  <si>
    <t xml:space="preserve">Thân Đức Cường 
</t>
  </si>
  <si>
    <t>251b</t>
  </si>
  <si>
    <t>Địa điểm: Thôn Quang Lâm, thôn Đọ, xã Đại Hóa, huyện Tân Yên, tỉnh Bắc Giang (đợt 9)</t>
  </si>
  <si>
    <t>Sân đổ bê tông dài 5 m, rộng 0.6 m, dày 0.2 m - Khối đổ bê tông mác 200</t>
  </si>
  <si>
    <t>Sân đổ bê tông dài 5 m, rộng 4.4 m, dày 0.2 m - Khối đổ bê tông mác 200</t>
  </si>
  <si>
    <t>Sân đổ bê tông dài 6.0m, rộng 0.7 m, dày 0.2m - Khối đổ bê tông mác 200</t>
  </si>
  <si>
    <t>Sân đổ bê tông dài 6.0m, rộng 4.3 m, dày 0.2m - Khối đổ bê tông mác 200</t>
  </si>
  <si>
    <t>Nguyễn Thị Thành</t>
  </si>
  <si>
    <t>Tường xây gạch chỉ 220mm, bổ trụ, cao 0.4 m, dài 2.3 m</t>
  </si>
  <si>
    <t>Tường xây cay xỉ (cay vôi) 250mm, cao 0.4 m, dài 2.3m</t>
  </si>
  <si>
    <t>Sân đổ bê tông dài 3.0m, rộng 3.0m, dày 0.15m - Khối đổ bê tông mác 200</t>
  </si>
  <si>
    <t>Sân đổ bê tông dài 3.0m, rộng 0.8m, dày 0.15m - Khối đổ bê tông mác 200</t>
  </si>
  <si>
    <t>Thân Đức Cường</t>
  </si>
  <si>
    <t>Sân đổ bê tông dài 4.0m, rộng 1.0m, dày 0.15m - Khối đổ bê tông mác 200</t>
  </si>
  <si>
    <t>Sân đổ bê tông dài 4.0m, rộng 4.5m, dày 0.15m - Khối đổ bê tông mác 200</t>
  </si>
  <si>
    <t>Cây Sấu ĐK gốc trên 40cm</t>
  </si>
  <si>
    <t>Cây Vú Sữa ĐK gốc 12cm ≤ Φ &lt;15cm</t>
  </si>
  <si>
    <t>Tường rào xây gạch chỉ 110mm, bổ trụ, dài 3.0m, cao 1.5m</t>
  </si>
  <si>
    <t>Sân đổ bê tông dài 4m, rộng 1.8 m, dày 0.2 m - Khối đổ bê tông mác 200</t>
  </si>
  <si>
    <t>Sân đổ bê tông dài 4 m, rộng 3.2m, dày 0.2 m - Khối đổ bê tông mác 200</t>
  </si>
  <si>
    <t>ONT 
(ONT+ Vườn)</t>
  </si>
  <si>
    <t>Địa điểm: Thôn Đọ, thôn Quang Lâm xã Đại Hóa, huyện Tân Yên, tỉnh Bắc Giang (đợt 9)</t>
  </si>
  <si>
    <t>Nguyễn Văn Hanh
(ủy quyền cho bà Nguyễn Thị Thư)</t>
  </si>
  <si>
    <t>Nguyễn Thị Hường
(ủy quyền cho bà Nguyễn Thị Thư)</t>
  </si>
  <si>
    <t xml:space="preserve">Nguyễn Hữu Ngọ
</t>
  </si>
  <si>
    <t xml:space="preserve">Nguyễn Thị Thành 
</t>
  </si>
  <si>
    <t>Nguyễn Văn Hanh
(ủy quyền cho bà
Nguyễn Thị Thư)</t>
  </si>
  <si>
    <t>Nguyễn Thị Hường
ủy quyền cho bà Nguyễn Thị Thư)</t>
  </si>
  <si>
    <t>479b</t>
  </si>
  <si>
    <t>Sân đổ bê tông dài 7m, rộng 1.4m, dày 0.2 m - Khối đổ bê tông mác 200</t>
  </si>
  <si>
    <t>Sân đổ bê tông dài 7m, rộng 3.7m, dày 0.2 m - Khối đổ bê tông mác 200</t>
  </si>
  <si>
    <t>Sân đổ bê tông dài 7m, rộng 0.4m, dày 0.2 m - Khối đổ bê tông mác 200</t>
  </si>
  <si>
    <t>Sân đổ bê tông dài 7m, rộng 4.6m, dày 0.2 m - Khối đổ bê tông mác 200</t>
  </si>
  <si>
    <t>Tổng: 59.24 m²</t>
  </si>
  <si>
    <t>Sân đổ bê tông dài 10.0m, rộng 1.6 m, dày 0.2m - Khối đổ bê tông mác 200</t>
  </si>
  <si>
    <t>Sân đổ bê tông dài 10.0m, rộng 4.5 m, dày 0.2m - Khối đổ bê tông mác 200</t>
  </si>
  <si>
    <t>Đào Thị Thủy- vợ
(GCN Thân Đức Chúc )</t>
  </si>
  <si>
    <t>Đào Thị Thủy - vợ
(GCN Thân Đức Chúc)</t>
  </si>
  <si>
    <t>CLN (vườn)</t>
  </si>
  <si>
    <t>ONT
(ONT+vườn)</t>
  </si>
  <si>
    <t>ONT 
(ONT+ CLN)</t>
  </si>
  <si>
    <t>Trần Minh Sâm                                    (ủy quyền cho bà Trần Thị Hiền)</t>
  </si>
  <si>
    <t>Trần Văn Cường                                     (ủy quyền cho bà Trần Thị Hiền)</t>
  </si>
  <si>
    <t>Đơn vị tính: Đồng</t>
  </si>
  <si>
    <t>Đơn vị tính:Đồng</t>
  </si>
  <si>
    <t>( Kèm theo Quyết định số………../QĐ- UBND ngày ……/4/2023 của UBND huyện Tân 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</si>
</sst>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numFmt numFmtId="167" formatCode="_(* #,##0.0_);_(* \(#,##0.0\);_(* &quot;-&quot;??_);_(@_)"/>
  </numFmts>
  <fonts count="22" x14ac:knownFonts="1">
    <font>
      <sz val="10"/>
      <color indexed="8"/>
      <name val="Arial"/>
      <charset val="1"/>
    </font>
    <font>
      <sz val="12"/>
      <color theme="1"/>
      <name val="Times New Roman"/>
      <family val="2"/>
    </font>
    <font>
      <sz val="10"/>
      <color indexed="8"/>
      <name val="Times New Roman"/>
      <family val="1"/>
    </font>
    <font>
      <sz val="10"/>
      <name val="Times New Roman"/>
      <family val="1"/>
    </font>
    <font>
      <sz val="11"/>
      <color indexed="8"/>
      <name val="Times New Roman"/>
      <family val="1"/>
    </font>
    <font>
      <sz val="10"/>
      <color indexed="8"/>
      <name val="Arial"/>
      <family val="2"/>
    </font>
    <font>
      <b/>
      <sz val="10"/>
      <name val="Times New Roman"/>
      <family val="1"/>
    </font>
    <font>
      <b/>
      <sz val="10"/>
      <color indexed="8"/>
      <name val="Times New Roman"/>
      <family val="1"/>
    </font>
    <font>
      <sz val="10"/>
      <color rgb="FF000000"/>
      <name val="Times New Roman"/>
      <family val="1"/>
    </font>
    <font>
      <sz val="10"/>
      <name val="Arial"/>
      <family val="2"/>
    </font>
    <font>
      <i/>
      <sz val="11"/>
      <name val="Times New Roman"/>
      <family val="1"/>
    </font>
    <font>
      <sz val="11"/>
      <name val="Times New Roman"/>
      <family val="1"/>
    </font>
    <font>
      <b/>
      <sz val="11"/>
      <color indexed="8"/>
      <name val="Times New Roman"/>
      <family val="1"/>
    </font>
    <font>
      <i/>
      <sz val="11"/>
      <color indexed="8"/>
      <name val="Times New Roman"/>
      <family val="1"/>
    </font>
    <font>
      <b/>
      <sz val="11"/>
      <color theme="1"/>
      <name val="Times New Roman"/>
      <family val="1"/>
    </font>
    <font>
      <sz val="11"/>
      <color theme="1"/>
      <name val="Times New Roman"/>
      <family val="1"/>
    </font>
    <font>
      <b/>
      <sz val="11"/>
      <name val="Times New Roman"/>
      <family val="1"/>
    </font>
    <font>
      <i/>
      <sz val="11"/>
      <color rgb="FF000000"/>
      <name val="Times New Roman"/>
      <family val="1"/>
    </font>
    <font>
      <i/>
      <sz val="10"/>
      <name val="Times New Roman"/>
      <family val="1"/>
    </font>
    <font>
      <i/>
      <sz val="10"/>
      <color indexed="8"/>
      <name val="Times New Roman"/>
      <family val="1"/>
    </font>
    <font>
      <sz val="10"/>
      <color theme="1"/>
      <name val="Times New Roman"/>
      <family val="1"/>
    </font>
    <font>
      <sz val="10"/>
      <color indexed="8"/>
      <name val="Arial"/>
      <charset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s>
  <cellStyleXfs count="5">
    <xf numFmtId="0" fontId="0" fillId="0" borderId="0"/>
    <xf numFmtId="0" fontId="1" fillId="0" borderId="0"/>
    <xf numFmtId="164" fontId="5" fillId="0" borderId="0" applyFont="0" applyFill="0" applyBorder="0" applyAlignment="0" applyProtection="0"/>
    <xf numFmtId="0" fontId="9" fillId="0" borderId="0"/>
    <xf numFmtId="164" fontId="21" fillId="0" borderId="0" applyFont="0" applyFill="0" applyBorder="0" applyAlignment="0" applyProtection="0"/>
  </cellStyleXfs>
  <cellXfs count="178">
    <xf numFmtId="0" fontId="0" fillId="0" borderId="0" xfId="0" applyNumberFormat="1" applyFont="1" applyFill="1" applyBorder="1" applyAlignment="1" applyProtection="1"/>
    <xf numFmtId="0" fontId="2" fillId="0" borderId="0" xfId="0" applyNumberFormat="1" applyFont="1" applyFill="1" applyBorder="1" applyAlignment="1" applyProtection="1"/>
    <xf numFmtId="165" fontId="6" fillId="0" borderId="1" xfId="2" applyNumberFormat="1" applyFont="1" applyFill="1" applyBorder="1" applyAlignment="1">
      <alignment horizontal="center" vertical="center" wrapText="1"/>
    </xf>
    <xf numFmtId="0" fontId="4" fillId="0" borderId="0" xfId="0" applyNumberFormat="1" applyFont="1" applyFill="1" applyBorder="1" applyAlignment="1" applyProtection="1"/>
    <xf numFmtId="0" fontId="12"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15" fillId="0" borderId="0" xfId="0" applyFont="1" applyFill="1"/>
    <xf numFmtId="0" fontId="16" fillId="0" borderId="1" xfId="1" applyFont="1" applyFill="1" applyBorder="1" applyAlignment="1">
      <alignment horizontal="center" vertical="center" wrapText="1"/>
    </xf>
    <xf numFmtId="0" fontId="4" fillId="0" borderId="1" xfId="0" applyNumberFormat="1" applyFont="1" applyFill="1" applyBorder="1" applyAlignment="1" applyProtection="1">
      <alignment horizontal="center"/>
    </xf>
    <xf numFmtId="0" fontId="11" fillId="2" borderId="0" xfId="0" applyFont="1" applyFill="1"/>
    <xf numFmtId="0" fontId="16" fillId="2" borderId="1" xfId="0" applyFont="1" applyFill="1" applyBorder="1" applyAlignment="1">
      <alignment horizontal="center" vertical="center" wrapText="1"/>
    </xf>
    <xf numFmtId="166" fontId="16" fillId="2" borderId="1" xfId="2" applyNumberFormat="1" applyFont="1" applyFill="1" applyBorder="1" applyAlignment="1">
      <alignment horizontal="center" vertical="center" wrapText="1"/>
    </xf>
    <xf numFmtId="0" fontId="11" fillId="0" borderId="0" xfId="0" applyFont="1" applyFill="1"/>
    <xf numFmtId="165" fontId="11" fillId="2" borderId="0" xfId="2" applyNumberFormat="1" applyFont="1" applyFill="1"/>
    <xf numFmtId="165" fontId="11" fillId="2" borderId="0" xfId="0" applyNumberFormat="1" applyFont="1" applyFill="1"/>
    <xf numFmtId="165" fontId="16" fillId="2" borderId="0" xfId="0" applyNumberFormat="1" applyFont="1" applyFill="1"/>
    <xf numFmtId="165" fontId="2" fillId="0" borderId="1" xfId="2" applyNumberFormat="1" applyFont="1" applyFill="1" applyBorder="1" applyAlignment="1" applyProtection="1">
      <alignment vertical="center" wrapText="1"/>
    </xf>
    <xf numFmtId="166" fontId="4" fillId="0" borderId="0" xfId="0" applyNumberFormat="1" applyFont="1" applyFill="1" applyBorder="1" applyAlignment="1" applyProtection="1"/>
    <xf numFmtId="0" fontId="14" fillId="0" borderId="1" xfId="1" applyFont="1" applyFill="1" applyBorder="1" applyAlignment="1">
      <alignment horizontal="center" vertical="center" wrapText="1"/>
    </xf>
    <xf numFmtId="0" fontId="2" fillId="0" borderId="1" xfId="0" applyNumberFormat="1" applyFont="1" applyFill="1" applyBorder="1" applyAlignment="1" applyProtection="1"/>
    <xf numFmtId="0" fontId="4" fillId="0" borderId="1" xfId="0" applyNumberFormat="1" applyFont="1" applyFill="1" applyBorder="1" applyAlignment="1" applyProtection="1"/>
    <xf numFmtId="0" fontId="3" fillId="0" borderId="1" xfId="0"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165" fontId="3"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vertical="center" wrapText="1"/>
    </xf>
    <xf numFmtId="0" fontId="6" fillId="0" borderId="1" xfId="0" applyFont="1" applyFill="1" applyBorder="1" applyAlignment="1">
      <alignment horizontal="center" vertical="center" wrapText="1"/>
    </xf>
    <xf numFmtId="0" fontId="2" fillId="0" borderId="0" xfId="0" applyNumberFormat="1" applyFont="1" applyFill="1" applyBorder="1" applyAlignment="1" applyProtection="1">
      <alignment vertical="center"/>
    </xf>
    <xf numFmtId="0" fontId="13" fillId="0" borderId="0" xfId="0" applyNumberFormat="1" applyFont="1" applyFill="1" applyBorder="1" applyAlignment="1" applyProtection="1"/>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165" fontId="2" fillId="0" borderId="1" xfId="0" applyNumberFormat="1" applyFont="1" applyFill="1" applyBorder="1" applyAlignment="1" applyProtection="1">
      <alignment horizontal="center" vertical="center" wrapText="1"/>
    </xf>
    <xf numFmtId="0" fontId="3" fillId="0" borderId="7" xfId="0" applyFont="1" applyFill="1" applyBorder="1" applyAlignment="1">
      <alignment vertical="center" wrapText="1"/>
    </xf>
    <xf numFmtId="0" fontId="3" fillId="0" borderId="5" xfId="0" applyFont="1" applyFill="1" applyBorder="1" applyAlignment="1">
      <alignment vertical="center" wrapText="1"/>
    </xf>
    <xf numFmtId="0" fontId="7" fillId="0" borderId="1" xfId="0" applyNumberFormat="1" applyFont="1" applyFill="1" applyBorder="1" applyAlignment="1" applyProtection="1">
      <alignment horizontal="center" vertical="center"/>
    </xf>
    <xf numFmtId="165" fontId="7" fillId="0" borderId="1"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xf>
    <xf numFmtId="0" fontId="12" fillId="0" borderId="1" xfId="0" applyNumberFormat="1" applyFont="1" applyFill="1" applyBorder="1" applyAlignment="1" applyProtection="1"/>
    <xf numFmtId="0" fontId="12" fillId="0" borderId="1"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xf>
    <xf numFmtId="0" fontId="7" fillId="0" borderId="0" xfId="0" applyNumberFormat="1" applyFont="1" applyFill="1" applyBorder="1" applyAlignment="1" applyProtection="1"/>
    <xf numFmtId="0" fontId="2" fillId="0" borderId="0" xfId="0" applyNumberFormat="1" applyFont="1" applyFill="1" applyBorder="1" applyAlignment="1" applyProtection="1">
      <alignment horizontal="right"/>
    </xf>
    <xf numFmtId="0" fontId="19" fillId="0" borderId="0" xfId="0" applyNumberFormat="1" applyFont="1" applyFill="1" applyBorder="1" applyAlignment="1" applyProtection="1"/>
    <xf numFmtId="0" fontId="18" fillId="2" borderId="0" xfId="0" applyFont="1" applyFill="1" applyAlignment="1">
      <alignment vertical="center" wrapText="1"/>
    </xf>
    <xf numFmtId="0" fontId="14" fillId="0" borderId="1" xfId="1" applyFont="1" applyFill="1" applyBorder="1" applyAlignment="1">
      <alignment horizontal="center" vertical="center" wrapText="1"/>
    </xf>
    <xf numFmtId="0" fontId="16" fillId="2" borderId="8" xfId="0"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7" fontId="15" fillId="0" borderId="1" xfId="2"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67" fontId="11" fillId="0" borderId="1" xfId="2" applyNumberFormat="1" applyFont="1" applyFill="1" applyBorder="1" applyAlignment="1" applyProtection="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pplyProtection="1">
      <alignment horizontal="center" wrapText="1"/>
    </xf>
    <xf numFmtId="0" fontId="11" fillId="0" borderId="1" xfId="1" applyFont="1" applyFill="1" applyBorder="1" applyAlignment="1">
      <alignment horizontal="center" vertical="center" wrapText="1"/>
    </xf>
    <xf numFmtId="167" fontId="12" fillId="0" borderId="1" xfId="0" applyNumberFormat="1" applyFont="1" applyFill="1" applyBorder="1" applyAlignment="1" applyProtection="1">
      <alignment horizontal="center"/>
    </xf>
    <xf numFmtId="165" fontId="2" fillId="2" borderId="1" xfId="2" applyNumberFormat="1" applyFont="1" applyFill="1" applyBorder="1" applyAlignment="1" applyProtection="1">
      <alignment vertical="center" wrapText="1"/>
    </xf>
    <xf numFmtId="0" fontId="3" fillId="2" borderId="1" xfId="0" applyFont="1" applyFill="1" applyBorder="1" applyAlignment="1">
      <alignment horizontal="left" vertical="center" wrapText="1"/>
    </xf>
    <xf numFmtId="0" fontId="8" fillId="2" borderId="1" xfId="0"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2" fillId="2" borderId="1" xfId="0" applyNumberFormat="1" applyFont="1" applyFill="1" applyBorder="1" applyAlignment="1" applyProtection="1">
      <alignment vertical="center" wrapText="1"/>
    </xf>
    <xf numFmtId="0" fontId="2" fillId="2" borderId="1" xfId="0" applyNumberFormat="1" applyFont="1" applyFill="1" applyBorder="1" applyAlignment="1" applyProtection="1">
      <alignment horizontal="center" vertical="center"/>
    </xf>
    <xf numFmtId="165" fontId="3" fillId="2" borderId="1" xfId="0"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2" fillId="0" borderId="11" xfId="0" applyNumberFormat="1" applyFont="1" applyFill="1" applyBorder="1" applyAlignment="1" applyProtection="1">
      <alignment horizontal="center"/>
    </xf>
    <xf numFmtId="0" fontId="3" fillId="0" borderId="4" xfId="0" applyFont="1" applyFill="1" applyBorder="1" applyAlignment="1">
      <alignment horizontal="center" wrapText="1"/>
    </xf>
    <xf numFmtId="0" fontId="2" fillId="0" borderId="10" xfId="0" applyNumberFormat="1" applyFont="1" applyFill="1" applyBorder="1" applyAlignment="1" applyProtection="1">
      <alignment horizontal="center"/>
    </xf>
    <xf numFmtId="165" fontId="6" fillId="0" borderId="7"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 xfId="0" applyNumberFormat="1" applyFont="1" applyFill="1" applyBorder="1" applyAlignment="1" applyProtection="1">
      <alignment horizontal="left" wrapText="1"/>
    </xf>
    <xf numFmtId="0" fontId="14" fillId="0" borderId="1" xfId="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vertical="center" wrapText="1"/>
    </xf>
    <xf numFmtId="165" fontId="2" fillId="0" borderId="0" xfId="0" applyNumberFormat="1" applyFont="1" applyFill="1" applyBorder="1" applyAlignment="1" applyProtection="1">
      <alignment vertical="center"/>
    </xf>
    <xf numFmtId="165" fontId="16" fillId="2" borderId="1" xfId="2" applyNumberFormat="1" applyFont="1" applyFill="1" applyBorder="1" applyAlignment="1">
      <alignment horizontal="center" vertical="center" wrapText="1"/>
    </xf>
    <xf numFmtId="165" fontId="11" fillId="2" borderId="1" xfId="2" applyNumberFormat="1" applyFont="1" applyFill="1" applyBorder="1" applyAlignment="1">
      <alignment horizontal="center" vertical="center" wrapText="1"/>
    </xf>
    <xf numFmtId="165" fontId="11" fillId="2" borderId="1" xfId="3" applyNumberFormat="1" applyFont="1" applyFill="1" applyBorder="1" applyAlignment="1">
      <alignment horizontal="center" vertical="center" wrapText="1"/>
    </xf>
    <xf numFmtId="165" fontId="4" fillId="0" borderId="0" xfId="0" applyNumberFormat="1" applyFont="1" applyFill="1" applyBorder="1" applyAlignment="1" applyProtection="1"/>
    <xf numFmtId="165" fontId="11" fillId="2" borderId="0" xfId="0" applyNumberFormat="1" applyFont="1" applyFill="1" applyAlignment="1">
      <alignment wrapText="1"/>
    </xf>
    <xf numFmtId="0" fontId="12" fillId="0" borderId="1" xfId="0" applyNumberFormat="1" applyFont="1" applyFill="1" applyBorder="1" applyAlignment="1" applyProtection="1">
      <alignment horizontal="center"/>
    </xf>
    <xf numFmtId="9" fontId="11" fillId="2" borderId="0" xfId="0" applyNumberFormat="1" applyFont="1" applyFill="1" applyAlignment="1">
      <alignment horizontal="left"/>
    </xf>
    <xf numFmtId="0" fontId="14" fillId="0" borderId="1" xfId="1" applyFont="1" applyFill="1" applyBorder="1" applyAlignment="1">
      <alignment horizontal="center" vertical="center" wrapText="1"/>
    </xf>
    <xf numFmtId="0" fontId="16" fillId="2"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0" fontId="11" fillId="2" borderId="0" xfId="0" applyFont="1" applyFill="1" applyAlignment="1">
      <alignment vertical="center"/>
    </xf>
    <xf numFmtId="0" fontId="5" fillId="0" borderId="1" xfId="0" applyNumberFormat="1" applyFont="1" applyFill="1" applyBorder="1" applyAlignment="1" applyProtection="1"/>
    <xf numFmtId="0" fontId="5" fillId="0" borderId="0" xfId="0" applyNumberFormat="1" applyFont="1" applyFill="1" applyBorder="1" applyAlignment="1" applyProtection="1"/>
    <xf numFmtId="0" fontId="11" fillId="0" borderId="1" xfId="0" applyNumberFormat="1" applyFont="1" applyFill="1" applyBorder="1" applyAlignment="1" applyProtection="1">
      <alignment horizontal="center" vertical="center"/>
    </xf>
    <xf numFmtId="165" fontId="11" fillId="2" borderId="0" xfId="4" applyNumberFormat="1" applyFont="1" applyFill="1"/>
    <xf numFmtId="165" fontId="4" fillId="0" borderId="0" xfId="4" applyNumberFormat="1" applyFont="1" applyFill="1" applyBorder="1" applyAlignment="1" applyProtection="1"/>
    <xf numFmtId="164" fontId="4" fillId="0" borderId="0" xfId="0" applyNumberFormat="1" applyFont="1" applyFill="1" applyBorder="1" applyAlignment="1" applyProtection="1"/>
    <xf numFmtId="0" fontId="10" fillId="2" borderId="6" xfId="0" applyFont="1" applyFill="1" applyBorder="1" applyAlignment="1">
      <alignment horizontal="center" vertical="center"/>
    </xf>
    <xf numFmtId="0" fontId="19" fillId="0" borderId="6"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4" fillId="0" borderId="1"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10" fillId="2" borderId="0"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165" fontId="16" fillId="2" borderId="2" xfId="2" applyNumberFormat="1" applyFont="1" applyFill="1" applyBorder="1" applyAlignment="1">
      <alignment horizontal="center" vertical="center" wrapText="1"/>
    </xf>
    <xf numFmtId="165" fontId="16" fillId="2" borderId="3" xfId="2" applyNumberFormat="1" applyFont="1" applyFill="1" applyBorder="1" applyAlignment="1">
      <alignment horizontal="center" vertical="center" wrapText="1"/>
    </xf>
    <xf numFmtId="0" fontId="10" fillId="2" borderId="6" xfId="0" applyFont="1" applyFill="1" applyBorder="1" applyAlignment="1">
      <alignment horizontal="center" vertical="center"/>
    </xf>
    <xf numFmtId="165" fontId="16" fillId="2" borderId="1" xfId="3" applyNumberFormat="1" applyFont="1" applyFill="1" applyBorder="1" applyAlignment="1">
      <alignment horizontal="center" vertical="center" wrapText="1"/>
    </xf>
    <xf numFmtId="0" fontId="16" fillId="2" borderId="8" xfId="0" applyFont="1" applyFill="1" applyBorder="1" applyAlignment="1">
      <alignment horizontal="center" vertical="center" wrapText="1"/>
    </xf>
    <xf numFmtId="0" fontId="13"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xf>
    <xf numFmtId="0" fontId="19" fillId="0" borderId="6" xfId="0" applyNumberFormat="1" applyFont="1" applyFill="1" applyBorder="1" applyAlignment="1" applyProtection="1">
      <alignment horizont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2" borderId="4"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2" fillId="2" borderId="4" xfId="0" applyNumberFormat="1" applyFont="1" applyFill="1" applyBorder="1" applyAlignment="1" applyProtection="1">
      <alignment horizontal="center" vertical="center"/>
    </xf>
    <xf numFmtId="0" fontId="2" fillId="2" borderId="7" xfId="0" applyNumberFormat="1" applyFont="1" applyFill="1" applyBorder="1" applyAlignment="1" applyProtection="1">
      <alignment horizontal="center" vertical="center"/>
    </xf>
    <xf numFmtId="0" fontId="2" fillId="2" borderId="5" xfId="0" applyNumberFormat="1" applyFont="1" applyFill="1" applyBorder="1" applyAlignment="1" applyProtection="1">
      <alignment horizontal="center" vertical="center"/>
    </xf>
    <xf numFmtId="165" fontId="7" fillId="2" borderId="4" xfId="0" applyNumberFormat="1" applyFont="1" applyFill="1" applyBorder="1" applyAlignment="1" applyProtection="1">
      <alignment horizontal="center" vertical="center"/>
    </xf>
    <xf numFmtId="165" fontId="7" fillId="2" borderId="7" xfId="0" applyNumberFormat="1" applyFont="1" applyFill="1" applyBorder="1" applyAlignment="1" applyProtection="1">
      <alignment horizontal="center" vertical="center"/>
    </xf>
    <xf numFmtId="165" fontId="7" fillId="2" borderId="5" xfId="0" applyNumberFormat="1" applyFont="1" applyFill="1" applyBorder="1" applyAlignment="1" applyProtection="1">
      <alignment horizontal="center" vertical="center"/>
    </xf>
    <xf numFmtId="165" fontId="6" fillId="2" borderId="4" xfId="0" applyNumberFormat="1" applyFont="1" applyFill="1" applyBorder="1" applyAlignment="1">
      <alignment horizontal="center" vertical="center" wrapText="1"/>
    </xf>
    <xf numFmtId="165" fontId="6"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0" xfId="0" applyNumberFormat="1" applyFont="1" applyFill="1" applyBorder="1" applyAlignment="1" applyProtection="1">
      <alignment horizontal="left" vertical="top" wrapText="1"/>
    </xf>
    <xf numFmtId="0" fontId="18" fillId="2" borderId="0" xfId="0" applyFont="1" applyFill="1" applyAlignment="1">
      <alignment horizontal="left" vertical="center" wrapText="1"/>
    </xf>
    <xf numFmtId="0" fontId="6" fillId="0" borderId="0" xfId="0" applyFont="1" applyFill="1" applyAlignment="1">
      <alignment horizontal="center" vertical="center" wrapText="1"/>
    </xf>
    <xf numFmtId="0" fontId="19" fillId="0" borderId="0"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18" fillId="2" borderId="9"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1" fontId="3" fillId="0" borderId="4"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2" borderId="4" xfId="0" applyNumberFormat="1" applyFont="1" applyFill="1" applyBorder="1" applyAlignment="1" applyProtection="1">
      <alignment horizontal="center" vertical="center" wrapText="1"/>
    </xf>
    <xf numFmtId="0" fontId="2" fillId="2" borderId="7" xfId="0" applyNumberFormat="1" applyFont="1" applyFill="1" applyBorder="1" applyAlignment="1" applyProtection="1">
      <alignment horizontal="center" vertical="center" wrapText="1"/>
    </xf>
    <xf numFmtId="0" fontId="2" fillId="2" borderId="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xf>
  </cellXfs>
  <cellStyles count="5">
    <cellStyle name="Comma" xfId="4" builtinId="3"/>
    <cellStyle name="Comma 2" xfId="2"/>
    <cellStyle name="Normal" xfId="0" builtinId="0"/>
    <cellStyle name="Normal 2" xfId="1"/>
    <cellStyle name="Normal 2 2 2"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zoomScaleNormal="100" workbookViewId="0">
      <selection activeCell="D16" sqref="D16"/>
    </sheetView>
  </sheetViews>
  <sheetFormatPr defaultRowHeight="15" x14ac:dyDescent="0.25"/>
  <cols>
    <col min="1" max="1" width="5.5703125" style="3" customWidth="1"/>
    <col min="2" max="2" width="31.7109375" style="3" customWidth="1"/>
    <col min="3" max="3" width="13" style="177" customWidth="1"/>
    <col min="4" max="6" width="8.42578125" style="3" customWidth="1"/>
    <col min="7" max="8" width="7.5703125" style="3" customWidth="1"/>
    <col min="9" max="9" width="9.140625" style="3" customWidth="1"/>
    <col min="10" max="10" width="14.140625" style="3" customWidth="1"/>
    <col min="11" max="11" width="8.5703125" style="3" customWidth="1"/>
    <col min="12" max="12" width="9.7109375" style="3" customWidth="1"/>
    <col min="13" max="13" width="10" style="3" customWidth="1"/>
    <col min="14" max="14" width="8.7109375" style="3" customWidth="1"/>
    <col min="15" max="16384" width="9.140625" style="3"/>
  </cols>
  <sheetData>
    <row r="1" spans="1:14" s="4" customFormat="1" ht="22.5" customHeight="1" x14ac:dyDescent="0.2">
      <c r="A1" s="107" t="s">
        <v>42</v>
      </c>
      <c r="B1" s="107"/>
      <c r="C1" s="107"/>
      <c r="D1" s="107"/>
      <c r="E1" s="107"/>
      <c r="F1" s="107"/>
      <c r="G1" s="107"/>
      <c r="H1" s="107"/>
      <c r="I1" s="107"/>
      <c r="J1" s="107"/>
      <c r="K1" s="107"/>
      <c r="L1" s="107"/>
      <c r="M1" s="107"/>
      <c r="N1" s="107"/>
    </row>
    <row r="2" spans="1:14" s="4" customFormat="1" ht="39.75" customHeight="1" x14ac:dyDescent="0.2">
      <c r="A2" s="108" t="s">
        <v>38</v>
      </c>
      <c r="B2" s="107"/>
      <c r="C2" s="107"/>
      <c r="D2" s="107"/>
      <c r="E2" s="107"/>
      <c r="F2" s="107"/>
      <c r="G2" s="107"/>
      <c r="H2" s="107"/>
      <c r="I2" s="107"/>
      <c r="J2" s="107"/>
      <c r="K2" s="107"/>
      <c r="L2" s="107"/>
      <c r="M2" s="107"/>
      <c r="N2" s="107"/>
    </row>
    <row r="3" spans="1:14" s="4" customFormat="1" ht="18" customHeight="1" x14ac:dyDescent="0.2">
      <c r="A3" s="107" t="s">
        <v>60</v>
      </c>
      <c r="B3" s="107"/>
      <c r="C3" s="107"/>
      <c r="D3" s="107"/>
      <c r="E3" s="107"/>
      <c r="F3" s="107"/>
      <c r="G3" s="107"/>
      <c r="H3" s="107"/>
      <c r="I3" s="107"/>
      <c r="J3" s="107"/>
      <c r="K3" s="107"/>
      <c r="L3" s="107"/>
      <c r="M3" s="107"/>
      <c r="N3" s="107"/>
    </row>
    <row r="4" spans="1:14" s="5" customFormat="1" ht="24.75" customHeight="1" x14ac:dyDescent="0.2">
      <c r="A4" s="109" t="s">
        <v>103</v>
      </c>
      <c r="B4" s="109"/>
      <c r="C4" s="109"/>
      <c r="D4" s="109"/>
      <c r="E4" s="109"/>
      <c r="F4" s="109"/>
      <c r="G4" s="109"/>
      <c r="H4" s="109"/>
      <c r="I4" s="109"/>
      <c r="J4" s="109"/>
      <c r="K4" s="109"/>
      <c r="L4" s="109"/>
      <c r="M4" s="109"/>
      <c r="N4" s="109"/>
    </row>
    <row r="5" spans="1:14" s="6" customFormat="1" ht="36" customHeight="1" x14ac:dyDescent="0.25">
      <c r="A5" s="110" t="s">
        <v>0</v>
      </c>
      <c r="B5" s="110" t="s">
        <v>1</v>
      </c>
      <c r="C5" s="110" t="s">
        <v>2</v>
      </c>
      <c r="D5" s="110" t="s">
        <v>34</v>
      </c>
      <c r="E5" s="110"/>
      <c r="F5" s="110"/>
      <c r="G5" s="110" t="s">
        <v>8</v>
      </c>
      <c r="H5" s="110"/>
      <c r="I5" s="110"/>
      <c r="J5" s="111" t="s">
        <v>6</v>
      </c>
      <c r="K5" s="111" t="s">
        <v>9</v>
      </c>
      <c r="L5" s="113" t="s">
        <v>10</v>
      </c>
      <c r="M5" s="114"/>
      <c r="N5" s="110" t="s">
        <v>3</v>
      </c>
    </row>
    <row r="6" spans="1:14" s="6" customFormat="1" ht="109.5" customHeight="1" x14ac:dyDescent="0.25">
      <c r="A6" s="110"/>
      <c r="B6" s="110"/>
      <c r="C6" s="110"/>
      <c r="D6" s="18" t="s">
        <v>5</v>
      </c>
      <c r="E6" s="18" t="s">
        <v>7</v>
      </c>
      <c r="F6" s="18" t="s">
        <v>4</v>
      </c>
      <c r="G6" s="18" t="s">
        <v>5</v>
      </c>
      <c r="H6" s="18" t="s">
        <v>7</v>
      </c>
      <c r="I6" s="18" t="s">
        <v>4</v>
      </c>
      <c r="J6" s="112"/>
      <c r="K6" s="112"/>
      <c r="L6" s="18" t="s">
        <v>11</v>
      </c>
      <c r="M6" s="7" t="s">
        <v>33</v>
      </c>
      <c r="N6" s="110"/>
    </row>
    <row r="7" spans="1:14" s="6" customFormat="1" ht="30.75" customHeight="1" x14ac:dyDescent="0.25">
      <c r="A7" s="53">
        <v>1</v>
      </c>
      <c r="B7" s="82" t="s">
        <v>80</v>
      </c>
      <c r="C7" s="59" t="s">
        <v>45</v>
      </c>
      <c r="D7" s="55">
        <v>35</v>
      </c>
      <c r="E7" s="56">
        <v>202</v>
      </c>
      <c r="F7" s="57">
        <v>360.4</v>
      </c>
      <c r="G7" s="55">
        <v>35</v>
      </c>
      <c r="H7" s="56">
        <v>202</v>
      </c>
      <c r="I7" s="58">
        <v>355.3</v>
      </c>
      <c r="J7" s="55" t="s">
        <v>57</v>
      </c>
      <c r="K7" s="59">
        <v>3.3</v>
      </c>
      <c r="L7" s="53"/>
      <c r="M7" s="53">
        <v>3.3</v>
      </c>
      <c r="N7" s="48"/>
    </row>
    <row r="8" spans="1:14" s="6" customFormat="1" ht="30.75" customHeight="1" x14ac:dyDescent="0.25">
      <c r="A8" s="53">
        <v>2</v>
      </c>
      <c r="B8" s="82" t="s">
        <v>81</v>
      </c>
      <c r="C8" s="59" t="s">
        <v>45</v>
      </c>
      <c r="D8" s="59">
        <v>35</v>
      </c>
      <c r="E8" s="59">
        <v>201</v>
      </c>
      <c r="F8" s="59">
        <v>303.7</v>
      </c>
      <c r="G8" s="55">
        <v>35</v>
      </c>
      <c r="H8" s="56">
        <v>201</v>
      </c>
      <c r="I8" s="60">
        <v>301.10000000000002</v>
      </c>
      <c r="J8" s="55" t="s">
        <v>57</v>
      </c>
      <c r="K8" s="59">
        <v>4.5999999999999996</v>
      </c>
      <c r="L8" s="53"/>
      <c r="M8" s="53">
        <v>4.5999999999999996</v>
      </c>
      <c r="N8" s="48"/>
    </row>
    <row r="9" spans="1:14" s="6" customFormat="1" ht="30.75" customHeight="1" x14ac:dyDescent="0.25">
      <c r="A9" s="53">
        <v>3</v>
      </c>
      <c r="B9" s="54" t="s">
        <v>54</v>
      </c>
      <c r="C9" s="59" t="s">
        <v>45</v>
      </c>
      <c r="D9" s="59">
        <v>35</v>
      </c>
      <c r="E9" s="59">
        <v>90</v>
      </c>
      <c r="F9" s="59">
        <v>194.5</v>
      </c>
      <c r="G9" s="55">
        <v>35</v>
      </c>
      <c r="H9" s="59" t="s">
        <v>55</v>
      </c>
      <c r="I9" s="58">
        <v>202.2</v>
      </c>
      <c r="J9" s="55" t="s">
        <v>96</v>
      </c>
      <c r="K9" s="59">
        <v>7.3</v>
      </c>
      <c r="L9" s="58"/>
      <c r="M9" s="63">
        <v>7.3</v>
      </c>
      <c r="N9" s="48"/>
    </row>
    <row r="10" spans="1:14" s="6" customFormat="1" ht="30.75" customHeight="1" x14ac:dyDescent="0.25">
      <c r="A10" s="53">
        <v>4</v>
      </c>
      <c r="B10" s="54" t="s">
        <v>56</v>
      </c>
      <c r="C10" s="59" t="s">
        <v>45</v>
      </c>
      <c r="D10" s="59">
        <v>35</v>
      </c>
      <c r="E10" s="59">
        <v>130</v>
      </c>
      <c r="F10" s="59">
        <v>1196</v>
      </c>
      <c r="G10" s="55">
        <v>35</v>
      </c>
      <c r="H10" s="59">
        <v>130</v>
      </c>
      <c r="I10" s="58">
        <v>1192.9000000000001</v>
      </c>
      <c r="J10" s="55" t="s">
        <v>97</v>
      </c>
      <c r="K10" s="59">
        <v>10</v>
      </c>
      <c r="L10" s="59">
        <v>10</v>
      </c>
      <c r="M10" s="63"/>
      <c r="N10" s="48"/>
    </row>
    <row r="11" spans="1:14" s="6" customFormat="1" ht="30.75" customHeight="1" x14ac:dyDescent="0.25">
      <c r="A11" s="53">
        <v>5</v>
      </c>
      <c r="B11" s="54" t="s">
        <v>70</v>
      </c>
      <c r="C11" s="55" t="s">
        <v>48</v>
      </c>
      <c r="D11" s="53">
        <v>36</v>
      </c>
      <c r="E11" s="53">
        <v>128</v>
      </c>
      <c r="F11" s="53">
        <v>117.8</v>
      </c>
      <c r="G11" s="53">
        <v>6</v>
      </c>
      <c r="H11" s="53" t="s">
        <v>59</v>
      </c>
      <c r="I11" s="53">
        <v>106</v>
      </c>
      <c r="J11" s="62" t="s">
        <v>53</v>
      </c>
      <c r="K11" s="53">
        <v>4.4000000000000004</v>
      </c>
      <c r="L11" s="53">
        <v>4.4000000000000004</v>
      </c>
      <c r="M11" s="53"/>
      <c r="N11" s="48"/>
    </row>
    <row r="12" spans="1:14" s="6" customFormat="1" ht="30.75" customHeight="1" x14ac:dyDescent="0.25">
      <c r="A12" s="53">
        <v>6</v>
      </c>
      <c r="B12" s="96" t="s">
        <v>94</v>
      </c>
      <c r="C12" s="55" t="s">
        <v>48</v>
      </c>
      <c r="D12" s="53">
        <v>36</v>
      </c>
      <c r="E12" s="53">
        <v>36</v>
      </c>
      <c r="F12" s="53">
        <v>322.5</v>
      </c>
      <c r="G12" s="100">
        <v>6</v>
      </c>
      <c r="H12" s="100">
        <v>251</v>
      </c>
      <c r="I12" s="100">
        <v>304</v>
      </c>
      <c r="J12" s="55" t="s">
        <v>57</v>
      </c>
      <c r="K12" s="53">
        <v>16.600000000000001</v>
      </c>
      <c r="L12" s="53">
        <v>16.600000000000001</v>
      </c>
      <c r="M12" s="53"/>
      <c r="N12" s="91"/>
    </row>
    <row r="13" spans="1:14" s="6" customFormat="1" ht="30.75" customHeight="1" x14ac:dyDescent="0.25">
      <c r="A13" s="53">
        <v>7</v>
      </c>
      <c r="B13" s="55" t="s">
        <v>99</v>
      </c>
      <c r="C13" s="59" t="s">
        <v>45</v>
      </c>
      <c r="D13" s="59">
        <v>35</v>
      </c>
      <c r="E13" s="59">
        <v>80</v>
      </c>
      <c r="F13" s="59">
        <v>295.10000000000002</v>
      </c>
      <c r="G13" s="55">
        <v>5</v>
      </c>
      <c r="H13" s="56">
        <v>479</v>
      </c>
      <c r="I13" s="60">
        <v>292</v>
      </c>
      <c r="J13" s="55" t="s">
        <v>97</v>
      </c>
      <c r="K13" s="53">
        <v>9.9</v>
      </c>
      <c r="L13" s="53">
        <v>9.9</v>
      </c>
      <c r="M13" s="53"/>
      <c r="N13" s="80"/>
    </row>
    <row r="14" spans="1:14" s="6" customFormat="1" ht="30.75" customHeight="1" x14ac:dyDescent="0.25">
      <c r="A14" s="53">
        <v>8</v>
      </c>
      <c r="B14" s="55" t="s">
        <v>100</v>
      </c>
      <c r="C14" s="59" t="s">
        <v>45</v>
      </c>
      <c r="D14" s="59">
        <v>35</v>
      </c>
      <c r="E14" s="59">
        <v>210</v>
      </c>
      <c r="F14" s="59">
        <v>371.8</v>
      </c>
      <c r="G14" s="55">
        <v>5</v>
      </c>
      <c r="H14" s="56" t="s">
        <v>86</v>
      </c>
      <c r="I14" s="60">
        <v>371</v>
      </c>
      <c r="J14" s="55" t="s">
        <v>97</v>
      </c>
      <c r="K14" s="53">
        <v>3.14</v>
      </c>
      <c r="L14" s="53">
        <v>3.14</v>
      </c>
      <c r="M14" s="53"/>
      <c r="N14" s="80"/>
    </row>
    <row r="15" spans="1:14" ht="25.5" customHeight="1" x14ac:dyDescent="0.25">
      <c r="A15" s="106" t="s">
        <v>91</v>
      </c>
      <c r="B15" s="106"/>
      <c r="C15" s="8"/>
      <c r="D15" s="20"/>
      <c r="E15" s="20"/>
      <c r="F15" s="40">
        <f>SUM(F7:F14)</f>
        <v>3161.8</v>
      </c>
      <c r="G15" s="40"/>
      <c r="H15" s="40"/>
      <c r="I15" s="64">
        <f>SUM(I7:I14)</f>
        <v>3124.5</v>
      </c>
      <c r="J15" s="40"/>
      <c r="K15" s="40">
        <f>SUM(K7:K14)</f>
        <v>59.24</v>
      </c>
      <c r="L15" s="89">
        <f>SUM(L7:L14)</f>
        <v>44.04</v>
      </c>
      <c r="M15" s="89">
        <f>SUM(M7:M14)</f>
        <v>15.2</v>
      </c>
      <c r="N15" s="20"/>
    </row>
  </sheetData>
  <mergeCells count="14">
    <mergeCell ref="A15:B15"/>
    <mergeCell ref="A1:N1"/>
    <mergeCell ref="A2:N2"/>
    <mergeCell ref="A3:N3"/>
    <mergeCell ref="A4:N4"/>
    <mergeCell ref="A5:A6"/>
    <mergeCell ref="B5:B6"/>
    <mergeCell ref="C5:C6"/>
    <mergeCell ref="G5:I5"/>
    <mergeCell ref="K5:K6"/>
    <mergeCell ref="L5:M5"/>
    <mergeCell ref="N5:N6"/>
    <mergeCell ref="D5:F5"/>
    <mergeCell ref="J5:J6"/>
  </mergeCells>
  <pageMargins left="0.2" right="0.2" top="0.25" bottom="0.2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election activeCell="A3" sqref="A3:M3"/>
    </sheetView>
  </sheetViews>
  <sheetFormatPr defaultRowHeight="15" x14ac:dyDescent="0.25"/>
  <cols>
    <col min="1" max="1" width="6.28515625" style="3" customWidth="1"/>
    <col min="2" max="2" width="31.140625" style="3" customWidth="1"/>
    <col min="3" max="3" width="16" style="3" customWidth="1"/>
    <col min="4" max="6" width="8.140625" style="3" customWidth="1"/>
    <col min="7" max="7" width="8.28515625" style="3" customWidth="1"/>
    <col min="8" max="8" width="8.85546875" style="17" customWidth="1"/>
    <col min="9" max="9" width="13.7109375" style="3" customWidth="1"/>
    <col min="10" max="10" width="15.140625" style="87" customWidth="1"/>
    <col min="11" max="11" width="14.7109375" style="87" customWidth="1"/>
    <col min="12" max="12" width="15.7109375" style="87" customWidth="1"/>
    <col min="13" max="13" width="11.42578125" style="3" customWidth="1"/>
    <col min="14" max="14" width="20.85546875" style="3" customWidth="1"/>
    <col min="15" max="16384" width="9.140625" style="3"/>
  </cols>
  <sheetData>
    <row r="1" spans="1:14" s="9" customFormat="1" ht="44.25" customHeight="1" x14ac:dyDescent="0.25">
      <c r="A1" s="115" t="s">
        <v>39</v>
      </c>
      <c r="B1" s="116"/>
      <c r="C1" s="116"/>
      <c r="D1" s="116"/>
      <c r="E1" s="116"/>
      <c r="F1" s="116"/>
      <c r="G1" s="116"/>
      <c r="H1" s="116"/>
      <c r="I1" s="116"/>
      <c r="J1" s="116"/>
      <c r="K1" s="116"/>
      <c r="L1" s="116"/>
      <c r="M1" s="116"/>
    </row>
    <row r="2" spans="1:14" s="9" customFormat="1" ht="21" customHeight="1" x14ac:dyDescent="0.25">
      <c r="A2" s="116" t="str">
        <f>TKDT!A3</f>
        <v>Địa điểm: Thôn Quang Lâm, thôn Đọ, xã Đại Hóa, huyện Tân Yên, tỉnh Bắc Giang (đợt 9)</v>
      </c>
      <c r="B2" s="116"/>
      <c r="C2" s="116"/>
      <c r="D2" s="116"/>
      <c r="E2" s="116"/>
      <c r="F2" s="116"/>
      <c r="G2" s="116"/>
      <c r="H2" s="116"/>
      <c r="I2" s="116"/>
      <c r="J2" s="116"/>
      <c r="K2" s="116"/>
      <c r="L2" s="116"/>
      <c r="M2" s="116"/>
    </row>
    <row r="3" spans="1:14" s="9" customFormat="1" ht="21.75" customHeight="1" x14ac:dyDescent="0.25">
      <c r="A3" s="117" t="str">
        <f>TKDT!A4</f>
        <v>( Kèm theo Quyết định số………../QĐ- UBND ngày ……/4/2023 của UBND huyện Tân Yên).</v>
      </c>
      <c r="B3" s="117"/>
      <c r="C3" s="117"/>
      <c r="D3" s="117"/>
      <c r="E3" s="117"/>
      <c r="F3" s="117"/>
      <c r="G3" s="117"/>
      <c r="H3" s="117"/>
      <c r="I3" s="117"/>
      <c r="J3" s="117"/>
      <c r="K3" s="117"/>
      <c r="L3" s="117"/>
      <c r="M3" s="117"/>
    </row>
    <row r="4" spans="1:14" s="9" customFormat="1" ht="21.75" customHeight="1" x14ac:dyDescent="0.25">
      <c r="A4" s="104"/>
      <c r="B4" s="104"/>
      <c r="C4" s="104"/>
      <c r="D4" s="104"/>
      <c r="E4" s="104"/>
      <c r="F4" s="104"/>
      <c r="G4" s="104"/>
      <c r="H4" s="104"/>
      <c r="I4" s="104"/>
      <c r="J4" s="104"/>
      <c r="K4" s="124" t="s">
        <v>102</v>
      </c>
      <c r="L4" s="124"/>
      <c r="M4" s="124"/>
    </row>
    <row r="5" spans="1:14" s="9" customFormat="1" ht="36.75" customHeight="1" x14ac:dyDescent="0.25">
      <c r="A5" s="118" t="s">
        <v>0</v>
      </c>
      <c r="B5" s="119" t="s">
        <v>26</v>
      </c>
      <c r="C5" s="118" t="s">
        <v>27</v>
      </c>
      <c r="D5" s="118" t="s">
        <v>5</v>
      </c>
      <c r="E5" s="118" t="s">
        <v>7</v>
      </c>
      <c r="F5" s="118" t="s">
        <v>22</v>
      </c>
      <c r="G5" s="120" t="s">
        <v>23</v>
      </c>
      <c r="H5" s="121"/>
      <c r="I5" s="118" t="s">
        <v>6</v>
      </c>
      <c r="J5" s="122" t="s">
        <v>28</v>
      </c>
      <c r="K5" s="123"/>
      <c r="L5" s="125" t="s">
        <v>29</v>
      </c>
      <c r="M5" s="126" t="s">
        <v>3</v>
      </c>
    </row>
    <row r="6" spans="1:14" s="9" customFormat="1" ht="104.25" customHeight="1" x14ac:dyDescent="0.25">
      <c r="A6" s="118"/>
      <c r="B6" s="119"/>
      <c r="C6" s="118"/>
      <c r="D6" s="118"/>
      <c r="E6" s="118"/>
      <c r="F6" s="118"/>
      <c r="G6" s="10" t="s">
        <v>30</v>
      </c>
      <c r="H6" s="11" t="s">
        <v>41</v>
      </c>
      <c r="I6" s="118"/>
      <c r="J6" s="84" t="s">
        <v>31</v>
      </c>
      <c r="K6" s="84" t="s">
        <v>40</v>
      </c>
      <c r="L6" s="125"/>
      <c r="M6" s="126"/>
    </row>
    <row r="7" spans="1:14" s="9" customFormat="1" ht="33" customHeight="1" x14ac:dyDescent="0.25">
      <c r="A7" s="53">
        <v>1</v>
      </c>
      <c r="B7" s="82" t="s">
        <v>80</v>
      </c>
      <c r="C7" s="54" t="s">
        <v>45</v>
      </c>
      <c r="D7" s="55">
        <v>35</v>
      </c>
      <c r="E7" s="56">
        <v>202</v>
      </c>
      <c r="F7" s="57">
        <v>360.4</v>
      </c>
      <c r="G7" s="53"/>
      <c r="H7" s="53">
        <v>3.3</v>
      </c>
      <c r="I7" s="55" t="s">
        <v>57</v>
      </c>
      <c r="J7" s="84">
        <f>G7*12000000</f>
        <v>0</v>
      </c>
      <c r="K7" s="85">
        <f>SUM(H7*5980000)</f>
        <v>19734000</v>
      </c>
      <c r="L7" s="86">
        <f>J7+K7</f>
        <v>19734000</v>
      </c>
      <c r="M7" s="49"/>
      <c r="N7" s="101"/>
    </row>
    <row r="8" spans="1:14" s="9" customFormat="1" ht="33" customHeight="1" x14ac:dyDescent="0.25">
      <c r="A8" s="53">
        <v>2</v>
      </c>
      <c r="B8" s="82" t="s">
        <v>81</v>
      </c>
      <c r="C8" s="54" t="s">
        <v>45</v>
      </c>
      <c r="D8" s="59">
        <v>35</v>
      </c>
      <c r="E8" s="59">
        <v>201</v>
      </c>
      <c r="F8" s="59">
        <v>303.7</v>
      </c>
      <c r="G8" s="53"/>
      <c r="H8" s="53">
        <v>4.5999999999999996</v>
      </c>
      <c r="I8" s="55" t="s">
        <v>57</v>
      </c>
      <c r="J8" s="84">
        <f t="shared" ref="J8:J14" si="0">G8*12000000</f>
        <v>0</v>
      </c>
      <c r="K8" s="85">
        <f t="shared" ref="K8:K11" si="1">SUM(H8*5980000)</f>
        <v>27507999.999999996</v>
      </c>
      <c r="L8" s="86">
        <f t="shared" ref="L8:L15" si="2">J8+K8</f>
        <v>27507999.999999996</v>
      </c>
      <c r="M8" s="49"/>
      <c r="N8" s="101"/>
    </row>
    <row r="9" spans="1:14" s="9" customFormat="1" ht="33" customHeight="1" x14ac:dyDescent="0.25">
      <c r="A9" s="53">
        <v>3</v>
      </c>
      <c r="B9" s="82" t="s">
        <v>83</v>
      </c>
      <c r="C9" s="54" t="s">
        <v>45</v>
      </c>
      <c r="D9" s="59">
        <v>35</v>
      </c>
      <c r="E9" s="59">
        <v>90</v>
      </c>
      <c r="F9" s="59">
        <v>194.5</v>
      </c>
      <c r="G9" s="59"/>
      <c r="H9" s="63">
        <v>7.3</v>
      </c>
      <c r="I9" s="55" t="s">
        <v>96</v>
      </c>
      <c r="J9" s="85">
        <f t="shared" si="0"/>
        <v>0</v>
      </c>
      <c r="K9" s="85">
        <f t="shared" si="1"/>
        <v>43654000</v>
      </c>
      <c r="L9" s="86">
        <f t="shared" si="2"/>
        <v>43654000</v>
      </c>
      <c r="M9" s="49"/>
      <c r="N9" s="101"/>
    </row>
    <row r="10" spans="1:14" s="9" customFormat="1" ht="38.25" customHeight="1" x14ac:dyDescent="0.25">
      <c r="A10" s="53">
        <v>4</v>
      </c>
      <c r="B10" s="82" t="s">
        <v>82</v>
      </c>
      <c r="C10" s="54" t="s">
        <v>45</v>
      </c>
      <c r="D10" s="59">
        <v>35</v>
      </c>
      <c r="E10" s="59">
        <v>130</v>
      </c>
      <c r="F10" s="59">
        <v>1196</v>
      </c>
      <c r="G10" s="59">
        <v>10</v>
      </c>
      <c r="H10" s="63"/>
      <c r="I10" s="55" t="s">
        <v>97</v>
      </c>
      <c r="J10" s="85">
        <f t="shared" si="0"/>
        <v>120000000</v>
      </c>
      <c r="K10" s="85">
        <f t="shared" si="1"/>
        <v>0</v>
      </c>
      <c r="L10" s="86">
        <f t="shared" si="2"/>
        <v>120000000</v>
      </c>
      <c r="M10" s="49"/>
      <c r="N10" s="101"/>
    </row>
    <row r="11" spans="1:14" s="9" customFormat="1" ht="38.25" customHeight="1" x14ac:dyDescent="0.25">
      <c r="A11" s="53">
        <v>5</v>
      </c>
      <c r="B11" s="79" t="s">
        <v>58</v>
      </c>
      <c r="C11" s="61" t="s">
        <v>48</v>
      </c>
      <c r="D11" s="53">
        <v>36</v>
      </c>
      <c r="E11" s="53">
        <v>128</v>
      </c>
      <c r="F11" s="53">
        <v>117.8</v>
      </c>
      <c r="G11" s="53">
        <v>4.4000000000000004</v>
      </c>
      <c r="H11" s="53"/>
      <c r="I11" s="81" t="s">
        <v>53</v>
      </c>
      <c r="J11" s="85">
        <f t="shared" si="0"/>
        <v>52800000.000000007</v>
      </c>
      <c r="K11" s="85">
        <f t="shared" si="1"/>
        <v>0</v>
      </c>
      <c r="L11" s="86">
        <f t="shared" si="2"/>
        <v>52800000.000000007</v>
      </c>
      <c r="M11" s="49"/>
      <c r="N11" s="101"/>
    </row>
    <row r="12" spans="1:14" s="97" customFormat="1" ht="38.25" customHeight="1" x14ac:dyDescent="0.25">
      <c r="A12" s="53">
        <v>6</v>
      </c>
      <c r="B12" s="96" t="s">
        <v>94</v>
      </c>
      <c r="C12" s="59" t="s">
        <v>48</v>
      </c>
      <c r="D12" s="53">
        <v>36</v>
      </c>
      <c r="E12" s="53">
        <v>36</v>
      </c>
      <c r="F12" s="53">
        <v>322.5</v>
      </c>
      <c r="G12" s="53">
        <v>16.600000000000001</v>
      </c>
      <c r="H12" s="53"/>
      <c r="I12" s="55" t="s">
        <v>57</v>
      </c>
      <c r="J12" s="85">
        <f>G12*12000000</f>
        <v>199200000.00000003</v>
      </c>
      <c r="K12" s="85"/>
      <c r="L12" s="86">
        <f>J12+K12</f>
        <v>199200000.00000003</v>
      </c>
      <c r="M12" s="92"/>
      <c r="N12" s="101"/>
    </row>
    <row r="13" spans="1:14" s="12" customFormat="1" ht="33" customHeight="1" x14ac:dyDescent="0.25">
      <c r="A13" s="53">
        <v>7</v>
      </c>
      <c r="B13" s="55" t="str">
        <f>TKDT!B13</f>
        <v>Trần Minh Sâm                                    (ủy quyền cho bà Trần Thị Hiền)</v>
      </c>
      <c r="C13" s="54" t="s">
        <v>45</v>
      </c>
      <c r="D13" s="59">
        <v>35</v>
      </c>
      <c r="E13" s="59">
        <v>80</v>
      </c>
      <c r="F13" s="59">
        <v>295.10000000000002</v>
      </c>
      <c r="G13" s="53">
        <v>9.9</v>
      </c>
      <c r="H13" s="53"/>
      <c r="I13" s="62" t="s">
        <v>98</v>
      </c>
      <c r="J13" s="85">
        <f t="shared" si="0"/>
        <v>118800000</v>
      </c>
      <c r="K13" s="85"/>
      <c r="L13" s="86">
        <f t="shared" si="2"/>
        <v>118800000</v>
      </c>
      <c r="M13" s="8"/>
      <c r="N13" s="101"/>
    </row>
    <row r="14" spans="1:14" s="12" customFormat="1" ht="33" customHeight="1" x14ac:dyDescent="0.25">
      <c r="A14" s="53">
        <v>8</v>
      </c>
      <c r="B14" s="55" t="str">
        <f>TKDT!B14</f>
        <v>Trần Văn Cường                                     (ủy quyền cho bà Trần Thị Hiền)</v>
      </c>
      <c r="C14" s="54" t="s">
        <v>45</v>
      </c>
      <c r="D14" s="59">
        <v>35</v>
      </c>
      <c r="E14" s="59">
        <v>210</v>
      </c>
      <c r="F14" s="59">
        <v>371.8</v>
      </c>
      <c r="G14" s="53">
        <v>3.14</v>
      </c>
      <c r="H14" s="53"/>
      <c r="I14" s="62" t="s">
        <v>78</v>
      </c>
      <c r="J14" s="85">
        <f t="shared" si="0"/>
        <v>37680000</v>
      </c>
      <c r="K14" s="85"/>
      <c r="L14" s="86">
        <f t="shared" si="2"/>
        <v>37680000</v>
      </c>
      <c r="M14" s="8"/>
      <c r="N14" s="101"/>
    </row>
    <row r="15" spans="1:14" ht="27" customHeight="1" x14ac:dyDescent="0.25">
      <c r="A15" s="106" t="s">
        <v>91</v>
      </c>
      <c r="B15" s="106"/>
      <c r="C15" s="20"/>
      <c r="D15" s="20"/>
      <c r="E15" s="20"/>
      <c r="F15" s="40">
        <f>SUM(F7:F14)</f>
        <v>3161.8</v>
      </c>
      <c r="G15" s="40">
        <f>SUM(G7:G14)</f>
        <v>44.04</v>
      </c>
      <c r="H15" s="42">
        <f>SUM(H7:H11)</f>
        <v>15.2</v>
      </c>
      <c r="I15" s="41"/>
      <c r="J15" s="85">
        <f>SUM(J7:J14)</f>
        <v>528480000</v>
      </c>
      <c r="K15" s="85">
        <f>SUM(K7:K14)</f>
        <v>90896000</v>
      </c>
      <c r="L15" s="86">
        <f t="shared" si="2"/>
        <v>619376000</v>
      </c>
      <c r="M15" s="20"/>
      <c r="N15" s="101"/>
    </row>
    <row r="16" spans="1:14" ht="40.5" customHeight="1" x14ac:dyDescent="0.25">
      <c r="A16" s="127" t="s">
        <v>46</v>
      </c>
      <c r="B16" s="128"/>
      <c r="C16" s="128"/>
      <c r="D16" s="128"/>
      <c r="E16" s="128"/>
      <c r="F16" s="128"/>
      <c r="G16" s="128"/>
      <c r="H16" s="128"/>
      <c r="I16" s="128"/>
      <c r="J16" s="128"/>
      <c r="K16" s="128"/>
      <c r="L16" s="128"/>
      <c r="M16" s="128"/>
      <c r="N16" s="102"/>
    </row>
    <row r="17" spans="1:14" ht="21.75" customHeight="1" x14ac:dyDescent="0.25">
      <c r="N17" s="87"/>
    </row>
    <row r="18" spans="1:14" ht="21.75" customHeight="1" x14ac:dyDescent="0.25">
      <c r="N18" s="103"/>
    </row>
    <row r="19" spans="1:14" ht="21.75" customHeight="1" x14ac:dyDescent="0.25">
      <c r="N19" s="103"/>
    </row>
    <row r="20" spans="1:14" x14ac:dyDescent="0.25">
      <c r="K20" s="14"/>
      <c r="L20" s="13"/>
    </row>
    <row r="21" spans="1:14" x14ac:dyDescent="0.25">
      <c r="K21" s="14"/>
      <c r="L21" s="14"/>
    </row>
    <row r="22" spans="1:14" x14ac:dyDescent="0.25">
      <c r="K22" s="90"/>
      <c r="L22" s="88"/>
    </row>
    <row r="23" spans="1:14" x14ac:dyDescent="0.25">
      <c r="K23" s="15"/>
      <c r="L23" s="15"/>
    </row>
    <row r="24" spans="1:14" ht="39.75" customHeight="1" x14ac:dyDescent="0.25">
      <c r="A24" s="127"/>
      <c r="B24" s="128"/>
      <c r="C24" s="128"/>
      <c r="D24" s="128"/>
      <c r="E24" s="128"/>
      <c r="F24" s="128"/>
      <c r="G24" s="128"/>
      <c r="H24" s="128"/>
      <c r="I24" s="128"/>
      <c r="J24" s="128"/>
      <c r="K24" s="128"/>
      <c r="L24" s="128"/>
      <c r="M24" s="128"/>
    </row>
  </sheetData>
  <mergeCells count="18">
    <mergeCell ref="A16:M16"/>
    <mergeCell ref="A24:M24"/>
    <mergeCell ref="A15:B15"/>
    <mergeCell ref="A1:M1"/>
    <mergeCell ref="A2:M2"/>
    <mergeCell ref="A3:M3"/>
    <mergeCell ref="A5:A6"/>
    <mergeCell ref="B5:B6"/>
    <mergeCell ref="C5:C6"/>
    <mergeCell ref="D5:D6"/>
    <mergeCell ref="E5:E6"/>
    <mergeCell ref="F5:F6"/>
    <mergeCell ref="G5:H5"/>
    <mergeCell ref="I5:I6"/>
    <mergeCell ref="J5:K5"/>
    <mergeCell ref="K4:M4"/>
    <mergeCell ref="L5:L6"/>
    <mergeCell ref="M5:M6"/>
  </mergeCells>
  <pageMargins left="0.2" right="0.2"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K4" sqref="K4:N4"/>
    </sheetView>
  </sheetViews>
  <sheetFormatPr defaultRowHeight="12.75" x14ac:dyDescent="0.2"/>
  <cols>
    <col min="1" max="1" width="5.42578125" customWidth="1"/>
    <col min="2" max="2" width="18.140625" customWidth="1"/>
    <col min="3" max="4" width="6.42578125" customWidth="1"/>
    <col min="5" max="5" width="7.5703125" customWidth="1"/>
    <col min="6" max="6" width="7.42578125" customWidth="1"/>
    <col min="7" max="7" width="46.5703125" customWidth="1"/>
    <col min="9" max="9" width="9.5703125" customWidth="1"/>
    <col min="11" max="11" width="7.7109375" customWidth="1"/>
    <col min="12" max="12" width="12.5703125" customWidth="1"/>
    <col min="13" max="13" width="11.85546875" customWidth="1"/>
    <col min="14" max="14" width="10" customWidth="1"/>
    <col min="15" max="15" width="13.7109375" customWidth="1"/>
  </cols>
  <sheetData>
    <row r="1" spans="1:18" s="29" customFormat="1" ht="40.5" customHeight="1" x14ac:dyDescent="0.2">
      <c r="A1" s="154" t="s">
        <v>47</v>
      </c>
      <c r="B1" s="154"/>
      <c r="C1" s="154"/>
      <c r="D1" s="154"/>
      <c r="E1" s="154"/>
      <c r="F1" s="154"/>
      <c r="G1" s="154"/>
      <c r="H1" s="154"/>
      <c r="I1" s="154"/>
      <c r="J1" s="154"/>
      <c r="K1" s="154"/>
      <c r="L1" s="154"/>
      <c r="M1" s="154"/>
      <c r="N1" s="154"/>
    </row>
    <row r="2" spans="1:18" s="29" customFormat="1" ht="15.75" customHeight="1" x14ac:dyDescent="0.2">
      <c r="A2" s="154" t="s">
        <v>79</v>
      </c>
      <c r="B2" s="154"/>
      <c r="C2" s="154"/>
      <c r="D2" s="154"/>
      <c r="E2" s="154"/>
      <c r="F2" s="154"/>
      <c r="G2" s="154"/>
      <c r="H2" s="154"/>
      <c r="I2" s="154"/>
      <c r="J2" s="154"/>
      <c r="K2" s="154"/>
      <c r="L2" s="154"/>
      <c r="M2" s="154"/>
      <c r="N2" s="154"/>
    </row>
    <row r="3" spans="1:18" s="29" customFormat="1" ht="22.5" customHeight="1" x14ac:dyDescent="0.25">
      <c r="A3" s="155" t="str">
        <f>TKDT!A4</f>
        <v>( Kèm theo Quyết định số………../QĐ- UBND ngày ……/4/2023 của UBND huyện Tân Yên).</v>
      </c>
      <c r="B3" s="155"/>
      <c r="C3" s="155"/>
      <c r="D3" s="155"/>
      <c r="E3" s="155"/>
      <c r="F3" s="155"/>
      <c r="G3" s="155"/>
      <c r="H3" s="155"/>
      <c r="I3" s="155"/>
      <c r="J3" s="155"/>
      <c r="K3" s="155"/>
      <c r="L3" s="155"/>
      <c r="M3" s="155"/>
      <c r="N3" s="30"/>
      <c r="O3" s="30"/>
      <c r="P3" s="30"/>
      <c r="Q3" s="30"/>
      <c r="R3" s="30"/>
    </row>
    <row r="4" spans="1:18" s="29" customFormat="1" ht="22.5" customHeight="1" x14ac:dyDescent="0.25">
      <c r="A4" s="105"/>
      <c r="B4" s="105"/>
      <c r="C4" s="105"/>
      <c r="D4" s="105"/>
      <c r="E4" s="105"/>
      <c r="F4" s="105"/>
      <c r="G4" s="105"/>
      <c r="H4" s="105"/>
      <c r="I4" s="105"/>
      <c r="J4" s="105"/>
      <c r="K4" s="129" t="s">
        <v>101</v>
      </c>
      <c r="L4" s="129"/>
      <c r="M4" s="129"/>
      <c r="N4" s="129"/>
      <c r="O4" s="30"/>
      <c r="P4" s="30"/>
      <c r="Q4" s="30"/>
      <c r="R4" s="30"/>
    </row>
    <row r="5" spans="1:18" s="29" customFormat="1" ht="64.5" customHeight="1" x14ac:dyDescent="0.2">
      <c r="A5" s="28" t="s">
        <v>0</v>
      </c>
      <c r="B5" s="31" t="s">
        <v>13</v>
      </c>
      <c r="C5" s="28" t="s">
        <v>14</v>
      </c>
      <c r="D5" s="28" t="s">
        <v>7</v>
      </c>
      <c r="E5" s="28" t="s">
        <v>22</v>
      </c>
      <c r="F5" s="28" t="s">
        <v>23</v>
      </c>
      <c r="G5" s="28" t="s">
        <v>15</v>
      </c>
      <c r="H5" s="28" t="s">
        <v>16</v>
      </c>
      <c r="I5" s="32" t="s">
        <v>17</v>
      </c>
      <c r="J5" s="2" t="s">
        <v>18</v>
      </c>
      <c r="K5" s="2" t="s">
        <v>19</v>
      </c>
      <c r="L5" s="2" t="s">
        <v>20</v>
      </c>
      <c r="M5" s="2" t="s">
        <v>35</v>
      </c>
      <c r="N5" s="2" t="s">
        <v>3</v>
      </c>
    </row>
    <row r="6" spans="1:18" s="29" customFormat="1" ht="21" customHeight="1" x14ac:dyDescent="0.2">
      <c r="A6" s="28">
        <v>1</v>
      </c>
      <c r="B6" s="28">
        <v>2</v>
      </c>
      <c r="C6" s="28">
        <v>3</v>
      </c>
      <c r="D6" s="28">
        <v>4</v>
      </c>
      <c r="E6" s="28">
        <v>5</v>
      </c>
      <c r="F6" s="28">
        <v>6</v>
      </c>
      <c r="G6" s="28">
        <v>7</v>
      </c>
      <c r="H6" s="28">
        <v>8</v>
      </c>
      <c r="I6" s="28">
        <v>9</v>
      </c>
      <c r="J6" s="28">
        <v>10</v>
      </c>
      <c r="K6" s="28">
        <v>11</v>
      </c>
      <c r="L6" s="28">
        <v>12</v>
      </c>
      <c r="M6" s="28">
        <v>13</v>
      </c>
      <c r="N6" s="28">
        <v>14</v>
      </c>
    </row>
    <row r="7" spans="1:18" s="29" customFormat="1" ht="27" customHeight="1" x14ac:dyDescent="0.2">
      <c r="A7" s="159">
        <v>1</v>
      </c>
      <c r="B7" s="162" t="s">
        <v>84</v>
      </c>
      <c r="C7" s="159">
        <v>35</v>
      </c>
      <c r="D7" s="165">
        <v>202</v>
      </c>
      <c r="E7" s="168">
        <v>360.4</v>
      </c>
      <c r="F7" s="159">
        <v>3.3</v>
      </c>
      <c r="G7" s="21" t="s">
        <v>61</v>
      </c>
      <c r="H7" s="22" t="s">
        <v>21</v>
      </c>
      <c r="I7" s="23">
        <f>5*0.6*0.2</f>
        <v>0.60000000000000009</v>
      </c>
      <c r="J7" s="65">
        <v>1920000</v>
      </c>
      <c r="K7" s="24">
        <v>0.8</v>
      </c>
      <c r="L7" s="26">
        <f t="shared" ref="L7:L32" si="0">I7*J7*K7</f>
        <v>921600.00000000023</v>
      </c>
      <c r="M7" s="171">
        <f>SUM(L7:L9)</f>
        <v>6497287.5</v>
      </c>
      <c r="N7" s="28"/>
      <c r="O7" s="83"/>
    </row>
    <row r="8" spans="1:18" s="29" customFormat="1" ht="27" customHeight="1" x14ac:dyDescent="0.2">
      <c r="A8" s="160"/>
      <c r="B8" s="163"/>
      <c r="C8" s="160"/>
      <c r="D8" s="166"/>
      <c r="E8" s="169"/>
      <c r="F8" s="160"/>
      <c r="G8" s="21" t="s">
        <v>62</v>
      </c>
      <c r="H8" s="22" t="s">
        <v>21</v>
      </c>
      <c r="I8" s="23">
        <f>5*4.4*0.2</f>
        <v>4.4000000000000004</v>
      </c>
      <c r="J8" s="65">
        <v>1920000</v>
      </c>
      <c r="K8" s="24">
        <v>0.5</v>
      </c>
      <c r="L8" s="26">
        <f t="shared" si="0"/>
        <v>4224000</v>
      </c>
      <c r="M8" s="172"/>
      <c r="N8" s="28"/>
      <c r="O8" s="83"/>
    </row>
    <row r="9" spans="1:18" s="29" customFormat="1" ht="27" customHeight="1" x14ac:dyDescent="0.2">
      <c r="A9" s="161"/>
      <c r="B9" s="164"/>
      <c r="C9" s="161"/>
      <c r="D9" s="167"/>
      <c r="E9" s="170"/>
      <c r="F9" s="161"/>
      <c r="G9" s="27" t="s">
        <v>25</v>
      </c>
      <c r="H9" s="22" t="s">
        <v>24</v>
      </c>
      <c r="I9" s="25">
        <v>9</v>
      </c>
      <c r="J9" s="16">
        <v>300375</v>
      </c>
      <c r="K9" s="24">
        <v>0.5</v>
      </c>
      <c r="L9" s="26">
        <f t="shared" si="0"/>
        <v>1351687.5</v>
      </c>
      <c r="M9" s="173"/>
      <c r="N9" s="28"/>
    </row>
    <row r="10" spans="1:18" s="29" customFormat="1" ht="27" customHeight="1" x14ac:dyDescent="0.2">
      <c r="A10" s="130">
        <v>2</v>
      </c>
      <c r="B10" s="133" t="s">
        <v>85</v>
      </c>
      <c r="C10" s="136">
        <v>35</v>
      </c>
      <c r="D10" s="136">
        <v>201</v>
      </c>
      <c r="E10" s="136">
        <v>303.7</v>
      </c>
      <c r="F10" s="136">
        <v>4.5999999999999996</v>
      </c>
      <c r="G10" s="66" t="s">
        <v>63</v>
      </c>
      <c r="H10" s="67" t="s">
        <v>21</v>
      </c>
      <c r="I10" s="68">
        <f>6*0.7*0.2</f>
        <v>0.83999999999999986</v>
      </c>
      <c r="J10" s="65">
        <v>1920000</v>
      </c>
      <c r="K10" s="69">
        <v>0.8</v>
      </c>
      <c r="L10" s="72">
        <f t="shared" si="0"/>
        <v>1290240</v>
      </c>
      <c r="M10" s="145">
        <f>SUM(L10:L12)</f>
        <v>7144965</v>
      </c>
      <c r="N10" s="28"/>
    </row>
    <row r="11" spans="1:18" s="29" customFormat="1" ht="27" customHeight="1" x14ac:dyDescent="0.2">
      <c r="A11" s="131"/>
      <c r="B11" s="134"/>
      <c r="C11" s="137"/>
      <c r="D11" s="137"/>
      <c r="E11" s="137"/>
      <c r="F11" s="137"/>
      <c r="G11" s="66" t="s">
        <v>64</v>
      </c>
      <c r="H11" s="67" t="s">
        <v>21</v>
      </c>
      <c r="I11" s="68">
        <f>6*4.3*0.2</f>
        <v>5.16</v>
      </c>
      <c r="J11" s="65">
        <v>1920000</v>
      </c>
      <c r="K11" s="69">
        <v>0.5</v>
      </c>
      <c r="L11" s="72">
        <f t="shared" si="0"/>
        <v>4953600</v>
      </c>
      <c r="M11" s="146"/>
      <c r="N11" s="28"/>
    </row>
    <row r="12" spans="1:18" s="29" customFormat="1" ht="27" customHeight="1" x14ac:dyDescent="0.2">
      <c r="A12" s="132"/>
      <c r="B12" s="135"/>
      <c r="C12" s="138"/>
      <c r="D12" s="138"/>
      <c r="E12" s="138"/>
      <c r="F12" s="138"/>
      <c r="G12" s="70" t="s">
        <v>25</v>
      </c>
      <c r="H12" s="67" t="s">
        <v>24</v>
      </c>
      <c r="I12" s="71">
        <v>6</v>
      </c>
      <c r="J12" s="65">
        <v>300375</v>
      </c>
      <c r="K12" s="69">
        <v>0.5</v>
      </c>
      <c r="L12" s="72">
        <f t="shared" si="0"/>
        <v>901125</v>
      </c>
      <c r="M12" s="147"/>
      <c r="N12" s="28"/>
    </row>
    <row r="13" spans="1:18" s="99" customFormat="1" ht="27" customHeight="1" x14ac:dyDescent="0.2">
      <c r="A13" s="130">
        <v>3</v>
      </c>
      <c r="B13" s="133" t="s">
        <v>65</v>
      </c>
      <c r="C13" s="136">
        <v>35</v>
      </c>
      <c r="D13" s="136">
        <v>90</v>
      </c>
      <c r="E13" s="136">
        <v>194.5</v>
      </c>
      <c r="F13" s="130">
        <v>7.3</v>
      </c>
      <c r="G13" s="66" t="s">
        <v>76</v>
      </c>
      <c r="H13" s="67" t="s">
        <v>21</v>
      </c>
      <c r="I13" s="68">
        <f>1.8*4*0.2</f>
        <v>1.4400000000000002</v>
      </c>
      <c r="J13" s="65">
        <v>1920000</v>
      </c>
      <c r="K13" s="69">
        <v>0.8</v>
      </c>
      <c r="L13" s="72">
        <f t="shared" si="0"/>
        <v>2211840.0000000005</v>
      </c>
      <c r="M13" s="148">
        <f>SUM(L13:L17)</f>
        <v>5615190.0000000009</v>
      </c>
      <c r="N13" s="98"/>
    </row>
    <row r="14" spans="1:18" s="99" customFormat="1" ht="27" customHeight="1" x14ac:dyDescent="0.2">
      <c r="A14" s="131"/>
      <c r="B14" s="134"/>
      <c r="C14" s="137"/>
      <c r="D14" s="137"/>
      <c r="E14" s="137"/>
      <c r="F14" s="131"/>
      <c r="G14" s="66" t="s">
        <v>77</v>
      </c>
      <c r="H14" s="67" t="s">
        <v>21</v>
      </c>
      <c r="I14" s="68">
        <f>3.2*4*0.2</f>
        <v>2.5600000000000005</v>
      </c>
      <c r="J14" s="65">
        <v>1920000</v>
      </c>
      <c r="K14" s="69">
        <v>0.5</v>
      </c>
      <c r="L14" s="72">
        <f>I14*J14*K14</f>
        <v>2457600.0000000005</v>
      </c>
      <c r="M14" s="149"/>
      <c r="N14" s="98"/>
    </row>
    <row r="15" spans="1:18" s="99" customFormat="1" ht="27" customHeight="1" x14ac:dyDescent="0.2">
      <c r="A15" s="131"/>
      <c r="B15" s="134"/>
      <c r="C15" s="137"/>
      <c r="D15" s="137"/>
      <c r="E15" s="137"/>
      <c r="F15" s="131"/>
      <c r="G15" s="70" t="s">
        <v>66</v>
      </c>
      <c r="H15" s="67" t="s">
        <v>21</v>
      </c>
      <c r="I15" s="68">
        <f>0.4*2.3</f>
        <v>0.91999999999999993</v>
      </c>
      <c r="J15" s="65">
        <v>530000</v>
      </c>
      <c r="K15" s="69">
        <v>0.5</v>
      </c>
      <c r="L15" s="72">
        <f t="shared" si="0"/>
        <v>243799.99999999997</v>
      </c>
      <c r="M15" s="150"/>
      <c r="N15" s="98"/>
    </row>
    <row r="16" spans="1:18" s="99" customFormat="1" ht="27" customHeight="1" x14ac:dyDescent="0.2">
      <c r="A16" s="131"/>
      <c r="B16" s="134"/>
      <c r="C16" s="137"/>
      <c r="D16" s="137"/>
      <c r="E16" s="137"/>
      <c r="F16" s="131"/>
      <c r="G16" s="70" t="s">
        <v>25</v>
      </c>
      <c r="H16" s="67" t="s">
        <v>24</v>
      </c>
      <c r="I16" s="71">
        <v>4</v>
      </c>
      <c r="J16" s="65">
        <v>300375</v>
      </c>
      <c r="K16" s="69">
        <v>0.5</v>
      </c>
      <c r="L16" s="72">
        <f>I16*J16*K16</f>
        <v>600750</v>
      </c>
      <c r="M16" s="150"/>
      <c r="N16" s="98"/>
    </row>
    <row r="17" spans="1:14" s="99" customFormat="1" ht="27" customHeight="1" x14ac:dyDescent="0.2">
      <c r="A17" s="132"/>
      <c r="B17" s="135"/>
      <c r="C17" s="138"/>
      <c r="D17" s="138"/>
      <c r="E17" s="138"/>
      <c r="F17" s="132"/>
      <c r="G17" s="70" t="s">
        <v>67</v>
      </c>
      <c r="H17" s="67" t="s">
        <v>21</v>
      </c>
      <c r="I17" s="68">
        <f>0.4*2.3</f>
        <v>0.91999999999999993</v>
      </c>
      <c r="J17" s="65">
        <v>220000</v>
      </c>
      <c r="K17" s="69">
        <v>0.5</v>
      </c>
      <c r="L17" s="72">
        <f t="shared" si="0"/>
        <v>101199.99999999999</v>
      </c>
      <c r="M17" s="151"/>
      <c r="N17" s="98"/>
    </row>
    <row r="18" spans="1:14" s="99" customFormat="1" ht="34.5" customHeight="1" x14ac:dyDescent="0.2">
      <c r="A18" s="130">
        <v>4</v>
      </c>
      <c r="B18" s="133" t="s">
        <v>56</v>
      </c>
      <c r="C18" s="139">
        <v>35</v>
      </c>
      <c r="D18" s="139">
        <v>130</v>
      </c>
      <c r="E18" s="142">
        <v>1196</v>
      </c>
      <c r="F18" s="142">
        <v>10</v>
      </c>
      <c r="G18" s="66" t="s">
        <v>68</v>
      </c>
      <c r="H18" s="67" t="s">
        <v>21</v>
      </c>
      <c r="I18" s="68">
        <f>3*3*0.15</f>
        <v>1.3499999999999999</v>
      </c>
      <c r="J18" s="16">
        <v>1920000</v>
      </c>
      <c r="K18" s="69">
        <v>1</v>
      </c>
      <c r="L18" s="72">
        <f t="shared" si="0"/>
        <v>2591999.9999999995</v>
      </c>
      <c r="M18" s="145">
        <f>SUM(L18:L20)</f>
        <v>4439475</v>
      </c>
      <c r="N18" s="98"/>
    </row>
    <row r="19" spans="1:14" s="99" customFormat="1" ht="34.5" customHeight="1" x14ac:dyDescent="0.2">
      <c r="A19" s="131"/>
      <c r="B19" s="134"/>
      <c r="C19" s="140"/>
      <c r="D19" s="140"/>
      <c r="E19" s="143"/>
      <c r="F19" s="143"/>
      <c r="G19" s="66" t="s">
        <v>69</v>
      </c>
      <c r="H19" s="67" t="s">
        <v>21</v>
      </c>
      <c r="I19" s="68">
        <f>3*0.8*0.15</f>
        <v>0.36000000000000004</v>
      </c>
      <c r="J19" s="16">
        <v>1920000</v>
      </c>
      <c r="K19" s="69">
        <v>0.5</v>
      </c>
      <c r="L19" s="72">
        <f t="shared" si="0"/>
        <v>345600.00000000006</v>
      </c>
      <c r="M19" s="146"/>
      <c r="N19" s="98"/>
    </row>
    <row r="20" spans="1:14" s="99" customFormat="1" ht="34.5" customHeight="1" x14ac:dyDescent="0.2">
      <c r="A20" s="132"/>
      <c r="B20" s="135"/>
      <c r="C20" s="141"/>
      <c r="D20" s="141"/>
      <c r="E20" s="144"/>
      <c r="F20" s="144"/>
      <c r="G20" s="70" t="s">
        <v>25</v>
      </c>
      <c r="H20" s="67" t="s">
        <v>24</v>
      </c>
      <c r="I20" s="71">
        <v>10</v>
      </c>
      <c r="J20" s="65">
        <v>300375</v>
      </c>
      <c r="K20" s="69">
        <v>0.5</v>
      </c>
      <c r="L20" s="72">
        <f t="shared" si="0"/>
        <v>1501875</v>
      </c>
      <c r="M20" s="147"/>
      <c r="N20" s="98"/>
    </row>
    <row r="21" spans="1:14" s="29" customFormat="1" ht="34.5" customHeight="1" x14ac:dyDescent="0.2">
      <c r="A21" s="93">
        <v>5</v>
      </c>
      <c r="B21" s="73" t="s">
        <v>70</v>
      </c>
      <c r="C21" s="74">
        <v>36</v>
      </c>
      <c r="D21" s="74">
        <v>128</v>
      </c>
      <c r="E21" s="74">
        <v>117.8</v>
      </c>
      <c r="F21" s="75">
        <v>4.4000000000000004</v>
      </c>
      <c r="G21" s="21" t="s">
        <v>71</v>
      </c>
      <c r="H21" s="22" t="s">
        <v>21</v>
      </c>
      <c r="I21" s="23">
        <f>4*1*0.15</f>
        <v>0.6</v>
      </c>
      <c r="J21" s="16">
        <v>1920000</v>
      </c>
      <c r="K21" s="24">
        <v>1</v>
      </c>
      <c r="L21" s="26">
        <f t="shared" si="0"/>
        <v>1152000</v>
      </c>
      <c r="M21" s="50">
        <f>SUM(L21:L26)</f>
        <v>6547750</v>
      </c>
      <c r="N21" s="19"/>
    </row>
    <row r="22" spans="1:14" s="29" customFormat="1" ht="34.5" customHeight="1" x14ac:dyDescent="0.2">
      <c r="A22" s="94"/>
      <c r="B22" s="73"/>
      <c r="C22" s="76"/>
      <c r="D22" s="76"/>
      <c r="E22" s="76"/>
      <c r="F22" s="94"/>
      <c r="G22" s="21" t="s">
        <v>72</v>
      </c>
      <c r="H22" s="22" t="s">
        <v>21</v>
      </c>
      <c r="I22" s="23">
        <f>4*4.5*0.15</f>
        <v>2.6999999999999997</v>
      </c>
      <c r="J22" s="16">
        <v>1920000</v>
      </c>
      <c r="K22" s="24">
        <v>0.5</v>
      </c>
      <c r="L22" s="26">
        <f t="shared" si="0"/>
        <v>2591999.9999999995</v>
      </c>
      <c r="M22" s="77"/>
      <c r="N22" s="19"/>
    </row>
    <row r="23" spans="1:14" s="29" customFormat="1" ht="34.5" customHeight="1" x14ac:dyDescent="0.2">
      <c r="A23" s="94"/>
      <c r="B23" s="34"/>
      <c r="C23" s="94"/>
      <c r="D23" s="78"/>
      <c r="E23" s="94"/>
      <c r="F23" s="94"/>
      <c r="G23" s="21" t="s">
        <v>73</v>
      </c>
      <c r="H23" s="22" t="s">
        <v>43</v>
      </c>
      <c r="I23" s="23">
        <v>1</v>
      </c>
      <c r="J23" s="16">
        <v>1160000</v>
      </c>
      <c r="K23" s="24">
        <v>0.8</v>
      </c>
      <c r="L23" s="26">
        <f t="shared" si="0"/>
        <v>928000</v>
      </c>
      <c r="M23" s="51"/>
      <c r="N23" s="19"/>
    </row>
    <row r="24" spans="1:14" s="29" customFormat="1" ht="34.5" customHeight="1" x14ac:dyDescent="0.2">
      <c r="A24" s="94"/>
      <c r="B24" s="34"/>
      <c r="C24" s="94"/>
      <c r="D24" s="94"/>
      <c r="E24" s="94"/>
      <c r="F24" s="94"/>
      <c r="G24" s="21" t="s">
        <v>74</v>
      </c>
      <c r="H24" s="22" t="s">
        <v>43</v>
      </c>
      <c r="I24" s="23">
        <v>1</v>
      </c>
      <c r="J24" s="16">
        <v>795000</v>
      </c>
      <c r="K24" s="24">
        <v>0.5</v>
      </c>
      <c r="L24" s="26">
        <f t="shared" si="0"/>
        <v>397500</v>
      </c>
      <c r="M24" s="51"/>
      <c r="N24" s="19"/>
    </row>
    <row r="25" spans="1:14" s="29" customFormat="1" ht="34.5" customHeight="1" x14ac:dyDescent="0.2">
      <c r="A25" s="94"/>
      <c r="B25" s="34"/>
      <c r="C25" s="94"/>
      <c r="D25" s="94"/>
      <c r="E25" s="94"/>
      <c r="F25" s="94"/>
      <c r="G25" s="21" t="s">
        <v>75</v>
      </c>
      <c r="H25" s="22" t="s">
        <v>44</v>
      </c>
      <c r="I25" s="23">
        <f>3*1.5</f>
        <v>4.5</v>
      </c>
      <c r="J25" s="16">
        <v>390000</v>
      </c>
      <c r="K25" s="24">
        <v>0.5</v>
      </c>
      <c r="L25" s="26">
        <f t="shared" si="0"/>
        <v>877500</v>
      </c>
      <c r="M25" s="51"/>
      <c r="N25" s="19"/>
    </row>
    <row r="26" spans="1:14" s="29" customFormat="1" ht="34.5" customHeight="1" x14ac:dyDescent="0.2">
      <c r="A26" s="95"/>
      <c r="B26" s="35"/>
      <c r="C26" s="95"/>
      <c r="D26" s="95"/>
      <c r="E26" s="95"/>
      <c r="F26" s="95"/>
      <c r="G26" s="27" t="s">
        <v>25</v>
      </c>
      <c r="H26" s="22" t="s">
        <v>24</v>
      </c>
      <c r="I26" s="23">
        <v>4</v>
      </c>
      <c r="J26" s="16">
        <v>300375</v>
      </c>
      <c r="K26" s="24">
        <v>0.5</v>
      </c>
      <c r="L26" s="26">
        <f t="shared" si="0"/>
        <v>600750</v>
      </c>
      <c r="M26" s="52"/>
      <c r="N26" s="19"/>
    </row>
    <row r="27" spans="1:14" s="29" customFormat="1" ht="34.5" customHeight="1" x14ac:dyDescent="0.2">
      <c r="A27" s="93">
        <v>6</v>
      </c>
      <c r="B27" s="34" t="s">
        <v>95</v>
      </c>
      <c r="C27" s="93">
        <v>36</v>
      </c>
      <c r="D27" s="93">
        <v>36</v>
      </c>
      <c r="E27" s="93">
        <v>322.5</v>
      </c>
      <c r="F27" s="93">
        <v>16.600000000000001</v>
      </c>
      <c r="G27" s="21" t="s">
        <v>92</v>
      </c>
      <c r="H27" s="22" t="s">
        <v>21</v>
      </c>
      <c r="I27" s="23">
        <f>10*1.6*0.2</f>
        <v>3.2</v>
      </c>
      <c r="J27" s="16">
        <v>1920000</v>
      </c>
      <c r="K27" s="24">
        <v>1</v>
      </c>
      <c r="L27" s="26">
        <f t="shared" si="0"/>
        <v>6144000</v>
      </c>
      <c r="M27" s="50">
        <f>SUM(L27:L29)</f>
        <v>16285875</v>
      </c>
      <c r="N27" s="28"/>
    </row>
    <row r="28" spans="1:14" s="29" customFormat="1" ht="34.5" customHeight="1" x14ac:dyDescent="0.2">
      <c r="A28" s="94"/>
      <c r="B28" s="34"/>
      <c r="C28" s="94"/>
      <c r="D28" s="94"/>
      <c r="E28" s="94"/>
      <c r="F28" s="94"/>
      <c r="G28" s="21" t="s">
        <v>93</v>
      </c>
      <c r="H28" s="22" t="s">
        <v>21</v>
      </c>
      <c r="I28" s="23">
        <f>10*4.5*0.2</f>
        <v>9</v>
      </c>
      <c r="J28" s="16">
        <v>1920000</v>
      </c>
      <c r="K28" s="24">
        <v>0.5</v>
      </c>
      <c r="L28" s="26">
        <f t="shared" si="0"/>
        <v>8640000</v>
      </c>
      <c r="M28" s="77"/>
      <c r="N28" s="28"/>
    </row>
    <row r="29" spans="1:14" s="29" customFormat="1" ht="34.5" customHeight="1" x14ac:dyDescent="0.2">
      <c r="A29" s="95"/>
      <c r="B29" s="35"/>
      <c r="C29" s="95"/>
      <c r="D29" s="95"/>
      <c r="E29" s="95"/>
      <c r="F29" s="95"/>
      <c r="G29" s="27" t="s">
        <v>25</v>
      </c>
      <c r="H29" s="22" t="s">
        <v>24</v>
      </c>
      <c r="I29" s="23">
        <v>10</v>
      </c>
      <c r="J29" s="16">
        <v>300375</v>
      </c>
      <c r="K29" s="24">
        <v>0.5</v>
      </c>
      <c r="L29" s="26">
        <f t="shared" si="0"/>
        <v>1501875</v>
      </c>
      <c r="M29" s="52"/>
      <c r="N29" s="28"/>
    </row>
    <row r="30" spans="1:14" s="29" customFormat="1" ht="31.5" customHeight="1" x14ac:dyDescent="0.2">
      <c r="A30" s="142">
        <v>7</v>
      </c>
      <c r="B30" s="174" t="str">
        <f>TKDT!B13</f>
        <v>Trần Minh Sâm                                    (ủy quyền cho bà Trần Thị Hiền)</v>
      </c>
      <c r="C30" s="136">
        <v>35</v>
      </c>
      <c r="D30" s="136">
        <v>80</v>
      </c>
      <c r="E30" s="136">
        <v>295.10000000000002</v>
      </c>
      <c r="F30" s="136">
        <v>9.9</v>
      </c>
      <c r="G30" s="66" t="s">
        <v>87</v>
      </c>
      <c r="H30" s="67" t="s">
        <v>21</v>
      </c>
      <c r="I30" s="68">
        <f>1.4*7*0.2</f>
        <v>1.96</v>
      </c>
      <c r="J30" s="65">
        <v>1920000</v>
      </c>
      <c r="K30" s="69">
        <v>1</v>
      </c>
      <c r="L30" s="72">
        <f t="shared" si="0"/>
        <v>3763200</v>
      </c>
      <c r="M30" s="145">
        <f>SUM(L30:L32)</f>
        <v>10237875</v>
      </c>
      <c r="N30" s="19"/>
    </row>
    <row r="31" spans="1:14" s="29" customFormat="1" ht="31.5" customHeight="1" x14ac:dyDescent="0.2">
      <c r="A31" s="143"/>
      <c r="B31" s="175"/>
      <c r="C31" s="137"/>
      <c r="D31" s="137"/>
      <c r="E31" s="137"/>
      <c r="F31" s="137"/>
      <c r="G31" s="66" t="s">
        <v>88</v>
      </c>
      <c r="H31" s="67" t="s">
        <v>21</v>
      </c>
      <c r="I31" s="68">
        <f>3.7*7*0.2</f>
        <v>5.1800000000000006</v>
      </c>
      <c r="J31" s="65">
        <v>1920000</v>
      </c>
      <c r="K31" s="69">
        <v>0.5</v>
      </c>
      <c r="L31" s="72">
        <f t="shared" si="0"/>
        <v>4972800.0000000009</v>
      </c>
      <c r="M31" s="146"/>
      <c r="N31" s="19"/>
    </row>
    <row r="32" spans="1:14" s="29" customFormat="1" ht="31.5" customHeight="1" x14ac:dyDescent="0.2">
      <c r="A32" s="144"/>
      <c r="B32" s="176"/>
      <c r="C32" s="138"/>
      <c r="D32" s="138"/>
      <c r="E32" s="138"/>
      <c r="F32" s="138"/>
      <c r="G32" s="70" t="s">
        <v>25</v>
      </c>
      <c r="H32" s="67" t="s">
        <v>24</v>
      </c>
      <c r="I32" s="71">
        <v>10</v>
      </c>
      <c r="J32" s="65">
        <v>300375</v>
      </c>
      <c r="K32" s="69">
        <v>0.5</v>
      </c>
      <c r="L32" s="72">
        <f t="shared" si="0"/>
        <v>1501875</v>
      </c>
      <c r="M32" s="147"/>
      <c r="N32" s="19"/>
    </row>
    <row r="33" spans="1:15" s="29" customFormat="1" ht="31.5" customHeight="1" x14ac:dyDescent="0.2">
      <c r="A33" s="142">
        <v>8</v>
      </c>
      <c r="B33" s="174" t="str">
        <f>TKDT!B14</f>
        <v>Trần Văn Cường                                     (ủy quyền cho bà Trần Thị Hiền)</v>
      </c>
      <c r="C33" s="136">
        <v>35</v>
      </c>
      <c r="D33" s="136">
        <v>210</v>
      </c>
      <c r="E33" s="136">
        <v>371.8</v>
      </c>
      <c r="F33" s="136">
        <v>3.14</v>
      </c>
      <c r="G33" s="66" t="s">
        <v>89</v>
      </c>
      <c r="H33" s="67" t="s">
        <v>21</v>
      </c>
      <c r="I33" s="68">
        <f>0.4*7*0.2</f>
        <v>0.56000000000000005</v>
      </c>
      <c r="J33" s="65">
        <v>1920000</v>
      </c>
      <c r="K33" s="69">
        <v>1</v>
      </c>
      <c r="L33" s="72">
        <f>I33*J33*K33</f>
        <v>1075200</v>
      </c>
      <c r="M33" s="145">
        <f>SUM(L33:L35)</f>
        <v>8308912.4999999991</v>
      </c>
      <c r="N33" s="19"/>
    </row>
    <row r="34" spans="1:15" s="29" customFormat="1" ht="31.5" customHeight="1" x14ac:dyDescent="0.2">
      <c r="A34" s="143"/>
      <c r="B34" s="175"/>
      <c r="C34" s="137"/>
      <c r="D34" s="137"/>
      <c r="E34" s="137"/>
      <c r="F34" s="137"/>
      <c r="G34" s="66" t="s">
        <v>90</v>
      </c>
      <c r="H34" s="67" t="s">
        <v>21</v>
      </c>
      <c r="I34" s="68">
        <f>4.6*7*0.2</f>
        <v>6.4399999999999995</v>
      </c>
      <c r="J34" s="65">
        <v>1920000</v>
      </c>
      <c r="K34" s="69">
        <v>0.5</v>
      </c>
      <c r="L34" s="72">
        <f>I34*J34*K34</f>
        <v>6182399.9999999991</v>
      </c>
      <c r="M34" s="146"/>
      <c r="N34" s="19"/>
    </row>
    <row r="35" spans="1:15" s="29" customFormat="1" ht="31.5" customHeight="1" x14ac:dyDescent="0.2">
      <c r="A35" s="144"/>
      <c r="B35" s="176"/>
      <c r="C35" s="138"/>
      <c r="D35" s="138"/>
      <c r="E35" s="138"/>
      <c r="F35" s="138"/>
      <c r="G35" s="70" t="s">
        <v>25</v>
      </c>
      <c r="H35" s="67" t="s">
        <v>24</v>
      </c>
      <c r="I35" s="71">
        <v>7</v>
      </c>
      <c r="J35" s="65">
        <v>300375</v>
      </c>
      <c r="K35" s="69">
        <v>0.5</v>
      </c>
      <c r="L35" s="72">
        <f>I35*J35*K35</f>
        <v>1051312.5</v>
      </c>
      <c r="M35" s="147"/>
      <c r="N35" s="19"/>
    </row>
    <row r="36" spans="1:15" s="39" customFormat="1" ht="27.75" customHeight="1" x14ac:dyDescent="0.2">
      <c r="A36" s="156" t="s">
        <v>12</v>
      </c>
      <c r="B36" s="157"/>
      <c r="C36" s="36"/>
      <c r="D36" s="36"/>
      <c r="E36" s="36">
        <f>SUM(E7:E35)</f>
        <v>3161.8</v>
      </c>
      <c r="F36" s="36">
        <f>SUM(F7:F35)</f>
        <v>59.24</v>
      </c>
      <c r="G36" s="36"/>
      <c r="H36" s="36"/>
      <c r="I36" s="36"/>
      <c r="J36" s="36"/>
      <c r="K36" s="36"/>
      <c r="L36" s="37">
        <f>SUM(L7:L35)</f>
        <v>65077330</v>
      </c>
      <c r="M36" s="37">
        <f>SUM(M7:M35)</f>
        <v>65077330</v>
      </c>
      <c r="N36" s="33"/>
      <c r="O36" s="38"/>
    </row>
    <row r="37" spans="1:15" s="1" customFormat="1" ht="42.75" customHeight="1" x14ac:dyDescent="0.2">
      <c r="A37" s="158" t="s">
        <v>52</v>
      </c>
      <c r="B37" s="158"/>
      <c r="C37" s="158"/>
      <c r="D37" s="158"/>
      <c r="E37" s="158"/>
      <c r="F37" s="158"/>
      <c r="G37" s="158"/>
      <c r="H37" s="158"/>
      <c r="I37" s="158"/>
      <c r="J37" s="158"/>
      <c r="K37" s="158"/>
      <c r="L37" s="158"/>
      <c r="M37" s="158"/>
      <c r="N37" s="158"/>
    </row>
    <row r="38" spans="1:15" s="1" customFormat="1" ht="25.5" customHeight="1" x14ac:dyDescent="0.2">
      <c r="A38" s="153" t="s">
        <v>32</v>
      </c>
      <c r="B38" s="153"/>
      <c r="C38" s="153"/>
      <c r="D38" s="153"/>
      <c r="E38" s="153"/>
      <c r="F38" s="153"/>
      <c r="G38" s="153"/>
      <c r="H38" s="153"/>
      <c r="I38" s="153"/>
      <c r="J38" s="153"/>
      <c r="K38" s="153"/>
      <c r="L38" s="153"/>
      <c r="M38" s="153"/>
      <c r="N38" s="153"/>
    </row>
    <row r="39" spans="1:15" s="1" customFormat="1" ht="39.75" customHeight="1" x14ac:dyDescent="0.2">
      <c r="A39" s="153" t="s">
        <v>51</v>
      </c>
      <c r="B39" s="153"/>
      <c r="C39" s="153"/>
      <c r="D39" s="153"/>
      <c r="E39" s="153"/>
      <c r="F39" s="153"/>
      <c r="G39" s="153"/>
      <c r="H39" s="153"/>
      <c r="I39" s="153"/>
      <c r="J39" s="153"/>
      <c r="K39" s="153"/>
      <c r="L39" s="153"/>
      <c r="M39" s="153"/>
      <c r="N39" s="153"/>
      <c r="O39" s="47"/>
    </row>
    <row r="40" spans="1:15" x14ac:dyDescent="0.2">
      <c r="A40" s="1"/>
      <c r="B40" s="43" t="s">
        <v>37</v>
      </c>
      <c r="C40" s="1"/>
      <c r="D40" s="1"/>
      <c r="E40" s="1"/>
      <c r="F40" s="1"/>
      <c r="G40" s="1"/>
      <c r="H40" s="44"/>
      <c r="I40" s="1"/>
      <c r="J40" s="45"/>
      <c r="K40" s="1"/>
      <c r="L40" s="1"/>
      <c r="M40" s="44"/>
      <c r="N40" s="1"/>
      <c r="O40" s="1"/>
    </row>
    <row r="41" spans="1:15" ht="19.5" customHeight="1" x14ac:dyDescent="0.2">
      <c r="A41" s="1"/>
      <c r="B41" s="43" t="s">
        <v>36</v>
      </c>
      <c r="C41" s="1"/>
      <c r="D41" s="1"/>
      <c r="E41" s="1"/>
      <c r="F41" s="1"/>
      <c r="G41" s="1"/>
      <c r="H41" s="46"/>
      <c r="I41" s="1"/>
      <c r="J41" s="45"/>
      <c r="K41" s="1"/>
      <c r="L41" s="1"/>
      <c r="M41" s="44"/>
      <c r="N41" s="1"/>
      <c r="O41" s="1"/>
    </row>
    <row r="42" spans="1:15" x14ac:dyDescent="0.2">
      <c r="A42" s="1"/>
      <c r="B42" s="152" t="s">
        <v>49</v>
      </c>
      <c r="C42" s="152"/>
      <c r="D42" s="152"/>
      <c r="E42" s="152"/>
      <c r="F42" s="152"/>
      <c r="G42" s="152"/>
      <c r="H42" s="152"/>
      <c r="I42" s="152"/>
      <c r="J42" s="45"/>
      <c r="K42" s="1"/>
      <c r="L42" s="1"/>
      <c r="M42" s="44"/>
      <c r="N42" s="1"/>
      <c r="O42" s="1"/>
    </row>
    <row r="43" spans="1:15" x14ac:dyDescent="0.2">
      <c r="A43" s="1"/>
      <c r="B43" s="152" t="s">
        <v>50</v>
      </c>
      <c r="C43" s="152"/>
      <c r="D43" s="152"/>
      <c r="E43" s="152"/>
      <c r="F43" s="152"/>
      <c r="G43" s="152"/>
      <c r="H43" s="152"/>
      <c r="I43" s="152"/>
      <c r="J43" s="45"/>
      <c r="K43" s="1"/>
      <c r="L43" s="1"/>
      <c r="M43" s="44"/>
      <c r="N43" s="1"/>
      <c r="O43" s="1"/>
    </row>
  </sheetData>
  <mergeCells count="52">
    <mergeCell ref="F33:F35"/>
    <mergeCell ref="M33:M35"/>
    <mergeCell ref="A30:A32"/>
    <mergeCell ref="B30:B32"/>
    <mergeCell ref="C30:C32"/>
    <mergeCell ref="D30:D32"/>
    <mergeCell ref="E30:E32"/>
    <mergeCell ref="F30:F32"/>
    <mergeCell ref="M30:M32"/>
    <mergeCell ref="A33:A35"/>
    <mergeCell ref="B33:B35"/>
    <mergeCell ref="C33:C35"/>
    <mergeCell ref="D33:D35"/>
    <mergeCell ref="E33:E35"/>
    <mergeCell ref="B42:I42"/>
    <mergeCell ref="B43:I43"/>
    <mergeCell ref="A38:N38"/>
    <mergeCell ref="A1:N1"/>
    <mergeCell ref="A2:N2"/>
    <mergeCell ref="A3:M3"/>
    <mergeCell ref="A36:B36"/>
    <mergeCell ref="A37:N37"/>
    <mergeCell ref="A39:N39"/>
    <mergeCell ref="A7:A9"/>
    <mergeCell ref="B7:B9"/>
    <mergeCell ref="C7:C9"/>
    <mergeCell ref="D7:D9"/>
    <mergeCell ref="E7:E9"/>
    <mergeCell ref="F7:F9"/>
    <mergeCell ref="M7:M9"/>
    <mergeCell ref="F18:F20"/>
    <mergeCell ref="M18:M20"/>
    <mergeCell ref="A10:A12"/>
    <mergeCell ref="B10:B12"/>
    <mergeCell ref="C10:C12"/>
    <mergeCell ref="D10:D12"/>
    <mergeCell ref="E10:E12"/>
    <mergeCell ref="A18:A20"/>
    <mergeCell ref="B18:B20"/>
    <mergeCell ref="C18:C20"/>
    <mergeCell ref="D18:D20"/>
    <mergeCell ref="E18:E20"/>
    <mergeCell ref="K4:N4"/>
    <mergeCell ref="A13:A17"/>
    <mergeCell ref="B13:B17"/>
    <mergeCell ref="C13:C17"/>
    <mergeCell ref="D13:D17"/>
    <mergeCell ref="E13:E17"/>
    <mergeCell ref="F10:F12"/>
    <mergeCell ref="M10:M12"/>
    <mergeCell ref="F13:F17"/>
    <mergeCell ref="M13:M17"/>
  </mergeCells>
  <pageMargins left="0.2" right="0.2" top="0.5" bottom="0.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TKDT</vt:lpstr>
      <vt:lpstr>pa thu hoi</vt:lpstr>
      <vt:lpstr>PA 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2023-04-04T00:52:03Z</cp:lastPrinted>
  <dcterms:created xsi:type="dcterms:W3CDTF">2021-08-06T03:04:23Z</dcterms:created>
  <dcterms:modified xsi:type="dcterms:W3CDTF">2023-04-04T00:52:06Z</dcterms:modified>
</cp:coreProperties>
</file>