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4"/>
  </bookViews>
  <sheets>
    <sheet name="DSTH" sheetId="1" r:id="rId1"/>
    <sheet name="PA" sheetId="2" r:id="rId2"/>
    <sheet name="TsanTTQD (22,3)" sheetId="3" r:id="rId3"/>
    <sheet name="Tsan ao caTTQD (22,3) (2)" sheetId="4" r:id="rId4"/>
    <sheet name="Định xuất TTQD,22,3" sheetId="5" r:id="rId5"/>
  </sheets>
  <definedNames>
    <definedName name="_xlnm._FilterDatabase" localSheetId="0" hidden="1">'DSTH'!$A$8:$P$90</definedName>
    <definedName name="_xlnm._FilterDatabase" localSheetId="4" hidden="1">'Định xuất TTQD,22,3'!$A$7:$J$22</definedName>
    <definedName name="_xlnm._FilterDatabase" localSheetId="1" hidden="1">'PA'!$A$7:$P$7</definedName>
    <definedName name="_xlnm._FilterDatabase" localSheetId="3" hidden="1">'Tsan ao caTTQD (22,3) (2)'!$A$8:$N$28</definedName>
    <definedName name="_xlnm._FilterDatabase" localSheetId="2" hidden="1">'TsanTTQD (22,3)'!$A$9:$P$174</definedName>
    <definedName name="_xlnm.Print_Area" localSheetId="2">'TsanTTQD (22,3)'!$A$1:$P$174</definedName>
    <definedName name="_xlnm.Print_Titles" localSheetId="0">'DSTH'!$5:$7</definedName>
    <definedName name="_xlnm.Print_Titles" localSheetId="4">'Định xuất TTQD,22,3'!$4:$6</definedName>
    <definedName name="_xlnm.Print_Titles" localSheetId="1">'PA'!$5:$7</definedName>
    <definedName name="_xlnm.Print_Titles" localSheetId="3">'Tsan ao caTTQD (22,3) (2)'!$5:$7</definedName>
    <definedName name="_xlnm.Print_Titles" localSheetId="2">'TsanTTQD (22,3)'!$5:$7</definedName>
  </definedNames>
  <calcPr fullCalcOnLoad="1"/>
</workbook>
</file>

<file path=xl/sharedStrings.xml><?xml version="1.0" encoding="utf-8"?>
<sst xmlns="http://schemas.openxmlformats.org/spreadsheetml/2006/main" count="1089" uniqueCount="281">
  <si>
    <t>đ/cây</t>
  </si>
  <si>
    <t>CLN (LUC)</t>
  </si>
  <si>
    <t>Thôn Giữa</t>
  </si>
  <si>
    <t>Dương Quang Bộ  (vợ Hoàng Thị Nhung)</t>
  </si>
  <si>
    <t>đ/khóm</t>
  </si>
  <si>
    <t>Chuối ăn quả trồng từ 6 tháng đến khi có quả (khóm có 2 cây trở lên)</t>
  </si>
  <si>
    <t xml:space="preserve">Chuối ăn quả có buồng khóm từ 2 gốc trở lên </t>
  </si>
  <si>
    <t>LUC</t>
  </si>
  <si>
    <t>Mít DK gốc cách mặt đất 30cm:  7cm ≤Φ &lt;9cm</t>
  </si>
  <si>
    <t>Bưởi DK gốc cách mặt đất 15cm:  9cm ≤Φ &lt;12cm</t>
  </si>
  <si>
    <t>Nhãn DK tán 5m ≤ F &lt; 6m</t>
  </si>
  <si>
    <t>Nhãn DK tán 7m ≤ F &lt; 8m</t>
  </si>
  <si>
    <t xml:space="preserve">CLN </t>
  </si>
  <si>
    <t>Vải DK tán 1m ≤ F &lt; 1,5m</t>
  </si>
  <si>
    <t>Vải DK tán 1,5m ≤ F &lt; 2m</t>
  </si>
  <si>
    <t>Vải DK tán 3m ≤ F &lt; 3,5m</t>
  </si>
  <si>
    <t>Vải DK tán 5,5m ≤ F &lt; 6,5m</t>
  </si>
  <si>
    <t>Vải DK tán 6,5m ≤ F &lt; 7,5m</t>
  </si>
  <si>
    <t>NTS (LUC)</t>
  </si>
  <si>
    <t>Thôn Đụn 2</t>
  </si>
  <si>
    <t>Mặt nước ao cá chuyên canh</t>
  </si>
  <si>
    <t>Bể nước không tấm đan 110 chát vữa 1 mặt (2,4*1*1)</t>
  </si>
  <si>
    <t>Hoàng Văn Đương (Nguyễn Thị Quế)</t>
  </si>
  <si>
    <t>Dương Văn Kiên                          vợ Nguyễn Thị Thuận</t>
  </si>
  <si>
    <t>Bưởi DK gốc cách mặt đất 15cm: 3cm ≤Φ &lt; 5cm</t>
  </si>
  <si>
    <t>Nhãn DK tán 2m ≤ F &lt; 3m</t>
  </si>
  <si>
    <t>Bưởi DK gốc cách mặt đất 15cm:  2cm ≤Φ &lt; 5cm</t>
  </si>
  <si>
    <t>Thôn Bãi Đình</t>
  </si>
  <si>
    <t>Trần Đăng Minh 
vợ Nguyễn Thị Chung</t>
  </si>
  <si>
    <t>Khối BT cốt thép mác 200</t>
  </si>
  <si>
    <t>Nguyễn Xuân Thịnh 
vợ Vi Thị Lý</t>
  </si>
  <si>
    <t>Sưa DK gốc D1,3  Ф &lt; 6cm, cao trên 3m</t>
  </si>
  <si>
    <t>Sưa DK gốc D1,3 15cm ≤ Ф ≤ 20cm</t>
  </si>
  <si>
    <t>Sưa DK gốc D1,3 12cm ≤ Ф &lt; 14cm</t>
  </si>
  <si>
    <t>Bưởi DK gốc cách mặt đất 15cm:  12cm ≤Φ &lt;15cm</t>
  </si>
  <si>
    <t>Nguyễn Văn Cường
Nguyễn Thị Việt Chinh
(GCN Nguyễn Văn Dung)</t>
  </si>
  <si>
    <t>Đặng Trung Thành 
vợ Nguyễn Thị Lan</t>
  </si>
  <si>
    <t>Tre cây bánh tẻ DK gốc &lt; 7cm</t>
  </si>
  <si>
    <t>đ/m</t>
  </si>
  <si>
    <t>Cống BT D400 loe, HL-93(Tải TC)</t>
  </si>
  <si>
    <t>Bể nước không tấm đan 110 chát vữa 1 mặt (2,3*1*1)</t>
  </si>
  <si>
    <t>Xoan DK gốc 10cm ≤ Ф &lt; 13cm</t>
  </si>
  <si>
    <t>Xoan DK gốc 13cm ≤ Ф &lt; 20cm</t>
  </si>
  <si>
    <t>Khối BT mác 200  ((13*5,1*0,07)+(48*5,1*0,07)</t>
  </si>
  <si>
    <t>Phan Văn Tĩnh 
vợ Đỗ Thị Thêm</t>
  </si>
  <si>
    <t>Nguyễn Văn Thắng 
vợ Nguyễn Thị Tình</t>
  </si>
  <si>
    <t>Hoàng Ngọc Ngân 
vợ Lê Thị Huyền</t>
  </si>
  <si>
    <t>Đu đủ trồng từ 9 tháng trở lên</t>
  </si>
  <si>
    <t>Chuối ăn quả đã có quả khóm từ 2 cây trở lên</t>
  </si>
  <si>
    <t>m dài</t>
  </si>
  <si>
    <t>Cống BT D400 loe, HL-93(Tải TC) (7,5+6)</t>
  </si>
  <si>
    <t>Tường rào xây gạch chỉ 220mm (3*1,5)</t>
  </si>
  <si>
    <t>Bể nước không tấm đan 110 chát vữa 1 mặt (1*1*2,5)</t>
  </si>
  <si>
    <t>Nguyễn Thị Tâm</t>
  </si>
  <si>
    <t>Đỗ Văn Chính
(SĐC: Nguyễn Thị Hương)</t>
  </si>
  <si>
    <t>Hoàng Văn Thắng 
(SĐC: Bùi Thị Liên)</t>
  </si>
  <si>
    <t xml:space="preserve">NTS (LUC) </t>
  </si>
  <si>
    <t>Thôn Chợ</t>
  </si>
  <si>
    <t>Trần Đức Hùng</t>
  </si>
  <si>
    <t xml:space="preserve">CLN (LUC) </t>
  </si>
  <si>
    <t>Nguyễn Thị Phẩm</t>
  </si>
  <si>
    <t>Bùi Văn Thinh</t>
  </si>
  <si>
    <t>Nguyễn Thị Chuyên 
chồng Hoàng Văn Yên</t>
  </si>
  <si>
    <t>Xoài DK gốc đo cách mặt đất 30cm: 25cm ≤ Ф &lt; 29cm</t>
  </si>
  <si>
    <t xml:space="preserve">Xoan DK gốc 13cm ≤ Ф &lt; 20cm </t>
  </si>
  <si>
    <t>Dương Tiến Huy 
vợ Nguyễn Thị Tình</t>
  </si>
  <si>
    <t>Chanh DK gốc cách mặt đất 15cm:  5cm ≤Φ &lt;7cm</t>
  </si>
  <si>
    <t>Mít DK gốc cách mặt đất 30cm: 7cm ≤Φ &lt;9cm</t>
  </si>
  <si>
    <t>Mít DK gốc cách mặt đất 30cm: 9cm ≤Φ &lt;12cm</t>
  </si>
  <si>
    <t>Cây Lịu Vận dụng đơn giá chanh ăn quả 5cm ≤ Ф &lt; 7cm</t>
  </si>
  <si>
    <t>Khối BT cốt thép mác 200((0,15*0,1*2,3)+(0,15*0,1*4)</t>
  </si>
  <si>
    <t>Tường rào xây gạch chỉ 220mm(13,3*0,5)</t>
  </si>
  <si>
    <t>Tường xây cay xỉ (cay vôi) 250mm(38,3*1,8)</t>
  </si>
  <si>
    <t>Khối xây gạch chỉ dày ≥ 330mm ((0,4*0,2*2)*14)</t>
  </si>
  <si>
    <t>Sân bê tông gạch vỡ láng vữa xi măng 2 ÷ 3 cm ((2*4,7)+(2*2,5)</t>
  </si>
  <si>
    <t xml:space="preserve">Giếng khoan có ống vách lọc hút nước </t>
  </si>
  <si>
    <t xml:space="preserve">Dừa DK gốc cách mặt đất 30cm: 20cm ≤ Ф &lt; 25cm </t>
  </si>
  <si>
    <t>Cau Vua cao trên 4 m DK gốc Ф &gt; 36 cm</t>
  </si>
  <si>
    <t xml:space="preserve">Khế DK gốc cách mặt đất 20cm: 12cm ≤ Ф &lt; 15cm </t>
  </si>
  <si>
    <t>Na DK gốc 7cm  ≤ Ф &lt;  9 cm</t>
  </si>
  <si>
    <t>Xoài DK gốc cách mặt đất 30cm:  Ф &gt; 40cm</t>
  </si>
  <si>
    <t>Xoài DK gốc cách mặt đất 30cm: 9cm ≤Φ &lt;12cm</t>
  </si>
  <si>
    <t>Tường rào xây gạch chỉ 110mm bổ trụ (13,2*1)</t>
  </si>
  <si>
    <t>Tường rào xây gạch chỉ 220mm (44*1,6)</t>
  </si>
  <si>
    <t>Bể tròn không tấm đan chát vữa 1 mặt (3,14*0,5*0,5*1,3)</t>
  </si>
  <si>
    <t>Khối BT mác 200 ((20,5*3,6*0,07)+(1,4*2,2*0,07)</t>
  </si>
  <si>
    <t>Bể không tấm đan chát vữa 2 mặt (2,55*1,3*0,8)</t>
  </si>
  <si>
    <t>Bưởi DK gốc cách mặt đất 15cm:  5cm ≤Φ &lt;7cm</t>
  </si>
  <si>
    <t>Tường rào xây gạch chỉ 110mm bổ trụ (1,5*20,5)</t>
  </si>
  <si>
    <t>Tường xây cay xỉ (cay vôi) 250mm (24*0,4)</t>
  </si>
  <si>
    <t>Tường rào xây gạch chỉ 110mm bổ trụ (27*2,5)+(12,4*1,5)</t>
  </si>
  <si>
    <t>Khu chăn nuôi loại A: Móng xây gạch; Tường xây gạch trát vữa tam hợp, quét vôi, chiều cao  2,5m. Mái kết cấu gỗ  tre, lợp Fibrô xi măng. Nền láng vữa
xi măng. KT:(5,9*12)</t>
  </si>
  <si>
    <t>Bùi Kim Đức 
vợ Hà Thị Tỉnh</t>
  </si>
  <si>
    <t>Khung lưới sắt B 40 làm rào chắn (1,0*25)</t>
  </si>
  <si>
    <t>Nguyễn Xuân Quang 
vợ Nguyễn Thị Hợi</t>
  </si>
  <si>
    <t>Khung lưới sắt B 40 làm rào chắn (1,5*15)</t>
  </si>
  <si>
    <t>Cột BT, cốt thép mác 200 (0.1x0.1x2) 10 cột</t>
  </si>
  <si>
    <t>Khối BT mác 200</t>
  </si>
  <si>
    <t>Vú Sữa DK gốc cách mặt đất 20cm:  1cm ≤Φ &lt; 3cm</t>
  </si>
  <si>
    <t>Đỗ Văn Lậm 
vợ Trần Thị Minh Tân</t>
  </si>
  <si>
    <t>13/2</t>
  </si>
  <si>
    <t xml:space="preserve">Keo D1,3 từ trên 13c-&lt; 20 cm </t>
  </si>
  <si>
    <t>Bưởi DK gốc cách mặt đất 15cm:  5cm ≤Φ &lt; 7cm</t>
  </si>
  <si>
    <t>Bưởi DK gốc cách mặt đất 15cm:  7cm ≤Φ &lt; 9cm</t>
  </si>
  <si>
    <t>Bưởi DK gốc cách mặt đất 15cm:  12cm ≤Φ &lt; 15cm</t>
  </si>
  <si>
    <t>Khung lưới sắt B40 làm rào chắn (2,5x20)</t>
  </si>
  <si>
    <t>Cột BT, cốt thép mác 200 (0,2x0,2x6) x3 cột</t>
  </si>
  <si>
    <t>Cột BT, cốt thép mác 200 (0,15x0,15x3), 6 cột</t>
  </si>
  <si>
    <t>Tường rào xây gạch chỉ 220mm (5x3)</t>
  </si>
  <si>
    <t>Tường rào xây gạch chỉ 220mm (15,5x3)</t>
  </si>
  <si>
    <t>Tường rào xây gạch chỉ 110mm bổ trụ (15,5x3)</t>
  </si>
  <si>
    <t>Nhữ Xuân Tịu 
vợ Nguyễn Thị Tình</t>
  </si>
  <si>
    <t>Dương Kiểm vợ 
Nguyễn Thị Tâm</t>
  </si>
  <si>
    <t>Bạch Đàn D1,3 từ 5-10cm</t>
  </si>
  <si>
    <t>Cây Sưa cao trên 3m, D 1,3 &lt; 6 cm</t>
  </si>
  <si>
    <t>Bưởi DK gốc cách mặt đất 15cm:  7cm ≤Φ &lt;9cm</t>
  </si>
  <si>
    <t>Thôn Minh Tân</t>
  </si>
  <si>
    <t>Lê Văn An vợ
Thân Thị Hạnh</t>
  </si>
  <si>
    <t>Trần Văn Quyết 
vợ Nguyễn Thị Minh</t>
  </si>
  <si>
    <t>Trần Văn Quyết                            vợ Nguyễn Thị Minh</t>
  </si>
  <si>
    <t>Vải DK tán 2m ≤ F &lt; 2,5m</t>
  </si>
  <si>
    <t>Nguyễn Văn Huynh 
vợ Thân Thị Lý</t>
  </si>
  <si>
    <t>Xoan D1,3 từ 13-&lt;20cm</t>
  </si>
  <si>
    <t>Bạch đàn D1,3 từ 13-&lt;20cm</t>
  </si>
  <si>
    <t>Tường rào xây cay xỉ ( cay vôi) 250mm. Dài 37,2 x cao 2m</t>
  </si>
  <si>
    <t>Bưởi DK gốc cách mặt đất 15cm:  15cm ≤Φ &lt;20cm</t>
  </si>
  <si>
    <t>Nhãn DK tán 1,5m ≤ F &lt; 2m</t>
  </si>
  <si>
    <t>Nhãn DK tán 3m ≤ F &lt; 4m</t>
  </si>
  <si>
    <t>Thôn Tân Lập</t>
  </si>
  <si>
    <t>Ninh Văn Kép vợ
Nguyễn Thị Bài</t>
  </si>
  <si>
    <t>Trịnh Văn Thịnh 
vợ Hoàng Thị Sinh</t>
  </si>
  <si>
    <t>Bưởi DK gốc cách mặt đất 15cm: 12cm ≤Φ &lt;15cm</t>
  </si>
  <si>
    <t>Khối BT cốt thép mác 200((0,15*0,1*4)+(0,15*0,1*1,5)</t>
  </si>
  <si>
    <t>Bể nước không tấm đan 110 chát vữa 1 mặt(2,6*1,5*2,2)</t>
  </si>
  <si>
    <t>Dương Thị Thoảng</t>
  </si>
  <si>
    <t>Dương Văn Cẩn (vợ Lương Thị Cảnh)</t>
  </si>
  <si>
    <t>Gừng, nghệ trồng trên 6 tháng</t>
  </si>
  <si>
    <t>Đẳng Sâm( Sâm Nam) Cây ≥ 5Năm</t>
  </si>
  <si>
    <t>Dứa Trên 1 Năm ( Khóm có từ 2 cây trở lên)</t>
  </si>
  <si>
    <t>Dâu tằm DK gốc 2cm ≤ Φ &lt; 5cm</t>
  </si>
  <si>
    <t>Cau ĐK gốc 15cm</t>
  </si>
  <si>
    <t>Mít DK gốc cách mặt đất 30cm:  3cm ≤Φ &lt;7cm</t>
  </si>
  <si>
    <t>Mít DK gốc cách mặt đất 30cm:  15cm ≤Φ &lt;19cm</t>
  </si>
  <si>
    <t>Sung DK gốc cách mặt đất 20cm: 20cm ≤Φ &lt;25cm</t>
  </si>
  <si>
    <t>Sung DK gốc cách mặt đất 20cm: từ 30cm trở lên</t>
  </si>
  <si>
    <t>Bưởi DK gốc cách mặt đất 15cm:  từ 25cm trở lên</t>
  </si>
  <si>
    <t>Vải DK tán 3,5m ≤ F &lt; 4m</t>
  </si>
  <si>
    <t>Vải DK tán 4,5m ≤ F &lt; 5,5m</t>
  </si>
  <si>
    <t>Nhãn DK tán 4m ≤ F &lt; 5m</t>
  </si>
  <si>
    <t>Nhãn DK tán 6m ≤ F &lt; 7m</t>
  </si>
  <si>
    <t>Dừa DK gốc cách mặt đất 30cm: từ 35cm trở lên</t>
  </si>
  <si>
    <t>Nguyễn Ngọc Dương</t>
  </si>
  <si>
    <t>Nguyễn Đức Chính 
vợ Nguyễn Thị Tới</t>
  </si>
  <si>
    <t>52/2</t>
  </si>
  <si>
    <t>Nguyễn Văn Thông 
vợ Nguyễn Thị Chung</t>
  </si>
  <si>
    <t>Đào DK gốc cách mặt đất 15cm:  5cm ≤ F &lt; 7cm</t>
  </si>
  <si>
    <t>Ninh Văn Sơn 
vợ Nguyễn Thị Liệu</t>
  </si>
  <si>
    <t>49/3</t>
  </si>
  <si>
    <t>Nguyễn Thị Thuỷ chồng Nguyễn Hồng Minh</t>
  </si>
  <si>
    <t>Bưởi DK gốc cách mặt đất 15cm:  15cm ≤Φ &lt; 20cm</t>
  </si>
  <si>
    <t>68/1</t>
  </si>
  <si>
    <t xml:space="preserve">Cột BT, cốt thép mác 200 (0,1x0,15x2,5), 17 cột </t>
  </si>
  <si>
    <t>Nguyễn Thị Lịch (Nguyễn Văn Phi)</t>
  </si>
  <si>
    <t>25./2</t>
  </si>
  <si>
    <t>Tổng cộng</t>
  </si>
  <si>
    <t>Thành tiền 
(đ)</t>
  </si>
  <si>
    <t>Mức hỗ trợ (%)</t>
  </si>
  <si>
    <t>Đơn giá 
(đ)</t>
  </si>
  <si>
    <t>ĐVT</t>
  </si>
  <si>
    <t>Số lượng</t>
  </si>
  <si>
    <t>Loại tài sản</t>
  </si>
  <si>
    <t>Loại đất</t>
  </si>
  <si>
    <t>Số 
thửa</t>
  </si>
  <si>
    <t>Số Tờ</t>
  </si>
  <si>
    <t>Ghi chú</t>
  </si>
  <si>
    <t>Tổng kinh phí bồi thường, hỗ trợ theo hộ gia đình (đ)</t>
  </si>
  <si>
    <t>Bồi thường, hỗ trợ tài sản trên đất</t>
  </si>
  <si>
    <t>Theo bản đồ GPMB</t>
  </si>
  <si>
    <t>Theo Giấy chứng nhận QSD đất hoặc sổ địa chính</t>
  </si>
  <si>
    <t>Địa chỉ</t>
  </si>
  <si>
    <t>Họ và tên chủ sử dụng đất</t>
  </si>
  <si>
    <t>STT</t>
  </si>
  <si>
    <t>Địa điểm: Xã An Dương, huyện Tân Yên, tỉnh Bắc Giang</t>
  </si>
  <si>
    <t>Diện tích một định xuất (m2)</t>
  </si>
  <si>
    <t>70% của một định xuất (m2)</t>
  </si>
  <si>
    <t>Tỷ lệ</t>
  </si>
  <si>
    <t>Thành tiền</t>
  </si>
  <si>
    <t>Mức hỗ trợ trên một lao động</t>
  </si>
  <si>
    <t>Số lao động được hỗ trợ</t>
  </si>
  <si>
    <t>ĐVT: đồng (đ)</t>
  </si>
  <si>
    <t>Số thửa</t>
  </si>
  <si>
    <t>Số 
tờ</t>
  </si>
  <si>
    <t>Số tờ</t>
  </si>
  <si>
    <t>Thu hồi trong chỉ giới</t>
  </si>
  <si>
    <t>Thu hồi ngoài chỉ giới</t>
  </si>
  <si>
    <t xml:space="preserve"> BẢNG THỐNG KÊ DIỆN TÍCH, LOẠI ĐẤT, CHỦ SỬ DỤNG ĐẤT THU HỒI </t>
  </si>
  <si>
    <t>HỖ TRỢ KINH PHÍ ĐÀO TẠO NGHỀ KHI NHÀ NƯỚC THU HỒI TRÊN 70% DIỆN TÍCH
CỦA MỘT ĐỊNH XUẤT GIAO RUỘNG NĂM 1991-1993 
Đường liên xã từ QL.17 (đoạn gần thị trấn Nhã Nam) đi xã Phúc Sơn, huyện Tân Yên đoạn qua địa phận xã An Dương (Đợt 2)</t>
  </si>
  <si>
    <t>10=8x9</t>
  </si>
  <si>
    <t>5=4x70/100</t>
  </si>
  <si>
    <t>7=6/5</t>
  </si>
  <si>
    <t>15=13+14</t>
  </si>
  <si>
    <t>16=15</t>
  </si>
  <si>
    <t xml:space="preserve"> PHƯƠNG ÁN BỒI THƯỜNG, HỖ TRỢ GPMB </t>
  </si>
  <si>
    <t>Khi Nhà nước thu hồi đất để thực hiện dự án Đường liên xã từ QL,17 (đoạn gần thị trấn Nhã Nam) đi xã Phúc Sơn, huyện Tân Yên đoạn qua địa phận xã An Dương (Đợt 2)</t>
  </si>
  <si>
    <t>Bồi thường hoa mầu trên đất 9.500đ/m2
(đ)</t>
  </si>
  <si>
    <t>Hỗ trợ đào 
tạo, chuyển đổi nghề và tìm kiếm việc làm =3 lần giá đất NN: trồng cây hàng năm 150.000đ/m2; trông cây lâu năm 135,000đ/m2; nuôi trồng thủy sản 114,000đ/m2;</t>
  </si>
  <si>
    <t>Tổng kinh phí bồi thường, hỗ trợ cho hộ theo thửa (đ)</t>
  </si>
  <si>
    <t>Kinh phí bồi thường, hỗ trợ gia đình, cá nhân (đ)</t>
  </si>
  <si>
    <t>13=9+10+11+12</t>
  </si>
  <si>
    <t>14=13</t>
  </si>
  <si>
    <t>Tổng kinh phí BT, HT tài sản theo hộ  (đ)</t>
  </si>
  <si>
    <t>Khi Nhà nước thu hồi đất để thực hiện dự án Đường liên xã từ QL,17 (đoạn gần thị trấn Nhã Nam) đi xã Phúc Sơn, huyện Tân Yên qua địa phận xã An Dương (Đợt 2)</t>
  </si>
  <si>
    <t>Khi Nhà nước thu hồi đất để thực hiện dự án Đường liên xã từ QL,17 (đoạn gần thị trấn Nhã Nam) đi xã Phúc Sơn, huyện Tân Yên đoạn qua địa phận xã An Dương (Đợt 02)</t>
  </si>
  <si>
    <t>Mặt nước ao cá không chuyên canh</t>
  </si>
  <si>
    <t>Vải DK tán 5m ≤ F &lt; 6m</t>
  </si>
  <si>
    <t>Bưởi DK gốc cách mặt đất 15cm:  trên 25cm</t>
  </si>
  <si>
    <t>Sấu DK gốc cách mặt đất 30cm:  trên 40 cm</t>
  </si>
  <si>
    <t>Tường rào xây gạch chỉ 110mm bổ trụ (8,1*2,1)</t>
  </si>
  <si>
    <t>Khối BT mác 200((39,3*3,6*0,078+(13,3*3,6*0,07)</t>
  </si>
  <si>
    <t>Khối BT mác 200 (18,2*4,5*0,08)+(44*4,5*0,08)+(16*4,5*0,08)</t>
  </si>
  <si>
    <t>Khối BT mác 200 ((16*6,1*0,11)</t>
  </si>
  <si>
    <t>Tường Cay xi măng 100 (gạch papanh) bổ trụ((0,26*150)+(60*0,6))</t>
  </si>
  <si>
    <t>Táo DK gốc cách mặt đất 15cm:  trên 25cm</t>
  </si>
  <si>
    <t>NTS</t>
  </si>
  <si>
    <t xml:space="preserve">NTS </t>
  </si>
  <si>
    <t>Khối BT mác 200 (76,5*6,1*0,08)</t>
  </si>
  <si>
    <t>13=9x11x12</t>
  </si>
  <si>
    <t>Ti lệ %</t>
  </si>
  <si>
    <t xml:space="preserve"> BẢNG TỔNG HỢP TÀI SẢN</t>
  </si>
  <si>
    <t>CLN</t>
  </si>
  <si>
    <t>Khối BT mác 200 ((15*4,6*0,08)+(58,7*5,1*0,08)+(13,6*5,1*0,07)</t>
  </si>
  <si>
    <t>Bưởi DK gốc cách mặt đất 15cm: đk gốc &gt; 25cm</t>
  </si>
  <si>
    <t>Tường rào xây cay xỉ ( cay vôi) 100mm bổ trụ (9,0*1,8)</t>
  </si>
  <si>
    <t>Cột BT, cốt thép mác 200 (0,1x0,1x2,5) x6 cột</t>
  </si>
  <si>
    <r>
      <t>Tổng diện tích thu hồi của hộ (m</t>
    </r>
    <r>
      <rPr>
        <b/>
        <vertAlign val="superscript"/>
        <sz val="14"/>
        <rFont val="Times New Roman"/>
        <family val="1"/>
      </rPr>
      <t>2</t>
    </r>
    <r>
      <rPr>
        <b/>
        <sz val="14"/>
        <rFont val="Times New Roman"/>
        <family val="1"/>
      </rPr>
      <t>)</t>
    </r>
  </si>
  <si>
    <t xml:space="preserve">Địa điểm: Xã An Dương, huyện Tân Yên, tỉnh Bắc Giang </t>
  </si>
  <si>
    <t>Đất nông nghiệp giao cho hộ gia đình, cá nhân</t>
  </si>
  <si>
    <r>
      <t xml:space="preserve"> Diện tích Thu hồi (m</t>
    </r>
    <r>
      <rPr>
        <b/>
        <vertAlign val="superscript"/>
        <sz val="12"/>
        <color indexed="8"/>
        <rFont val="Times New Roman"/>
        <family val="1"/>
      </rPr>
      <t>2</t>
    </r>
    <r>
      <rPr>
        <b/>
        <sz val="12"/>
        <color indexed="8"/>
        <rFont val="Times New Roman"/>
        <family val="1"/>
      </rPr>
      <t>)</t>
    </r>
  </si>
  <si>
    <r>
      <t>Tổng diện tích thu hồi của hộ trong thửa (m</t>
    </r>
    <r>
      <rPr>
        <b/>
        <vertAlign val="superscript"/>
        <sz val="12"/>
        <color indexed="8"/>
        <rFont val="Times New Roman"/>
        <family val="1"/>
      </rPr>
      <t>2</t>
    </r>
    <r>
      <rPr>
        <b/>
        <sz val="12"/>
        <color indexed="8"/>
        <rFont val="Times New Roman"/>
        <family val="1"/>
      </rPr>
      <t>)</t>
    </r>
  </si>
  <si>
    <r>
      <t>Tổng diện tích thu hồi của hộ (m</t>
    </r>
    <r>
      <rPr>
        <b/>
        <vertAlign val="superscript"/>
        <sz val="12"/>
        <color indexed="8"/>
        <rFont val="Times New Roman"/>
        <family val="1"/>
      </rPr>
      <t>2</t>
    </r>
    <r>
      <rPr>
        <b/>
        <sz val="12"/>
        <color indexed="8"/>
        <rFont val="Times New Roman"/>
        <family val="1"/>
      </rPr>
      <t>)</t>
    </r>
  </si>
  <si>
    <r>
      <t>Diện 
tích (m</t>
    </r>
    <r>
      <rPr>
        <b/>
        <vertAlign val="superscript"/>
        <sz val="12"/>
        <color indexed="8"/>
        <rFont val="Times New Roman"/>
        <family val="1"/>
      </rPr>
      <t>2</t>
    </r>
    <r>
      <rPr>
        <b/>
        <sz val="12"/>
        <color indexed="8"/>
        <rFont val="Times New Roman"/>
        <family val="1"/>
      </rPr>
      <t>)</t>
    </r>
  </si>
  <si>
    <t>BB hội nghị dân chính</t>
  </si>
  <si>
    <t>GCN</t>
  </si>
  <si>
    <t>GCN, HĐ chuyển nhượng</t>
  </si>
  <si>
    <t>GCN, đơn thu hồi hết thửa</t>
  </si>
  <si>
    <t xml:space="preserve">Ninh Văn Sơn 
</t>
  </si>
  <si>
    <t>GCN, đơn đăng ký biến động</t>
  </si>
  <si>
    <t>Trần Đăng Minh (Trần Văn Minh)
vợ Nguyễn Thị Chung</t>
  </si>
  <si>
    <t>Nguyễn Đức Chính (Nguyễn Văn Chính) 
vợ Nguyễn Thị Tới</t>
  </si>
  <si>
    <t>Nguyễn Ngọc Dương (Nguyễn Văn Đương)</t>
  </si>
  <si>
    <t>BB hội nghị dân chính, đơn thu hồi hết thửa</t>
  </si>
  <si>
    <t>GCN, đơn đăng ký biến động thửa 140 thành 52</t>
  </si>
  <si>
    <t>GCN, BB hội nghị dân chính</t>
  </si>
  <si>
    <t>Nhận chuyển nhượng, đơn thu hồi hết thửa</t>
  </si>
  <si>
    <t>BB hội nghị dân chính, đơn thu hồi hết thửa, đơn thu hồi hết thửa</t>
  </si>
  <si>
    <t>Dương Kiểm - vợ 
Nguyễn Thị Tâm</t>
  </si>
  <si>
    <t>Nhận thừa kế, đơn đính chính từ thửa 215 thành 250</t>
  </si>
  <si>
    <t>GCN, đơn xác nhận sai tên</t>
  </si>
  <si>
    <t>Nhữ Xuân Tịu (Nhữ Đình Tịu) - vợ Nguyễn Thị Tình</t>
  </si>
  <si>
    <t>Nhận chuyển nhượng</t>
  </si>
  <si>
    <t>Nhận thừa kế</t>
  </si>
  <si>
    <t>12/152</t>
  </si>
  <si>
    <t>SĐC</t>
  </si>
  <si>
    <t>Diện tích thu hồi đất nông nghiệp của hộ gia đình (m2)</t>
  </si>
  <si>
    <t>Tài sản là công trình, cây trồng lâu năm</t>
  </si>
  <si>
    <t>200,6</t>
  </si>
  <si>
    <t>Diện tích thu hồi (m2)</t>
  </si>
  <si>
    <t>12,0</t>
  </si>
  <si>
    <t>1,5 khóm</t>
  </si>
  <si>
    <t>Mật độ cây trồng (1 cây/m2)</t>
  </si>
  <si>
    <t>Dương Quang Bộ  
(vợ Hoàng Thị Nhung)</t>
  </si>
  <si>
    <r>
      <t>đ/m</t>
    </r>
    <r>
      <rPr>
        <vertAlign val="superscript"/>
        <sz val="12"/>
        <color indexed="8"/>
        <rFont val="Times New Roman"/>
        <family val="1"/>
      </rPr>
      <t>3</t>
    </r>
  </si>
  <si>
    <r>
      <t>đ/m</t>
    </r>
    <r>
      <rPr>
        <vertAlign val="superscript"/>
        <sz val="12"/>
        <color indexed="8"/>
        <rFont val="Times New Roman"/>
        <family val="1"/>
      </rPr>
      <t>2</t>
    </r>
  </si>
  <si>
    <t>Nguyễn Thị Lịch
(Nguyễn Văn Phi)</t>
  </si>
  <si>
    <r>
      <t>Diện 
tích (m</t>
    </r>
    <r>
      <rPr>
        <b/>
        <vertAlign val="superscript"/>
        <sz val="12"/>
        <color indexed="63"/>
        <rFont val="Times New Roman"/>
        <family val="1"/>
      </rPr>
      <t>2</t>
    </r>
    <r>
      <rPr>
        <b/>
        <sz val="12"/>
        <color indexed="63"/>
        <rFont val="Times New Roman"/>
        <family val="1"/>
      </rPr>
      <t>)</t>
    </r>
  </si>
  <si>
    <r>
      <t>đ/m</t>
    </r>
    <r>
      <rPr>
        <vertAlign val="superscript"/>
        <sz val="12"/>
        <rFont val="Times New Roman"/>
        <family val="1"/>
      </rPr>
      <t>2</t>
    </r>
  </si>
  <si>
    <t>(Kèm theo Tờ trình số:           /TTr-TNMT ngày         /4/2023 của phòng Tài nguyên và Môi trường huyện Tân Yên)</t>
  </si>
  <si>
    <t>(Kèm theo Quyết định số:           /QĐ-UBND ngày         /4/2023 của UBND huyện Tân Yên)</t>
  </si>
  <si>
    <r>
      <t>Diện 
tích (m</t>
    </r>
    <r>
      <rPr>
        <b/>
        <vertAlign val="superscript"/>
        <sz val="10"/>
        <rFont val="Times New Roman"/>
        <family val="1"/>
      </rPr>
      <t>2</t>
    </r>
    <r>
      <rPr>
        <b/>
        <sz val="10"/>
        <rFont val="Times New Roman"/>
        <family val="1"/>
      </rPr>
      <t>)</t>
    </r>
  </si>
  <si>
    <r>
      <t>Bồi thường về đất NN: trồng cây hàng năm 50.000đ/m2; lâu năm 45.000đ/m</t>
    </r>
    <r>
      <rPr>
        <b/>
        <vertAlign val="superscript"/>
        <sz val="10"/>
        <rFont val="Times New Roman"/>
        <family val="1"/>
      </rPr>
      <t>2</t>
    </r>
    <r>
      <rPr>
        <b/>
        <sz val="10"/>
        <rFont val="Times New Roman"/>
        <family val="1"/>
      </rPr>
      <t>; nuôi trồng thủy sản 38.000đ/m</t>
    </r>
    <r>
      <rPr>
        <b/>
        <vertAlign val="superscript"/>
        <sz val="10"/>
        <rFont val="Times New Roman"/>
        <family val="1"/>
      </rPr>
      <t>4</t>
    </r>
  </si>
  <si>
    <r>
      <t>Hỗ trợ ổn định 
đời sống và sản xuất khi nhà nước thu hồi đất NN trồng cây hàng năm và thủy sản 10.000đ/m2; trồng cây lâu năm 7.000đ/m</t>
    </r>
    <r>
      <rPr>
        <b/>
        <vertAlign val="superscript"/>
        <sz val="10"/>
        <rFont val="Times New Roman"/>
        <family val="1"/>
      </rPr>
      <t>2</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</si>
</sst>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_(* \(#,##0\);_(* &quot;-&quot;??_);_(@_)"/>
    <numFmt numFmtId="174" formatCode="_(* #,##0.0_);_(* \(#,##0.0\);_(* &quot;-&quot;??_);_(@_)"/>
    <numFmt numFmtId="175" formatCode="#,##0.0"/>
    <numFmt numFmtId="176" formatCode="_(* #,##0.0_);_(* \(#,##0.0\);_(* &quot;-&quot;?_);_(@_)"/>
    <numFmt numFmtId="177" formatCode="_-* #,##0.0\ _₫_-;\-* #,##0.0\ _₫_-;_-* &quot;-&quot;?\ _₫_-;_-@_-"/>
    <numFmt numFmtId="178" formatCode="_(* #,##0.000_);_(* \(#,##0.000\);_(* &quot;-&quot;??_);_(@_)"/>
    <numFmt numFmtId="179" formatCode="_(* #,##0.0000_);_(* \(#,##0.0000\);_(* &quot;-&quot;??_);_(@_)"/>
    <numFmt numFmtId="180" formatCode="_(* #,##0.00000_);_(* \(#,##0.00000\);_(* &quot;-&quot;??_);_(@_)"/>
    <numFmt numFmtId="181" formatCode="#,##0.000"/>
    <numFmt numFmtId="182" formatCode="_(* #,##0.000_);_(* \(#,##0.000\);_(* &quot;-&quot;???_);_(@_)"/>
    <numFmt numFmtId="183" formatCode="_-* #,##0.000\ _₫_-;\-* #,##0.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0.0000"/>
    <numFmt numFmtId="189" formatCode="0.00000"/>
    <numFmt numFmtId="190" formatCode="0.000"/>
  </numFmts>
  <fonts count="90">
    <font>
      <sz val="11"/>
      <color theme="1"/>
      <name val="Calibri"/>
      <family val="2"/>
    </font>
    <font>
      <sz val="11"/>
      <color indexed="8"/>
      <name val="Calibri"/>
      <family val="2"/>
    </font>
    <font>
      <sz val="10"/>
      <name val="Arial"/>
      <family val="2"/>
    </font>
    <font>
      <sz val="10"/>
      <name val="Times New Roman"/>
      <family val="1"/>
    </font>
    <font>
      <b/>
      <sz val="14"/>
      <name val="Times New Roman"/>
      <family val="1"/>
    </font>
    <font>
      <sz val="14"/>
      <name val="Times New Roman"/>
      <family val="1"/>
    </font>
    <font>
      <sz val="18"/>
      <name val="Times New Roman"/>
      <family val="1"/>
    </font>
    <font>
      <sz val="13"/>
      <name val="Times New Roman"/>
      <family val="1"/>
    </font>
    <font>
      <b/>
      <sz val="18"/>
      <name val="Times New Roman"/>
      <family val="1"/>
    </font>
    <font>
      <i/>
      <sz val="12"/>
      <name val="Times New Roman"/>
      <family val="1"/>
    </font>
    <font>
      <b/>
      <vertAlign val="superscript"/>
      <sz val="14"/>
      <name val="Times New Roman"/>
      <family val="1"/>
    </font>
    <font>
      <sz val="12"/>
      <name val="Times New Roman"/>
      <family val="1"/>
    </font>
    <font>
      <b/>
      <sz val="12"/>
      <name val="Times New Roman"/>
      <family val="1"/>
    </font>
    <font>
      <sz val="12"/>
      <name val=".VnTime"/>
      <family val="2"/>
    </font>
    <font>
      <i/>
      <sz val="14"/>
      <name val="Times New Roman"/>
      <family val="1"/>
    </font>
    <font>
      <i/>
      <sz val="10"/>
      <name val="Times New Roman"/>
      <family val="1"/>
    </font>
    <font>
      <b/>
      <sz val="10"/>
      <name val="Times New Roman"/>
      <family val="1"/>
    </font>
    <font>
      <b/>
      <sz val="12"/>
      <color indexed="8"/>
      <name val="Times New Roman"/>
      <family val="1"/>
    </font>
    <font>
      <b/>
      <vertAlign val="superscript"/>
      <sz val="12"/>
      <color indexed="8"/>
      <name val="Times New Roman"/>
      <family val="1"/>
    </font>
    <font>
      <vertAlign val="superscript"/>
      <sz val="12"/>
      <color indexed="8"/>
      <name val="Times New Roman"/>
      <family val="1"/>
    </font>
    <font>
      <b/>
      <vertAlign val="superscript"/>
      <sz val="12"/>
      <color indexed="63"/>
      <name val="Times New Roman"/>
      <family val="1"/>
    </font>
    <font>
      <b/>
      <sz val="12"/>
      <color indexed="63"/>
      <name val="Times New Roman"/>
      <family val="1"/>
    </font>
    <font>
      <vertAlign val="superscript"/>
      <sz val="12"/>
      <name val="Times New Roman"/>
      <family val="1"/>
    </font>
    <font>
      <sz val="12"/>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b/>
      <i/>
      <sz val="12"/>
      <color indexed="8"/>
      <name val="Times New Roman"/>
      <family val="1"/>
    </font>
    <font>
      <sz val="10"/>
      <color indexed="8"/>
      <name val="Times New Roman"/>
      <family val="1"/>
    </font>
    <font>
      <i/>
      <sz val="12"/>
      <color indexed="8"/>
      <name val="Times New Roman"/>
      <family val="1"/>
    </font>
    <font>
      <sz val="18"/>
      <color indexed="8"/>
      <name val="Times New Roman"/>
      <family val="1"/>
    </font>
    <font>
      <sz val="13"/>
      <color indexed="8"/>
      <name val="Times New Roman"/>
      <family val="1"/>
    </font>
    <font>
      <sz val="14"/>
      <color indexed="8"/>
      <name val="Times New Roman"/>
      <family val="1"/>
    </font>
    <font>
      <i/>
      <sz val="10"/>
      <color indexed="8"/>
      <name val="Times New Roman"/>
      <family val="1"/>
    </font>
    <font>
      <sz val="12"/>
      <color indexed="8"/>
      <name val="Times New Roman"/>
      <family val="1"/>
    </font>
    <font>
      <b/>
      <sz val="13"/>
      <color indexed="8"/>
      <name val="Times New Roman"/>
      <family val="1"/>
    </font>
    <font>
      <i/>
      <sz val="13"/>
      <color indexed="8"/>
      <name val="Times New Roman"/>
      <family val="1"/>
    </font>
    <font>
      <sz val="12"/>
      <color indexed="8"/>
      <name val="Calibri"/>
      <family val="2"/>
    </font>
    <font>
      <b/>
      <sz val="14"/>
      <color indexed="8"/>
      <name val="Times New Roman"/>
      <family val="1"/>
    </font>
    <font>
      <i/>
      <sz val="14"/>
      <color indexed="8"/>
      <name val="Times New Roman"/>
      <family val="1"/>
    </font>
    <font>
      <sz val="8"/>
      <name val="Segoe UI"/>
      <family val="2"/>
    </font>
    <font>
      <b/>
      <vertAlign val="superscript"/>
      <sz val="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b/>
      <i/>
      <sz val="12"/>
      <color theme="1"/>
      <name val="Times New Roman"/>
      <family val="1"/>
    </font>
    <font>
      <i/>
      <sz val="12"/>
      <color theme="1"/>
      <name val="Times New Roman"/>
      <family val="1"/>
    </font>
    <font>
      <sz val="12"/>
      <color theme="1"/>
      <name val="Times New Roman"/>
      <family val="1"/>
    </font>
    <font>
      <sz val="12"/>
      <color theme="1"/>
      <name val="Calibri"/>
      <family val="2"/>
    </font>
    <font>
      <sz val="14"/>
      <color theme="1"/>
      <name val="Times New Roman"/>
      <family val="1"/>
    </font>
    <font>
      <sz val="13"/>
      <color theme="1"/>
      <name val="Times New Roman"/>
      <family val="1"/>
    </font>
    <font>
      <b/>
      <sz val="13"/>
      <color theme="1"/>
      <name val="Times New Roman"/>
      <family val="1"/>
    </font>
    <font>
      <i/>
      <sz val="10"/>
      <color theme="1"/>
      <name val="Times New Roman"/>
      <family val="1"/>
    </font>
    <font>
      <i/>
      <sz val="13"/>
      <color theme="1"/>
      <name val="Times New Roman"/>
      <family val="1"/>
    </font>
    <font>
      <sz val="18"/>
      <color theme="1"/>
      <name val="Times New Roman"/>
      <family val="1"/>
    </font>
    <font>
      <sz val="10"/>
      <color theme="1"/>
      <name val="Times New Roman"/>
      <family val="1"/>
    </font>
    <font>
      <b/>
      <sz val="14"/>
      <color theme="1"/>
      <name val="Times New Roman"/>
      <family val="1"/>
    </font>
    <font>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28" borderId="2"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13"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17">
    <xf numFmtId="0" fontId="0" fillId="0" borderId="0" xfId="0" applyFont="1" applyAlignment="1">
      <alignment/>
    </xf>
    <xf numFmtId="0" fontId="3" fillId="33" borderId="0" xfId="61" applyFont="1" applyFill="1" applyAlignment="1">
      <alignment vertical="center"/>
      <protection/>
    </xf>
    <xf numFmtId="0" fontId="3" fillId="33" borderId="0" xfId="61" applyFont="1" applyFill="1" applyAlignment="1">
      <alignment horizontal="center" vertical="center"/>
      <protection/>
    </xf>
    <xf numFmtId="0" fontId="5" fillId="33" borderId="0" xfId="0" applyFont="1" applyFill="1" applyBorder="1" applyAlignment="1">
      <alignment horizontal="right" vertical="center" wrapText="1"/>
    </xf>
    <xf numFmtId="169" fontId="5" fillId="33" borderId="0" xfId="0" applyNumberFormat="1" applyFont="1" applyFill="1" applyBorder="1" applyAlignment="1">
      <alignment horizontal="center" vertical="center" wrapText="1"/>
    </xf>
    <xf numFmtId="0" fontId="76" fillId="33" borderId="0" xfId="0" applyFont="1" applyFill="1" applyBorder="1" applyAlignment="1">
      <alignment horizontal="left" vertical="center" wrapText="1"/>
    </xf>
    <xf numFmtId="0" fontId="7" fillId="33" borderId="0" xfId="61" applyFont="1" applyFill="1" applyAlignment="1">
      <alignment vertical="center"/>
      <protection/>
    </xf>
    <xf numFmtId="0" fontId="6" fillId="33" borderId="0" xfId="0" applyNumberFormat="1" applyFont="1" applyFill="1" applyBorder="1" applyAlignment="1">
      <alignment horizontal="center" vertical="center" wrapText="1"/>
    </xf>
    <xf numFmtId="174" fontId="6" fillId="33" borderId="0" xfId="43" applyNumberFormat="1" applyFont="1" applyFill="1" applyBorder="1" applyAlignment="1">
      <alignment horizontal="center" vertical="center" wrapText="1"/>
    </xf>
    <xf numFmtId="174" fontId="6" fillId="33" borderId="0" xfId="43" applyNumberFormat="1" applyFont="1" applyFill="1" applyAlignment="1">
      <alignment vertical="center"/>
    </xf>
    <xf numFmtId="3" fontId="4" fillId="33" borderId="0" xfId="0" applyNumberFormat="1" applyFont="1" applyFill="1" applyBorder="1" applyAlignment="1">
      <alignment horizontal="center" vertical="center" wrapText="1"/>
    </xf>
    <xf numFmtId="0" fontId="9" fillId="33" borderId="0" xfId="61" applyFont="1" applyFill="1" applyAlignment="1">
      <alignment horizontal="center" vertical="center" wrapText="1"/>
      <protection/>
    </xf>
    <xf numFmtId="0" fontId="9" fillId="33" borderId="10" xfId="61" applyFont="1" applyFill="1" applyBorder="1" applyAlignment="1">
      <alignment horizontal="center" vertical="center" wrapText="1"/>
      <protection/>
    </xf>
    <xf numFmtId="0" fontId="5" fillId="33" borderId="0" xfId="61" applyFont="1" applyFill="1" applyAlignment="1">
      <alignment horizontal="left" vertical="center"/>
      <protection/>
    </xf>
    <xf numFmtId="0" fontId="15" fillId="33" borderId="0" xfId="61" applyFont="1" applyFill="1" applyAlignment="1">
      <alignment horizontal="center" vertical="center" wrapText="1"/>
      <protection/>
    </xf>
    <xf numFmtId="0" fontId="77" fillId="33" borderId="10" xfId="61" applyFont="1" applyFill="1" applyBorder="1" applyAlignment="1">
      <alignment horizontal="center" vertical="center" wrapText="1"/>
      <protection/>
    </xf>
    <xf numFmtId="0" fontId="78" fillId="33" borderId="10" xfId="61" applyFont="1" applyFill="1" applyBorder="1" applyAlignment="1">
      <alignment horizontal="center" vertical="center" wrapText="1"/>
      <protection/>
    </xf>
    <xf numFmtId="0" fontId="78" fillId="33" borderId="0" xfId="61" applyFont="1" applyFill="1" applyAlignment="1">
      <alignment horizontal="center" vertical="center" wrapText="1"/>
      <protection/>
    </xf>
    <xf numFmtId="0" fontId="4" fillId="33" borderId="11" xfId="61" applyFont="1" applyFill="1" applyBorder="1" applyAlignment="1">
      <alignment horizontal="center" vertical="center" wrapText="1"/>
      <protection/>
    </xf>
    <xf numFmtId="0" fontId="5" fillId="33" borderId="0" xfId="61" applyFont="1" applyFill="1" applyAlignment="1">
      <alignment horizontal="center" vertical="center"/>
      <protection/>
    </xf>
    <xf numFmtId="0" fontId="5" fillId="33" borderId="0" xfId="61" applyFont="1" applyFill="1" applyAlignment="1">
      <alignment horizontal="right" vertical="center"/>
      <protection/>
    </xf>
    <xf numFmtId="0" fontId="78" fillId="33" borderId="11" xfId="61" applyFont="1" applyFill="1" applyBorder="1" applyAlignment="1">
      <alignment horizontal="center" vertical="center" wrapText="1"/>
      <protection/>
    </xf>
    <xf numFmtId="174" fontId="78" fillId="33" borderId="10" xfId="41" applyNumberFormat="1" applyFont="1" applyFill="1" applyBorder="1" applyAlignment="1">
      <alignment horizontal="center" vertical="center" wrapText="1"/>
    </xf>
    <xf numFmtId="0" fontId="8" fillId="33" borderId="0" xfId="61" applyFont="1" applyFill="1" applyAlignment="1">
      <alignment horizontal="center" vertical="center" wrapText="1"/>
      <protection/>
    </xf>
    <xf numFmtId="0" fontId="5" fillId="33" borderId="0" xfId="0" applyNumberFormat="1" applyFont="1" applyFill="1" applyBorder="1" applyAlignment="1">
      <alignment horizontal="center" vertical="center" wrapText="1"/>
    </xf>
    <xf numFmtId="0" fontId="4" fillId="33" borderId="11" xfId="61" applyFont="1" applyFill="1" applyBorder="1" applyAlignment="1">
      <alignment horizontal="left" vertical="center"/>
      <protection/>
    </xf>
    <xf numFmtId="169" fontId="4" fillId="33" borderId="10" xfId="0" applyNumberFormat="1" applyFont="1" applyFill="1" applyBorder="1" applyAlignment="1">
      <alignment horizontal="center" vertical="center" wrapText="1"/>
    </xf>
    <xf numFmtId="1" fontId="4" fillId="33" borderId="10" xfId="0" applyNumberFormat="1" applyFont="1" applyFill="1" applyBorder="1" applyAlignment="1">
      <alignment horizontal="center" vertical="center" wrapText="1"/>
    </xf>
    <xf numFmtId="1" fontId="4" fillId="33" borderId="11" xfId="0" applyNumberFormat="1" applyFont="1" applyFill="1" applyBorder="1" applyAlignment="1">
      <alignment horizontal="center" vertical="center" wrapText="1"/>
    </xf>
    <xf numFmtId="0" fontId="4" fillId="33" borderId="11" xfId="61" applyFont="1" applyFill="1" applyBorder="1" applyAlignment="1">
      <alignment vertical="center"/>
      <protection/>
    </xf>
    <xf numFmtId="0" fontId="4" fillId="33" borderId="11" xfId="61" applyFont="1" applyFill="1" applyBorder="1" applyAlignment="1">
      <alignment horizontal="center" vertical="center"/>
      <protection/>
    </xf>
    <xf numFmtId="0" fontId="4" fillId="33" borderId="11" xfId="61" applyFont="1" applyFill="1" applyBorder="1" applyAlignment="1">
      <alignment horizontal="right" vertical="center"/>
      <protection/>
    </xf>
    <xf numFmtId="0" fontId="4" fillId="33" borderId="11" xfId="0" applyFont="1" applyFill="1" applyBorder="1" applyAlignment="1">
      <alignment horizontal="right" vertical="center" wrapText="1"/>
    </xf>
    <xf numFmtId="169" fontId="4" fillId="33" borderId="11" xfId="0" applyNumberFormat="1" applyFont="1" applyFill="1" applyBorder="1" applyAlignment="1">
      <alignment horizontal="center" vertical="center" wrapText="1"/>
    </xf>
    <xf numFmtId="0" fontId="16" fillId="33" borderId="0" xfId="61" applyFont="1" applyFill="1" applyAlignment="1">
      <alignment horizontal="center" vertical="center"/>
      <protection/>
    </xf>
    <xf numFmtId="3" fontId="11" fillId="33" borderId="11" xfId="0" applyNumberFormat="1" applyFont="1" applyFill="1" applyBorder="1" applyAlignment="1">
      <alignment vertical="center" wrapText="1"/>
    </xf>
    <xf numFmtId="174" fontId="11" fillId="33" borderId="11" xfId="43"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174" fontId="11" fillId="33" borderId="11" xfId="0" applyNumberFormat="1" applyFont="1" applyFill="1" applyBorder="1" applyAlignment="1">
      <alignment horizontal="right" vertical="center" wrapText="1"/>
    </xf>
    <xf numFmtId="0" fontId="11" fillId="33" borderId="11" xfId="61" applyFont="1" applyFill="1" applyBorder="1" applyAlignment="1">
      <alignment horizontal="center" vertical="center" wrapText="1"/>
      <protection/>
    </xf>
    <xf numFmtId="0" fontId="11" fillId="33" borderId="11" xfId="61" applyFont="1" applyFill="1" applyBorder="1" applyAlignment="1">
      <alignment horizontal="right" vertical="center" wrapText="1"/>
      <protection/>
    </xf>
    <xf numFmtId="0" fontId="79" fillId="33" borderId="11" xfId="61" applyFont="1" applyFill="1" applyBorder="1" applyAlignment="1">
      <alignment horizontal="center" vertical="center" wrapText="1"/>
      <protection/>
    </xf>
    <xf numFmtId="0" fontId="76" fillId="33" borderId="0" xfId="61" applyFont="1" applyFill="1" applyAlignment="1">
      <alignment horizontal="center" vertical="center" wrapText="1"/>
      <protection/>
    </xf>
    <xf numFmtId="3" fontId="76" fillId="33" borderId="11" xfId="0" applyNumberFormat="1" applyFont="1" applyFill="1" applyBorder="1" applyAlignment="1">
      <alignment horizontal="left" vertical="center" wrapText="1"/>
    </xf>
    <xf numFmtId="175" fontId="76" fillId="33" borderId="11" xfId="0" applyNumberFormat="1" applyFont="1" applyFill="1" applyBorder="1" applyAlignment="1">
      <alignment horizontal="center" vertical="center" wrapText="1"/>
    </xf>
    <xf numFmtId="3" fontId="79" fillId="33" borderId="11" xfId="0" applyNumberFormat="1" applyFont="1" applyFill="1" applyBorder="1" applyAlignment="1">
      <alignment horizontal="center" vertical="center" wrapText="1"/>
    </xf>
    <xf numFmtId="174" fontId="79" fillId="33" borderId="11" xfId="43" applyNumberFormat="1" applyFont="1" applyFill="1" applyBorder="1" applyAlignment="1">
      <alignment horizontal="center" vertical="center" wrapText="1"/>
    </xf>
    <xf numFmtId="175" fontId="79" fillId="33" borderId="11" xfId="0" applyNumberFormat="1" applyFont="1" applyFill="1" applyBorder="1" applyAlignment="1">
      <alignment horizontal="center" vertical="center" wrapText="1"/>
    </xf>
    <xf numFmtId="0" fontId="79" fillId="33" borderId="11" xfId="0" applyNumberFormat="1" applyFont="1" applyFill="1" applyBorder="1" applyAlignment="1">
      <alignment horizontal="center" vertical="center" wrapText="1"/>
    </xf>
    <xf numFmtId="173" fontId="79" fillId="33" borderId="11" xfId="43" applyNumberFormat="1"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79" fillId="33" borderId="11" xfId="0" applyFont="1" applyFill="1" applyBorder="1" applyAlignment="1">
      <alignment vertical="center" wrapText="1"/>
    </xf>
    <xf numFmtId="174" fontId="79" fillId="33" borderId="11" xfId="43" applyNumberFormat="1" applyFont="1" applyFill="1" applyBorder="1" applyAlignment="1">
      <alignment horizontal="left" vertical="center" wrapText="1"/>
    </xf>
    <xf numFmtId="174" fontId="79" fillId="33" borderId="11" xfId="43" applyNumberFormat="1" applyFont="1" applyFill="1" applyBorder="1" applyAlignment="1">
      <alignment horizontal="right" vertical="center" wrapText="1"/>
    </xf>
    <xf numFmtId="3" fontId="78" fillId="33" borderId="11" xfId="61" applyNumberFormat="1" applyFont="1" applyFill="1" applyBorder="1" applyAlignment="1">
      <alignment horizontal="right" vertical="center" wrapText="1" indent="2"/>
      <protection/>
    </xf>
    <xf numFmtId="0" fontId="76" fillId="33" borderId="0" xfId="0" applyFont="1" applyFill="1" applyBorder="1" applyAlignment="1">
      <alignment horizontal="center" vertical="center" wrapText="1"/>
    </xf>
    <xf numFmtId="173" fontId="79" fillId="33" borderId="10" xfId="43" applyNumberFormat="1" applyFont="1" applyFill="1" applyBorder="1" applyAlignment="1">
      <alignment horizontal="center" vertical="center" wrapText="1"/>
    </xf>
    <xf numFmtId="173" fontId="79" fillId="33" borderId="12" xfId="43" applyNumberFormat="1" applyFont="1" applyFill="1" applyBorder="1" applyAlignment="1">
      <alignment horizontal="center" vertical="center" wrapText="1"/>
    </xf>
    <xf numFmtId="0" fontId="76" fillId="33" borderId="11" xfId="61" applyFont="1" applyFill="1" applyBorder="1" applyAlignment="1">
      <alignment horizontal="center" vertical="center" wrapText="1"/>
      <protection/>
    </xf>
    <xf numFmtId="3" fontId="76" fillId="33" borderId="11" xfId="0" applyNumberFormat="1" applyFont="1" applyFill="1" applyBorder="1" applyAlignment="1">
      <alignment horizontal="center" vertical="center" wrapText="1"/>
    </xf>
    <xf numFmtId="0" fontId="79" fillId="33" borderId="0" xfId="61" applyFont="1" applyFill="1" applyAlignment="1">
      <alignment horizontal="left" vertical="center"/>
      <protection/>
    </xf>
    <xf numFmtId="0" fontId="79" fillId="33" borderId="0" xfId="61" applyFont="1" applyFill="1" applyAlignment="1">
      <alignment vertical="center"/>
      <protection/>
    </xf>
    <xf numFmtId="3" fontId="76" fillId="33" borderId="11" xfId="0" applyNumberFormat="1" applyFont="1" applyFill="1" applyBorder="1" applyAlignment="1">
      <alignment horizontal="right" vertical="center" wrapText="1" indent="2"/>
    </xf>
    <xf numFmtId="3" fontId="76" fillId="33" borderId="11" xfId="0" applyNumberFormat="1" applyFont="1" applyFill="1" applyBorder="1" applyAlignment="1">
      <alignment horizontal="right" vertical="center" wrapText="1"/>
    </xf>
    <xf numFmtId="3" fontId="76" fillId="33" borderId="11" xfId="43" applyNumberFormat="1" applyFont="1" applyFill="1" applyBorder="1" applyAlignment="1">
      <alignment horizontal="right" vertical="center" wrapText="1" indent="2"/>
    </xf>
    <xf numFmtId="173" fontId="76" fillId="33" borderId="11" xfId="41" applyNumberFormat="1" applyFont="1" applyFill="1" applyBorder="1" applyAlignment="1">
      <alignment horizontal="right" vertical="center" wrapText="1"/>
    </xf>
    <xf numFmtId="3" fontId="76" fillId="33" borderId="0" xfId="0" applyNumberFormat="1" applyFont="1" applyFill="1" applyBorder="1" applyAlignment="1">
      <alignment horizontal="center" vertical="center" wrapText="1"/>
    </xf>
    <xf numFmtId="3" fontId="79" fillId="33" borderId="11" xfId="0" applyNumberFormat="1" applyFont="1" applyFill="1" applyBorder="1" applyAlignment="1">
      <alignment vertical="center" wrapText="1"/>
    </xf>
    <xf numFmtId="174" fontId="79" fillId="33" borderId="11" xfId="43" applyNumberFormat="1" applyFont="1" applyFill="1" applyBorder="1" applyAlignment="1">
      <alignment vertical="center" wrapText="1"/>
    </xf>
    <xf numFmtId="9" fontId="79" fillId="33" borderId="11" xfId="66" applyFont="1" applyFill="1" applyBorder="1" applyAlignment="1">
      <alignment vertical="center" wrapText="1"/>
    </xf>
    <xf numFmtId="173" fontId="79" fillId="33" borderId="11" xfId="43" applyNumberFormat="1" applyFont="1" applyFill="1" applyBorder="1" applyAlignment="1">
      <alignment vertical="center" wrapText="1"/>
    </xf>
    <xf numFmtId="174" fontId="79" fillId="33" borderId="0" xfId="43" applyNumberFormat="1" applyFont="1" applyFill="1" applyAlignment="1">
      <alignment vertical="center"/>
    </xf>
    <xf numFmtId="179" fontId="79" fillId="33" borderId="11" xfId="43" applyNumberFormat="1" applyFont="1" applyFill="1" applyBorder="1" applyAlignment="1">
      <alignment vertical="center" wrapText="1"/>
    </xf>
    <xf numFmtId="9" fontId="80" fillId="33" borderId="11" xfId="0" applyNumberFormat="1" applyFont="1" applyFill="1" applyBorder="1" applyAlignment="1">
      <alignment vertical="center" wrapText="1"/>
    </xf>
    <xf numFmtId="0" fontId="79" fillId="33" borderId="11" xfId="0" applyFont="1" applyFill="1" applyBorder="1" applyAlignment="1">
      <alignment horizontal="right" vertical="center" wrapText="1"/>
    </xf>
    <xf numFmtId="0" fontId="79" fillId="33" borderId="11" xfId="0" applyNumberFormat="1" applyFont="1" applyFill="1" applyBorder="1" applyAlignment="1">
      <alignment vertical="center" wrapText="1"/>
    </xf>
    <xf numFmtId="174" fontId="79" fillId="33" borderId="11" xfId="0" applyNumberFormat="1" applyFont="1" applyFill="1" applyBorder="1" applyAlignment="1">
      <alignment horizontal="center" vertical="center" wrapText="1"/>
    </xf>
    <xf numFmtId="174" fontId="79" fillId="33" borderId="0" xfId="43" applyNumberFormat="1" applyFont="1" applyFill="1" applyBorder="1" applyAlignment="1">
      <alignment horizontal="center" vertical="center" wrapText="1"/>
    </xf>
    <xf numFmtId="178" fontId="79" fillId="33" borderId="11" xfId="43" applyNumberFormat="1" applyFont="1" applyFill="1" applyBorder="1" applyAlignment="1">
      <alignment vertical="center" wrapText="1"/>
    </xf>
    <xf numFmtId="0" fontId="79" fillId="33" borderId="0" xfId="0" applyNumberFormat="1" applyFont="1" applyFill="1" applyBorder="1" applyAlignment="1">
      <alignment horizontal="center" vertical="center" wrapText="1"/>
    </xf>
    <xf numFmtId="171" fontId="79" fillId="33" borderId="11" xfId="43" applyNumberFormat="1" applyFont="1" applyFill="1" applyBorder="1" applyAlignment="1">
      <alignment vertical="center" wrapText="1"/>
    </xf>
    <xf numFmtId="0" fontId="79" fillId="33" borderId="10" xfId="0" applyNumberFormat="1" applyFont="1" applyFill="1" applyBorder="1" applyAlignment="1">
      <alignment vertical="center" wrapText="1"/>
    </xf>
    <xf numFmtId="171" fontId="79" fillId="33" borderId="11" xfId="43" applyNumberFormat="1" applyFont="1" applyFill="1" applyBorder="1" applyAlignment="1">
      <alignment horizontal="center" vertical="center" wrapText="1"/>
    </xf>
    <xf numFmtId="0" fontId="79" fillId="33" borderId="10" xfId="0" applyFont="1" applyFill="1" applyBorder="1" applyAlignment="1">
      <alignment horizontal="center" vertical="center" wrapText="1"/>
    </xf>
    <xf numFmtId="179" fontId="79" fillId="33" borderId="11" xfId="41" applyNumberFormat="1" applyFont="1" applyFill="1" applyBorder="1" applyAlignment="1">
      <alignment vertical="center" wrapText="1"/>
    </xf>
    <xf numFmtId="0" fontId="79" fillId="33" borderId="0" xfId="61" applyFont="1" applyFill="1" applyAlignment="1">
      <alignment horizontal="center" vertical="center"/>
      <protection/>
    </xf>
    <xf numFmtId="0" fontId="79" fillId="33" borderId="0" xfId="0" applyFont="1" applyFill="1" applyBorder="1" applyAlignment="1">
      <alignment horizontal="right" vertical="center" wrapText="1"/>
    </xf>
    <xf numFmtId="171" fontId="79" fillId="33" borderId="11" xfId="41" applyFont="1" applyFill="1" applyBorder="1" applyAlignment="1">
      <alignment vertical="center" wrapText="1"/>
    </xf>
    <xf numFmtId="3" fontId="79" fillId="33" borderId="11" xfId="43" applyNumberFormat="1" applyFont="1" applyFill="1" applyBorder="1" applyAlignment="1">
      <alignment vertical="center" wrapText="1"/>
    </xf>
    <xf numFmtId="190" fontId="79" fillId="33" borderId="11" xfId="0" applyNumberFormat="1" applyFont="1" applyFill="1" applyBorder="1" applyAlignment="1">
      <alignment vertical="center" wrapText="1"/>
    </xf>
    <xf numFmtId="0" fontId="79" fillId="33" borderId="0" xfId="0" applyFont="1" applyFill="1" applyBorder="1" applyAlignment="1">
      <alignment horizontal="center" vertical="center" wrapText="1"/>
    </xf>
    <xf numFmtId="3" fontId="79" fillId="33" borderId="0" xfId="0" applyNumberFormat="1" applyFont="1" applyFill="1" applyBorder="1" applyAlignment="1">
      <alignment horizontal="right" vertical="center" wrapText="1" indent="2"/>
    </xf>
    <xf numFmtId="0" fontId="76" fillId="33" borderId="0" xfId="0" applyFont="1" applyFill="1" applyBorder="1" applyAlignment="1">
      <alignment horizontal="right" vertical="center" wrapText="1"/>
    </xf>
    <xf numFmtId="174" fontId="76" fillId="33" borderId="11" xfId="44" applyNumberFormat="1" applyFont="1" applyFill="1" applyBorder="1" applyAlignment="1">
      <alignment horizontal="right" vertical="center" wrapText="1"/>
    </xf>
    <xf numFmtId="178" fontId="76" fillId="33" borderId="11" xfId="41" applyNumberFormat="1" applyFont="1" applyFill="1" applyBorder="1" applyAlignment="1">
      <alignment horizontal="right" vertical="center" wrapText="1"/>
    </xf>
    <xf numFmtId="0" fontId="76" fillId="33" borderId="10" xfId="61" applyFont="1" applyFill="1" applyBorder="1" applyAlignment="1">
      <alignment horizontal="center" vertical="center" wrapText="1"/>
      <protection/>
    </xf>
    <xf numFmtId="174" fontId="76" fillId="33" borderId="11" xfId="41" applyNumberFormat="1" applyFont="1" applyFill="1" applyBorder="1" applyAlignment="1">
      <alignment horizontal="center" vertical="center" wrapText="1"/>
    </xf>
    <xf numFmtId="174" fontId="11" fillId="33" borderId="11" xfId="41" applyNumberFormat="1" applyFont="1" applyFill="1" applyBorder="1" applyAlignment="1">
      <alignment vertical="center" wrapText="1"/>
    </xf>
    <xf numFmtId="174" fontId="79" fillId="33" borderId="0" xfId="44" applyNumberFormat="1" applyFont="1" applyFill="1" applyAlignment="1">
      <alignment vertical="center"/>
    </xf>
    <xf numFmtId="174" fontId="79" fillId="33" borderId="0" xfId="44" applyNumberFormat="1" applyFont="1" applyFill="1" applyBorder="1" applyAlignment="1">
      <alignment horizontal="center" vertical="center" wrapText="1"/>
    </xf>
    <xf numFmtId="0" fontId="79" fillId="33" borderId="0" xfId="61" applyFont="1" applyFill="1" applyAlignment="1">
      <alignment horizontal="center" vertical="center" wrapText="1"/>
      <protection/>
    </xf>
    <xf numFmtId="3" fontId="76" fillId="33" borderId="0" xfId="0" applyNumberFormat="1" applyFont="1" applyFill="1" applyBorder="1" applyAlignment="1">
      <alignment horizontal="right" vertical="center" wrapText="1"/>
    </xf>
    <xf numFmtId="174" fontId="76" fillId="33" borderId="0" xfId="41" applyNumberFormat="1" applyFont="1" applyFill="1" applyBorder="1" applyAlignment="1">
      <alignment horizontal="right" vertical="center" wrapText="1"/>
    </xf>
    <xf numFmtId="174" fontId="76" fillId="33" borderId="12" xfId="44" applyNumberFormat="1" applyFont="1" applyFill="1" applyBorder="1" applyAlignment="1">
      <alignment horizontal="center" vertical="center"/>
    </xf>
    <xf numFmtId="173" fontId="76" fillId="33" borderId="0" xfId="44" applyNumberFormat="1" applyFont="1" applyFill="1" applyBorder="1" applyAlignment="1">
      <alignment horizontal="center" vertical="center" wrapText="1"/>
    </xf>
    <xf numFmtId="9" fontId="76" fillId="33" borderId="0" xfId="67" applyFont="1" applyFill="1" applyBorder="1" applyAlignment="1">
      <alignment horizontal="center" vertical="center" wrapText="1"/>
    </xf>
    <xf numFmtId="174" fontId="79" fillId="33" borderId="0" xfId="41" applyNumberFormat="1" applyFont="1" applyFill="1" applyBorder="1" applyAlignment="1">
      <alignment horizontal="right" vertical="center" wrapText="1"/>
    </xf>
    <xf numFmtId="174" fontId="11" fillId="33" borderId="11" xfId="43" applyNumberFormat="1" applyFont="1" applyFill="1" applyBorder="1" applyAlignment="1">
      <alignment vertical="center" wrapText="1"/>
    </xf>
    <xf numFmtId="173" fontId="11" fillId="33" borderId="11" xfId="43" applyNumberFormat="1" applyFont="1" applyFill="1" applyBorder="1" applyAlignment="1">
      <alignment vertical="center" wrapText="1"/>
    </xf>
    <xf numFmtId="9" fontId="11" fillId="33" borderId="11" xfId="66" applyFont="1" applyFill="1" applyBorder="1" applyAlignment="1">
      <alignment vertical="center" wrapText="1"/>
    </xf>
    <xf numFmtId="0" fontId="11" fillId="33" borderId="11" xfId="0" applyFont="1" applyFill="1" applyBorder="1" applyAlignment="1">
      <alignment vertical="center" wrapText="1"/>
    </xf>
    <xf numFmtId="0" fontId="11" fillId="33" borderId="11" xfId="0" applyNumberFormat="1" applyFont="1" applyFill="1" applyBorder="1" applyAlignment="1">
      <alignment vertical="center" wrapText="1"/>
    </xf>
    <xf numFmtId="174" fontId="11" fillId="33" borderId="11" xfId="0" applyNumberFormat="1" applyFont="1" applyFill="1" applyBorder="1" applyAlignment="1">
      <alignment horizontal="center" vertical="center" wrapText="1"/>
    </xf>
    <xf numFmtId="9" fontId="23" fillId="33" borderId="11" xfId="0" applyNumberFormat="1" applyFont="1" applyFill="1" applyBorder="1" applyAlignment="1">
      <alignment vertical="center" wrapText="1"/>
    </xf>
    <xf numFmtId="3" fontId="5" fillId="33" borderId="11" xfId="0" applyNumberFormat="1" applyFont="1" applyFill="1" applyBorder="1" applyAlignment="1">
      <alignment vertical="center" wrapText="1"/>
    </xf>
    <xf numFmtId="174" fontId="5" fillId="33" borderId="11" xfId="43" applyNumberFormat="1" applyFont="1" applyFill="1" applyBorder="1" applyAlignment="1">
      <alignment horizontal="center" vertical="center" wrapText="1"/>
    </xf>
    <xf numFmtId="175" fontId="5" fillId="33" borderId="11" xfId="0" applyNumberFormat="1" applyFont="1" applyFill="1" applyBorder="1" applyAlignment="1">
      <alignment horizontal="center" vertical="center" wrapText="1"/>
    </xf>
    <xf numFmtId="0" fontId="5" fillId="33" borderId="11" xfId="61" applyFont="1" applyFill="1" applyBorder="1" applyAlignment="1">
      <alignment horizontal="center" vertical="center" wrapText="1"/>
      <protection/>
    </xf>
    <xf numFmtId="173" fontId="5" fillId="33" borderId="11" xfId="43" applyNumberFormat="1" applyFont="1" applyFill="1" applyBorder="1" applyAlignment="1">
      <alignment vertical="center" wrapText="1"/>
    </xf>
    <xf numFmtId="174" fontId="5" fillId="33" borderId="11" xfId="43" applyNumberFormat="1" applyFont="1" applyFill="1" applyBorder="1" applyAlignment="1">
      <alignment vertical="center" wrapText="1"/>
    </xf>
    <xf numFmtId="172" fontId="5" fillId="33" borderId="11" xfId="43" applyNumberFormat="1" applyFont="1" applyFill="1" applyBorder="1" applyAlignment="1">
      <alignment horizontal="center" vertical="center" wrapText="1"/>
    </xf>
    <xf numFmtId="172" fontId="5" fillId="33" borderId="11" xfId="61" applyNumberFormat="1" applyFont="1" applyFill="1" applyBorder="1" applyAlignment="1">
      <alignment horizontal="center" vertical="center" wrapText="1"/>
      <protection/>
    </xf>
    <xf numFmtId="173" fontId="5" fillId="33" borderId="11" xfId="0" applyNumberFormat="1" applyFont="1" applyFill="1" applyBorder="1" applyAlignment="1">
      <alignment vertical="center" wrapText="1"/>
    </xf>
    <xf numFmtId="0" fontId="5" fillId="33" borderId="11" xfId="0" applyFont="1" applyFill="1" applyBorder="1" applyAlignment="1">
      <alignment vertical="center" wrapText="1"/>
    </xf>
    <xf numFmtId="0" fontId="5" fillId="33" borderId="11" xfId="0" applyFont="1" applyFill="1" applyBorder="1" applyAlignment="1">
      <alignment horizontal="center" vertical="center" wrapText="1"/>
    </xf>
    <xf numFmtId="172" fontId="5" fillId="33" borderId="11" xfId="0" applyNumberFormat="1" applyFont="1" applyFill="1" applyBorder="1" applyAlignment="1">
      <alignment horizontal="center" vertical="center" wrapText="1"/>
    </xf>
    <xf numFmtId="172" fontId="81" fillId="33" borderId="11" xfId="43" applyNumberFormat="1" applyFont="1" applyFill="1" applyBorder="1" applyAlignment="1">
      <alignment horizontal="center" vertical="center" wrapText="1"/>
    </xf>
    <xf numFmtId="0" fontId="5" fillId="33" borderId="11" xfId="0" applyNumberFormat="1" applyFont="1" applyFill="1" applyBorder="1" applyAlignment="1">
      <alignment vertical="center" wrapText="1"/>
    </xf>
    <xf numFmtId="175" fontId="5" fillId="33" borderId="11" xfId="0" applyNumberFormat="1" applyFont="1" applyFill="1" applyBorder="1" applyAlignment="1">
      <alignment horizontal="right" vertical="center" wrapText="1"/>
    </xf>
    <xf numFmtId="0" fontId="79" fillId="33" borderId="0" xfId="61" applyFont="1" applyFill="1" applyAlignment="1">
      <alignment horizontal="center" vertical="center"/>
      <protection/>
    </xf>
    <xf numFmtId="173" fontId="79" fillId="33" borderId="11" xfId="43" applyNumberFormat="1" applyFont="1" applyFill="1" applyBorder="1" applyAlignment="1">
      <alignment horizontal="center" vertical="center" wrapText="1"/>
    </xf>
    <xf numFmtId="3" fontId="79" fillId="33" borderId="11" xfId="0" applyNumberFormat="1" applyFont="1" applyFill="1" applyBorder="1" applyAlignment="1">
      <alignment horizontal="center" vertical="center" wrapText="1"/>
    </xf>
    <xf numFmtId="3" fontId="76" fillId="33" borderId="11" xfId="0" applyNumberFormat="1" applyFont="1" applyFill="1" applyBorder="1" applyAlignment="1">
      <alignment horizontal="center" vertical="center" wrapText="1"/>
    </xf>
    <xf numFmtId="173" fontId="79" fillId="33" borderId="10" xfId="0" applyNumberFormat="1" applyFont="1" applyFill="1" applyBorder="1" applyAlignment="1">
      <alignment horizontal="center" vertical="center" wrapText="1"/>
    </xf>
    <xf numFmtId="0" fontId="79" fillId="33" borderId="0" xfId="61" applyFont="1" applyFill="1" applyAlignment="1">
      <alignment horizontal="center" vertical="center"/>
      <protection/>
    </xf>
    <xf numFmtId="0" fontId="79" fillId="33" borderId="11" xfId="0" applyNumberFormat="1" applyFont="1" applyFill="1" applyBorder="1" applyAlignment="1">
      <alignment horizontal="center" vertical="center" wrapText="1"/>
    </xf>
    <xf numFmtId="3" fontId="76" fillId="33" borderId="11" xfId="0" applyNumberFormat="1" applyFont="1" applyFill="1" applyBorder="1" applyAlignment="1">
      <alignment horizontal="center" vertical="center" wrapText="1"/>
    </xf>
    <xf numFmtId="174" fontId="79" fillId="33" borderId="10" xfId="43" applyNumberFormat="1" applyFont="1" applyFill="1" applyBorder="1" applyAlignment="1">
      <alignment horizontal="center" vertical="center" wrapText="1"/>
    </xf>
    <xf numFmtId="174" fontId="79" fillId="33" borderId="13" xfId="43" applyNumberFormat="1" applyFont="1" applyFill="1" applyBorder="1" applyAlignment="1">
      <alignment horizontal="center" vertical="center" wrapText="1"/>
    </xf>
    <xf numFmtId="174" fontId="79" fillId="33" borderId="12" xfId="43" applyNumberFormat="1" applyFont="1" applyFill="1" applyBorder="1" applyAlignment="1">
      <alignment horizontal="center" vertical="center" wrapText="1"/>
    </xf>
    <xf numFmtId="173" fontId="79" fillId="33" borderId="11" xfId="43" applyNumberFormat="1" applyFont="1" applyFill="1" applyBorder="1" applyAlignment="1">
      <alignment horizontal="center" vertical="center" wrapText="1"/>
    </xf>
    <xf numFmtId="0" fontId="79" fillId="33" borderId="10" xfId="0" applyNumberFormat="1" applyFont="1" applyFill="1" applyBorder="1" applyAlignment="1">
      <alignment horizontal="center" vertical="center" wrapText="1"/>
    </xf>
    <xf numFmtId="0" fontId="79" fillId="33" borderId="12" xfId="0" applyNumberFormat="1" applyFont="1" applyFill="1" applyBorder="1" applyAlignment="1">
      <alignment horizontal="center" vertical="center" wrapText="1"/>
    </xf>
    <xf numFmtId="0" fontId="79" fillId="33" borderId="13" xfId="0" applyNumberFormat="1"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79" fillId="33" borderId="12" xfId="0" applyFont="1" applyFill="1" applyBorder="1" applyAlignment="1">
      <alignment horizontal="center" vertical="center" wrapText="1"/>
    </xf>
    <xf numFmtId="174" fontId="11" fillId="33" borderId="10" xfId="43" applyNumberFormat="1" applyFont="1" applyFill="1" applyBorder="1" applyAlignment="1">
      <alignment horizontal="center" vertical="center" wrapText="1"/>
    </xf>
    <xf numFmtId="174" fontId="11" fillId="33" borderId="12" xfId="43" applyNumberFormat="1" applyFont="1" applyFill="1" applyBorder="1" applyAlignment="1">
      <alignment horizontal="center" vertical="center" wrapText="1"/>
    </xf>
    <xf numFmtId="0" fontId="4" fillId="33" borderId="0" xfId="61" applyFont="1" applyFill="1" applyAlignment="1">
      <alignment horizontal="center" vertical="center"/>
      <protection/>
    </xf>
    <xf numFmtId="0" fontId="4" fillId="33" borderId="0" xfId="61" applyFont="1" applyFill="1" applyAlignment="1">
      <alignment horizontal="center" vertical="center" wrapText="1"/>
      <protection/>
    </xf>
    <xf numFmtId="0" fontId="14" fillId="33" borderId="14" xfId="61" applyFont="1" applyFill="1" applyBorder="1" applyAlignment="1">
      <alignment horizontal="center" vertical="center"/>
      <protection/>
    </xf>
    <xf numFmtId="174" fontId="11" fillId="33" borderId="10" xfId="43" applyNumberFormat="1" applyFont="1" applyFill="1" applyBorder="1" applyAlignment="1">
      <alignment horizontal="left" vertical="center" wrapText="1"/>
    </xf>
    <xf numFmtId="174" fontId="11" fillId="33" borderId="12" xfId="43" applyNumberFormat="1" applyFont="1" applyFill="1" applyBorder="1" applyAlignment="1">
      <alignment horizontal="left" vertical="center" wrapText="1"/>
    </xf>
    <xf numFmtId="3" fontId="11" fillId="33" borderId="10" xfId="0" applyNumberFormat="1" applyFont="1" applyFill="1" applyBorder="1" applyAlignment="1">
      <alignment horizontal="center" vertical="center" wrapText="1"/>
    </xf>
    <xf numFmtId="3" fontId="11" fillId="33" borderId="12"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79" fillId="33" borderId="11" xfId="0" applyNumberFormat="1" applyFont="1" applyFill="1" applyBorder="1" applyAlignment="1">
      <alignment horizontal="center" vertical="center" wrapText="1"/>
    </xf>
    <xf numFmtId="0" fontId="76" fillId="33" borderId="0" xfId="61" applyFont="1" applyFill="1" applyAlignment="1">
      <alignment horizontal="center" vertical="center"/>
      <protection/>
    </xf>
    <xf numFmtId="0" fontId="76" fillId="33" borderId="0" xfId="61" applyFont="1" applyFill="1" applyAlignment="1">
      <alignment horizontal="center" vertical="center" wrapText="1"/>
      <protection/>
    </xf>
    <xf numFmtId="0" fontId="76" fillId="33" borderId="0" xfId="61" applyFont="1" applyFill="1" applyAlignment="1">
      <alignment vertical="center" wrapText="1"/>
      <protection/>
    </xf>
    <xf numFmtId="0" fontId="76" fillId="33" borderId="0" xfId="61" applyFont="1" applyFill="1" applyAlignment="1">
      <alignment horizontal="left" vertical="center" wrapText="1"/>
      <protection/>
    </xf>
    <xf numFmtId="0" fontId="79" fillId="33" borderId="0" xfId="61" applyFont="1" applyFill="1" applyAlignment="1">
      <alignment horizontal="center" vertical="center"/>
      <protection/>
    </xf>
    <xf numFmtId="0" fontId="79" fillId="33" borderId="0" xfId="61" applyFont="1" applyFill="1" applyAlignment="1">
      <alignment vertical="center"/>
      <protection/>
    </xf>
    <xf numFmtId="0" fontId="79" fillId="33" borderId="0" xfId="61" applyFont="1" applyFill="1" applyAlignment="1">
      <alignment horizontal="left" vertical="center"/>
      <protection/>
    </xf>
    <xf numFmtId="0" fontId="78" fillId="33" borderId="14" xfId="61" applyFont="1" applyFill="1" applyBorder="1" applyAlignment="1">
      <alignment horizontal="center" vertical="center"/>
      <protection/>
    </xf>
    <xf numFmtId="0" fontId="78" fillId="33" borderId="14" xfId="61" applyFont="1" applyFill="1" applyBorder="1" applyAlignment="1">
      <alignment vertical="center"/>
      <protection/>
    </xf>
    <xf numFmtId="0" fontId="78" fillId="33" borderId="14" xfId="61" applyFont="1" applyFill="1" applyBorder="1" applyAlignment="1">
      <alignment horizontal="left" vertical="center"/>
      <protection/>
    </xf>
    <xf numFmtId="0" fontId="76" fillId="33" borderId="10" xfId="61" applyFont="1" applyFill="1" applyBorder="1" applyAlignment="1">
      <alignment horizontal="center" vertical="center" wrapText="1"/>
      <protection/>
    </xf>
    <xf numFmtId="0" fontId="76" fillId="33" borderId="13" xfId="61" applyFont="1" applyFill="1" applyBorder="1" applyAlignment="1">
      <alignment horizontal="center" vertical="center" wrapText="1"/>
      <protection/>
    </xf>
    <xf numFmtId="0" fontId="76" fillId="33" borderId="12" xfId="61" applyFont="1" applyFill="1" applyBorder="1" applyAlignment="1">
      <alignment horizontal="center" vertical="center" wrapText="1"/>
      <protection/>
    </xf>
    <xf numFmtId="175" fontId="76" fillId="33" borderId="15" xfId="0" applyNumberFormat="1" applyFont="1" applyFill="1" applyBorder="1" applyAlignment="1">
      <alignment horizontal="center" vertical="center" wrapText="1"/>
    </xf>
    <xf numFmtId="175" fontId="76" fillId="33" borderId="16" xfId="0" applyNumberFormat="1" applyFont="1" applyFill="1" applyBorder="1" applyAlignment="1">
      <alignment horizontal="center" vertical="center" wrapText="1"/>
    </xf>
    <xf numFmtId="175" fontId="76" fillId="33" borderId="17" xfId="0" applyNumberFormat="1" applyFont="1" applyFill="1" applyBorder="1" applyAlignment="1">
      <alignment horizontal="center" vertical="center" wrapText="1"/>
    </xf>
    <xf numFmtId="175" fontId="76" fillId="33" borderId="18" xfId="0" applyNumberFormat="1" applyFont="1" applyFill="1" applyBorder="1" applyAlignment="1">
      <alignment horizontal="center" vertical="center" wrapText="1"/>
    </xf>
    <xf numFmtId="175" fontId="76" fillId="33" borderId="14" xfId="0" applyNumberFormat="1" applyFont="1" applyFill="1" applyBorder="1" applyAlignment="1">
      <alignment horizontal="center" vertical="center" wrapText="1"/>
    </xf>
    <xf numFmtId="175" fontId="76" fillId="33" borderId="19" xfId="0" applyNumberFormat="1" applyFont="1" applyFill="1" applyBorder="1" applyAlignment="1">
      <alignment horizontal="center" vertical="center" wrapText="1"/>
    </xf>
    <xf numFmtId="175" fontId="76" fillId="33" borderId="20" xfId="0" applyNumberFormat="1" applyFont="1" applyFill="1" applyBorder="1" applyAlignment="1">
      <alignment horizontal="center" vertical="center" wrapText="1"/>
    </xf>
    <xf numFmtId="175" fontId="76" fillId="33" borderId="21" xfId="0" applyNumberFormat="1" applyFont="1" applyFill="1" applyBorder="1" applyAlignment="1">
      <alignment horizontal="center" vertical="center" wrapText="1"/>
    </xf>
    <xf numFmtId="0" fontId="76" fillId="33" borderId="15" xfId="61" applyFont="1" applyFill="1" applyBorder="1" applyAlignment="1">
      <alignment horizontal="center" vertical="center" wrapText="1"/>
      <protection/>
    </xf>
    <xf numFmtId="0" fontId="76" fillId="33" borderId="16" xfId="61" applyFont="1" applyFill="1" applyBorder="1" applyAlignment="1">
      <alignment horizontal="center" vertical="center" wrapText="1"/>
      <protection/>
    </xf>
    <xf numFmtId="0" fontId="76" fillId="33" borderId="18" xfId="61" applyFont="1" applyFill="1" applyBorder="1" applyAlignment="1">
      <alignment horizontal="center" vertical="center" wrapText="1"/>
      <protection/>
    </xf>
    <xf numFmtId="0" fontId="76" fillId="33" borderId="14" xfId="61" applyFont="1" applyFill="1" applyBorder="1" applyAlignment="1">
      <alignment horizontal="center" vertical="center" wrapText="1"/>
      <protection/>
    </xf>
    <xf numFmtId="173" fontId="79" fillId="33" borderId="10" xfId="43" applyNumberFormat="1" applyFont="1" applyFill="1" applyBorder="1" applyAlignment="1">
      <alignment horizontal="center" vertical="center" wrapText="1"/>
    </xf>
    <xf numFmtId="173" fontId="79" fillId="33" borderId="13" xfId="43" applyNumberFormat="1" applyFont="1" applyFill="1" applyBorder="1" applyAlignment="1">
      <alignment horizontal="center" vertical="center" wrapText="1"/>
    </xf>
    <xf numFmtId="173" fontId="79" fillId="33" borderId="12" xfId="43" applyNumberFormat="1" applyFont="1" applyFill="1" applyBorder="1" applyAlignment="1">
      <alignment horizontal="center" vertical="center" wrapText="1"/>
    </xf>
    <xf numFmtId="173" fontId="79" fillId="33" borderId="10" xfId="0" applyNumberFormat="1" applyFont="1" applyFill="1" applyBorder="1" applyAlignment="1">
      <alignment horizontal="center" vertical="center" wrapText="1"/>
    </xf>
    <xf numFmtId="173" fontId="79" fillId="33" borderId="13" xfId="0" applyNumberFormat="1" applyFont="1" applyFill="1" applyBorder="1" applyAlignment="1">
      <alignment horizontal="center" vertical="center" wrapText="1"/>
    </xf>
    <xf numFmtId="173" fontId="79" fillId="33" borderId="12" xfId="0" applyNumberFormat="1" applyFont="1" applyFill="1" applyBorder="1" applyAlignment="1">
      <alignment horizontal="center" vertical="center" wrapText="1"/>
    </xf>
    <xf numFmtId="174" fontId="79" fillId="33" borderId="11" xfId="43" applyNumberFormat="1" applyFont="1" applyFill="1" applyBorder="1" applyAlignment="1">
      <alignment horizontal="center" vertical="center" wrapText="1"/>
    </xf>
    <xf numFmtId="174" fontId="79" fillId="33" borderId="10" xfId="0" applyNumberFormat="1" applyFont="1" applyFill="1" applyBorder="1" applyAlignment="1">
      <alignment horizontal="center" vertical="center" wrapText="1"/>
    </xf>
    <xf numFmtId="174" fontId="79" fillId="33" borderId="12" xfId="0" applyNumberFormat="1" applyFont="1" applyFill="1" applyBorder="1" applyAlignment="1">
      <alignment horizontal="center" vertical="center" wrapText="1"/>
    </xf>
    <xf numFmtId="174" fontId="79" fillId="33" borderId="13" xfId="0" applyNumberFormat="1" applyFont="1" applyFill="1" applyBorder="1" applyAlignment="1">
      <alignment horizontal="center" vertical="center" wrapText="1"/>
    </xf>
    <xf numFmtId="0" fontId="79" fillId="33" borderId="10" xfId="61" applyFont="1" applyFill="1" applyBorder="1" applyAlignment="1">
      <alignment horizontal="center" vertical="center" wrapText="1"/>
      <protection/>
    </xf>
    <xf numFmtId="0" fontId="79" fillId="33" borderId="13" xfId="61" applyFont="1" applyFill="1" applyBorder="1" applyAlignment="1">
      <alignment horizontal="center" vertical="center" wrapText="1"/>
      <protection/>
    </xf>
    <xf numFmtId="0" fontId="79" fillId="33" borderId="12" xfId="61" applyFont="1" applyFill="1" applyBorder="1" applyAlignment="1">
      <alignment horizontal="center" vertical="center" wrapText="1"/>
      <protection/>
    </xf>
    <xf numFmtId="0" fontId="76" fillId="33" borderId="17" xfId="61" applyFont="1" applyFill="1" applyBorder="1" applyAlignment="1">
      <alignment horizontal="center" vertical="center" wrapText="1"/>
      <protection/>
    </xf>
    <xf numFmtId="0" fontId="76" fillId="33" borderId="19" xfId="61" applyFont="1" applyFill="1" applyBorder="1" applyAlignment="1">
      <alignment horizontal="center" vertical="center" wrapText="1"/>
      <protection/>
    </xf>
    <xf numFmtId="175" fontId="76" fillId="33" borderId="22" xfId="0" applyNumberFormat="1" applyFont="1" applyFill="1" applyBorder="1" applyAlignment="1">
      <alignment horizontal="center" vertical="center" wrapText="1"/>
    </xf>
    <xf numFmtId="175" fontId="76" fillId="33" borderId="0" xfId="0" applyNumberFormat="1" applyFont="1" applyFill="1" applyBorder="1" applyAlignment="1">
      <alignment horizontal="center" vertical="center" wrapText="1"/>
    </xf>
    <xf numFmtId="175" fontId="76" fillId="33" borderId="23" xfId="0" applyNumberFormat="1" applyFont="1" applyFill="1" applyBorder="1" applyAlignment="1">
      <alignment horizontal="center" vertical="center" wrapText="1"/>
    </xf>
    <xf numFmtId="3" fontId="76" fillId="33" borderId="10" xfId="0" applyNumberFormat="1" applyFont="1" applyFill="1" applyBorder="1" applyAlignment="1">
      <alignment horizontal="center" vertical="center" wrapText="1"/>
    </xf>
    <xf numFmtId="3" fontId="76" fillId="33" borderId="13" xfId="0" applyNumberFormat="1" applyFont="1" applyFill="1" applyBorder="1" applyAlignment="1">
      <alignment horizontal="center" vertical="center" wrapText="1"/>
    </xf>
    <xf numFmtId="3" fontId="76" fillId="33" borderId="12" xfId="0" applyNumberFormat="1" applyFont="1" applyFill="1" applyBorder="1" applyAlignment="1">
      <alignment horizontal="center" vertical="center" wrapText="1"/>
    </xf>
    <xf numFmtId="0" fontId="4" fillId="33" borderId="10" xfId="61" applyFont="1" applyFill="1" applyBorder="1" applyAlignment="1">
      <alignment horizontal="center" vertical="center" wrapText="1"/>
      <protection/>
    </xf>
    <xf numFmtId="0" fontId="4" fillId="33" borderId="13" xfId="61" applyFont="1" applyFill="1" applyBorder="1" applyAlignment="1">
      <alignment horizontal="center" vertical="center" wrapText="1"/>
      <protection/>
    </xf>
    <xf numFmtId="0" fontId="4" fillId="33" borderId="12" xfId="61" applyFont="1" applyFill="1" applyBorder="1" applyAlignment="1">
      <alignment horizontal="center" vertical="center" wrapText="1"/>
      <protection/>
    </xf>
    <xf numFmtId="0" fontId="4" fillId="33" borderId="15" xfId="61" applyFont="1" applyFill="1" applyBorder="1" applyAlignment="1">
      <alignment horizontal="center" vertical="center" wrapText="1"/>
      <protection/>
    </xf>
    <xf numFmtId="0" fontId="4" fillId="33" borderId="16" xfId="61" applyFont="1" applyFill="1" applyBorder="1" applyAlignment="1">
      <alignment horizontal="center" vertical="center" wrapText="1"/>
      <protection/>
    </xf>
    <xf numFmtId="0" fontId="4" fillId="33" borderId="17" xfId="61" applyFont="1" applyFill="1" applyBorder="1" applyAlignment="1">
      <alignment horizontal="center" vertical="center" wrapText="1"/>
      <protection/>
    </xf>
    <xf numFmtId="0" fontId="4" fillId="33" borderId="22" xfId="61" applyFont="1" applyFill="1" applyBorder="1" applyAlignment="1">
      <alignment horizontal="center" vertical="center" wrapText="1"/>
      <protection/>
    </xf>
    <xf numFmtId="0" fontId="4" fillId="33" borderId="23" xfId="61" applyFont="1" applyFill="1" applyBorder="1" applyAlignment="1">
      <alignment horizontal="center" vertical="center" wrapText="1"/>
      <protection/>
    </xf>
    <xf numFmtId="3" fontId="4" fillId="33" borderId="10" xfId="0" applyNumberFormat="1"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 fontId="4" fillId="33" borderId="12" xfId="0" applyNumberFormat="1" applyFont="1" applyFill="1" applyBorder="1" applyAlignment="1">
      <alignment horizontal="center" vertical="center" wrapText="1"/>
    </xf>
    <xf numFmtId="0" fontId="4" fillId="33" borderId="10" xfId="61" applyFont="1" applyFill="1" applyBorder="1" applyAlignment="1">
      <alignment horizontal="right" vertical="center" wrapText="1"/>
      <protection/>
    </xf>
    <xf numFmtId="0" fontId="4" fillId="33" borderId="13" xfId="61" applyFont="1" applyFill="1" applyBorder="1" applyAlignment="1">
      <alignment horizontal="right" vertical="center" wrapText="1"/>
      <protection/>
    </xf>
    <xf numFmtId="0" fontId="4" fillId="33" borderId="12" xfId="61" applyFont="1" applyFill="1" applyBorder="1" applyAlignment="1">
      <alignment horizontal="right" vertical="center" wrapText="1"/>
      <protection/>
    </xf>
    <xf numFmtId="0" fontId="82" fillId="0" borderId="0" xfId="61" applyFont="1" applyFill="1" applyBorder="1" applyAlignment="1">
      <alignment vertical="center"/>
      <protection/>
    </xf>
    <xf numFmtId="0" fontId="76" fillId="0" borderId="11" xfId="61" applyFont="1" applyFill="1" applyBorder="1" applyAlignment="1">
      <alignment horizontal="center" vertical="center" wrapText="1"/>
      <protection/>
    </xf>
    <xf numFmtId="3" fontId="76" fillId="0" borderId="11" xfId="0" applyNumberFormat="1" applyFont="1" applyFill="1" applyBorder="1" applyAlignment="1">
      <alignment horizontal="center" vertical="center" wrapText="1"/>
    </xf>
    <xf numFmtId="0" fontId="83" fillId="0" borderId="0" xfId="61" applyFont="1" applyFill="1" applyBorder="1" applyAlignment="1">
      <alignment horizontal="center" vertical="center" wrapText="1"/>
      <protection/>
    </xf>
    <xf numFmtId="0" fontId="76" fillId="0" borderId="11" xfId="61" applyFont="1" applyFill="1" applyBorder="1" applyAlignment="1">
      <alignment horizontal="center" vertical="center" wrapText="1"/>
      <protection/>
    </xf>
    <xf numFmtId="0" fontId="84" fillId="0" borderId="11" xfId="61" applyFont="1" applyFill="1" applyBorder="1" applyAlignment="1">
      <alignment horizontal="center" vertical="center" wrapText="1"/>
      <protection/>
    </xf>
    <xf numFmtId="0" fontId="85" fillId="0" borderId="0" xfId="61" applyFont="1" applyFill="1" applyBorder="1" applyAlignment="1">
      <alignment horizontal="center" vertical="center" wrapText="1"/>
      <protection/>
    </xf>
    <xf numFmtId="3" fontId="79" fillId="0" borderId="11" xfId="0" applyNumberFormat="1" applyFont="1" applyFill="1" applyBorder="1" applyAlignment="1">
      <alignment horizontal="center" vertical="center" wrapText="1"/>
    </xf>
    <xf numFmtId="3" fontId="76" fillId="0" borderId="11" xfId="0" applyNumberFormat="1" applyFont="1" applyFill="1" applyBorder="1" applyAlignment="1">
      <alignment horizontal="center" vertical="center" wrapText="1"/>
    </xf>
    <xf numFmtId="175" fontId="76" fillId="0" borderId="11" xfId="0" applyNumberFormat="1" applyFont="1" applyFill="1" applyBorder="1" applyAlignment="1">
      <alignment horizontal="center" vertical="center" wrapText="1"/>
    </xf>
    <xf numFmtId="175" fontId="76" fillId="0" borderId="11" xfId="0" applyNumberFormat="1" applyFont="1" applyFill="1" applyBorder="1" applyAlignment="1">
      <alignment horizontal="right" vertical="center" wrapText="1"/>
    </xf>
    <xf numFmtId="3" fontId="82" fillId="0" borderId="0" xfId="0" applyNumberFormat="1" applyFont="1" applyFill="1" applyBorder="1" applyAlignment="1">
      <alignment horizontal="center" vertical="center" wrapText="1"/>
    </xf>
    <xf numFmtId="3" fontId="81" fillId="0" borderId="0" xfId="0" applyNumberFormat="1" applyFont="1" applyFill="1" applyBorder="1" applyAlignment="1">
      <alignment horizontal="center" vertical="center" wrapText="1"/>
    </xf>
    <xf numFmtId="3" fontId="79" fillId="0" borderId="11" xfId="0" applyNumberFormat="1" applyFont="1" applyFill="1" applyBorder="1" applyAlignment="1">
      <alignment horizontal="center" vertical="center" wrapText="1"/>
    </xf>
    <xf numFmtId="2" fontId="79" fillId="0" borderId="11" xfId="0" applyNumberFormat="1" applyFont="1" applyFill="1" applyBorder="1" applyAlignment="1">
      <alignment horizontal="center" vertical="center" wrapText="1"/>
    </xf>
    <xf numFmtId="175" fontId="79" fillId="0" borderId="11" xfId="0" applyNumberFormat="1" applyFont="1" applyFill="1" applyBorder="1" applyAlignment="1">
      <alignment horizontal="center" vertical="center" wrapText="1"/>
    </xf>
    <xf numFmtId="0" fontId="79" fillId="0" borderId="11" xfId="0" applyNumberFormat="1" applyFont="1" applyFill="1" applyBorder="1" applyAlignment="1">
      <alignment horizontal="center" vertical="center" wrapText="1"/>
    </xf>
    <xf numFmtId="175" fontId="79" fillId="0" borderId="11" xfId="0" applyNumberFormat="1" applyFont="1" applyFill="1" applyBorder="1" applyAlignment="1">
      <alignment horizontal="right" vertical="center" wrapText="1"/>
    </xf>
    <xf numFmtId="172" fontId="79" fillId="0" borderId="11" xfId="43" applyNumberFormat="1" applyFont="1" applyFill="1" applyBorder="1" applyAlignment="1">
      <alignment horizontal="right" vertical="center" wrapText="1"/>
    </xf>
    <xf numFmtId="3" fontId="86" fillId="0" borderId="0" xfId="0" applyNumberFormat="1" applyFont="1" applyFill="1" applyBorder="1" applyAlignment="1">
      <alignment horizontal="center" vertical="center" wrapText="1"/>
    </xf>
    <xf numFmtId="173" fontId="79" fillId="0" borderId="11" xfId="43" applyNumberFormat="1" applyFont="1" applyFill="1" applyBorder="1" applyAlignment="1">
      <alignment horizontal="center" vertical="center" wrapText="1"/>
    </xf>
    <xf numFmtId="173" fontId="79" fillId="0" borderId="11" xfId="43" applyNumberFormat="1" applyFont="1" applyFill="1" applyBorder="1" applyAlignment="1">
      <alignment horizontal="center" vertical="center" wrapText="1"/>
    </xf>
    <xf numFmtId="172" fontId="79" fillId="0" borderId="11" xfId="0" applyNumberFormat="1" applyFont="1" applyFill="1" applyBorder="1" applyAlignment="1">
      <alignment horizontal="center" vertical="center" wrapText="1"/>
    </xf>
    <xf numFmtId="0" fontId="79" fillId="0" borderId="11" xfId="0" applyFont="1" applyFill="1" applyBorder="1" applyAlignment="1">
      <alignment horizontal="center" vertical="center" wrapText="1"/>
    </xf>
    <xf numFmtId="174" fontId="79" fillId="0" borderId="11" xfId="43" applyNumberFormat="1" applyFont="1" applyFill="1" applyBorder="1" applyAlignment="1">
      <alignment horizontal="right" vertical="center" wrapText="1"/>
    </xf>
    <xf numFmtId="174" fontId="79" fillId="0" borderId="11" xfId="43" applyNumberFormat="1" applyFont="1" applyFill="1" applyBorder="1" applyAlignment="1">
      <alignment horizontal="center" vertical="center" wrapText="1"/>
    </xf>
    <xf numFmtId="174" fontId="79" fillId="0" borderId="11" xfId="0" applyNumberFormat="1" applyFont="1" applyFill="1" applyBorder="1" applyAlignment="1">
      <alignment horizontal="right" vertical="center" wrapText="1"/>
    </xf>
    <xf numFmtId="174" fontId="86" fillId="0" borderId="0" xfId="43" applyNumberFormat="1" applyFont="1" applyFill="1" applyBorder="1" applyAlignment="1">
      <alignment horizontal="center" vertical="center" wrapText="1"/>
    </xf>
    <xf numFmtId="172" fontId="79" fillId="0" borderId="11" xfId="0" applyNumberFormat="1" applyFont="1" applyFill="1" applyBorder="1" applyAlignment="1">
      <alignment horizontal="right" vertical="center" wrapText="1"/>
    </xf>
    <xf numFmtId="0" fontId="86" fillId="0" borderId="0" xfId="0" applyNumberFormat="1" applyFont="1" applyFill="1" applyBorder="1" applyAlignment="1">
      <alignment horizontal="center" vertical="center" wrapText="1"/>
    </xf>
    <xf numFmtId="173" fontId="79" fillId="0" borderId="11" xfId="0" applyNumberFormat="1" applyFont="1" applyFill="1" applyBorder="1" applyAlignment="1">
      <alignment horizontal="center" vertical="center" wrapText="1"/>
    </xf>
    <xf numFmtId="0" fontId="79" fillId="0" borderId="11" xfId="61" applyFont="1" applyFill="1" applyBorder="1" applyAlignment="1">
      <alignment horizontal="center" vertical="center" wrapText="1"/>
      <protection/>
    </xf>
    <xf numFmtId="173" fontId="79" fillId="0" borderId="11" xfId="0" applyNumberFormat="1" applyFont="1" applyFill="1" applyBorder="1" applyAlignment="1">
      <alignment horizontal="center" vertical="center" wrapText="1"/>
    </xf>
    <xf numFmtId="0" fontId="79" fillId="0" borderId="11" xfId="61" applyFont="1" applyFill="1" applyBorder="1" applyAlignment="1">
      <alignment horizontal="right" vertical="center" wrapText="1"/>
      <protection/>
    </xf>
    <xf numFmtId="173" fontId="79" fillId="0" borderId="11" xfId="41" applyNumberFormat="1" applyFont="1" applyFill="1" applyBorder="1" applyAlignment="1">
      <alignment horizontal="center" vertical="center" wrapText="1"/>
    </xf>
    <xf numFmtId="172" fontId="79" fillId="0" borderId="11" xfId="61" applyNumberFormat="1" applyFont="1" applyFill="1" applyBorder="1" applyAlignment="1">
      <alignment horizontal="center" vertical="center" wrapText="1"/>
      <protection/>
    </xf>
    <xf numFmtId="0" fontId="79" fillId="0" borderId="11" xfId="61" applyFont="1" applyFill="1" applyBorder="1" applyAlignment="1">
      <alignment horizontal="right" vertical="center"/>
      <protection/>
    </xf>
    <xf numFmtId="0" fontId="82" fillId="0" borderId="0" xfId="61" applyFont="1" applyFill="1" applyBorder="1" applyAlignment="1">
      <alignment horizontal="center" vertical="center"/>
      <protection/>
    </xf>
    <xf numFmtId="0" fontId="87" fillId="0" borderId="0" xfId="61" applyFont="1" applyFill="1" applyBorder="1" applyAlignment="1">
      <alignment horizontal="center" vertical="center"/>
      <protection/>
    </xf>
    <xf numFmtId="172" fontId="79" fillId="0" borderId="11" xfId="61" applyNumberFormat="1" applyFont="1" applyFill="1" applyBorder="1" applyAlignment="1">
      <alignment horizontal="right" vertical="center"/>
      <protection/>
    </xf>
    <xf numFmtId="0" fontId="82" fillId="0" borderId="0" xfId="0" applyFont="1" applyFill="1" applyBorder="1" applyAlignment="1">
      <alignment horizontal="right" vertical="center" wrapText="1"/>
    </xf>
    <xf numFmtId="0" fontId="81" fillId="0" borderId="0" xfId="0" applyFont="1" applyFill="1" applyBorder="1" applyAlignment="1">
      <alignment horizontal="right" vertical="center" wrapText="1"/>
    </xf>
    <xf numFmtId="0" fontId="82" fillId="0" borderId="0" xfId="61" applyFont="1" applyFill="1" applyBorder="1" applyAlignment="1">
      <alignment horizontal="center" vertical="center" wrapText="1"/>
      <protection/>
    </xf>
    <xf numFmtId="173" fontId="79" fillId="0" borderId="11" xfId="0" applyNumberFormat="1" applyFont="1" applyFill="1" applyBorder="1" applyAlignment="1">
      <alignment vertical="center" wrapText="1"/>
    </xf>
    <xf numFmtId="172" fontId="79" fillId="0" borderId="11" xfId="61" applyNumberFormat="1" applyFont="1" applyFill="1" applyBorder="1" applyAlignment="1">
      <alignment horizontal="right" vertical="center"/>
      <protection/>
    </xf>
    <xf numFmtId="0" fontId="81" fillId="0" borderId="0" xfId="61" applyFont="1" applyFill="1" applyBorder="1" applyAlignment="1">
      <alignment horizontal="left" vertical="center"/>
      <protection/>
    </xf>
    <xf numFmtId="0" fontId="81" fillId="0" borderId="0" xfId="61" applyFont="1" applyFill="1" applyBorder="1" applyAlignment="1">
      <alignment horizontal="center" vertical="center"/>
      <protection/>
    </xf>
    <xf numFmtId="0" fontId="86" fillId="0" borderId="0" xfId="61" applyFont="1" applyFill="1" applyBorder="1" applyAlignment="1">
      <alignment horizontal="center" vertical="center"/>
      <protection/>
    </xf>
    <xf numFmtId="0" fontId="81" fillId="0" borderId="0" xfId="61" applyFont="1" applyFill="1" applyBorder="1" applyAlignment="1">
      <alignment horizontal="right" vertical="center"/>
      <protection/>
    </xf>
    <xf numFmtId="0" fontId="81" fillId="0" borderId="0" xfId="0" applyFont="1" applyFill="1" applyBorder="1" applyAlignment="1">
      <alignment horizontal="center" vertical="center" wrapText="1"/>
    </xf>
    <xf numFmtId="0" fontId="87" fillId="0" borderId="0" xfId="61" applyFont="1" applyFill="1" applyBorder="1" applyAlignment="1">
      <alignment vertical="center"/>
      <protection/>
    </xf>
    <xf numFmtId="0" fontId="88" fillId="0" borderId="0" xfId="61" applyFont="1" applyFill="1" applyBorder="1" applyAlignment="1">
      <alignment horizontal="center" vertical="center"/>
      <protection/>
    </xf>
    <xf numFmtId="0" fontId="81" fillId="0" borderId="0" xfId="61" applyFont="1" applyFill="1" applyBorder="1" applyAlignment="1">
      <alignment vertical="center"/>
      <protection/>
    </xf>
    <xf numFmtId="0" fontId="88" fillId="0" borderId="0" xfId="61" applyFont="1" applyFill="1" applyBorder="1" applyAlignment="1">
      <alignment horizontal="center" vertical="center" wrapText="1"/>
      <protection/>
    </xf>
    <xf numFmtId="0" fontId="88" fillId="0" borderId="0" xfId="61" applyFont="1" applyFill="1" applyBorder="1" applyAlignment="1">
      <alignment horizontal="right" vertical="center" wrapText="1"/>
      <protection/>
    </xf>
    <xf numFmtId="0" fontId="88" fillId="0" borderId="0" xfId="61" applyFont="1" applyFill="1" applyBorder="1" applyAlignment="1">
      <alignment vertical="center" wrapText="1"/>
      <protection/>
    </xf>
    <xf numFmtId="0" fontId="88" fillId="0" borderId="0" xfId="61" applyFont="1" applyFill="1" applyBorder="1" applyAlignment="1">
      <alignment horizontal="right" vertical="center"/>
      <protection/>
    </xf>
    <xf numFmtId="0" fontId="88" fillId="0" borderId="0" xfId="61" applyFont="1" applyFill="1" applyBorder="1" applyAlignment="1">
      <alignment vertical="center"/>
      <protection/>
    </xf>
    <xf numFmtId="0" fontId="76" fillId="0" borderId="0" xfId="61" applyFont="1" applyFill="1" applyBorder="1" applyAlignment="1">
      <alignment horizontal="center" vertical="center" wrapText="1"/>
      <protection/>
    </xf>
    <xf numFmtId="0" fontId="84" fillId="0" borderId="0" xfId="61" applyFont="1" applyFill="1" applyBorder="1" applyAlignment="1">
      <alignment horizontal="center" vertical="center" wrapText="1"/>
      <protection/>
    </xf>
    <xf numFmtId="174" fontId="86" fillId="0" borderId="0" xfId="43" applyNumberFormat="1" applyFont="1" applyFill="1" applyBorder="1" applyAlignment="1">
      <alignment vertical="center"/>
    </xf>
    <xf numFmtId="0" fontId="89" fillId="0" borderId="0" xfId="61" applyFont="1" applyFill="1" applyBorder="1" applyAlignment="1">
      <alignment horizontal="center" vertical="center"/>
      <protection/>
    </xf>
    <xf numFmtId="0" fontId="89" fillId="0" borderId="0" xfId="61" applyFont="1" applyFill="1" applyBorder="1" applyAlignment="1">
      <alignment horizontal="right" vertical="center"/>
      <protection/>
    </xf>
    <xf numFmtId="0" fontId="89" fillId="0" borderId="0" xfId="61" applyFont="1" applyFill="1" applyBorder="1" applyAlignment="1">
      <alignment vertical="center"/>
      <protection/>
    </xf>
    <xf numFmtId="0" fontId="82" fillId="0" borderId="0" xfId="61" applyFont="1" applyFill="1" applyBorder="1" applyAlignment="1">
      <alignment horizontal="center" vertical="center" wrapText="1"/>
      <protection/>
    </xf>
    <xf numFmtId="0" fontId="84" fillId="0" borderId="11" xfId="61" applyFont="1" applyFill="1" applyBorder="1" applyAlignment="1">
      <alignment horizontal="left" vertical="center" wrapText="1"/>
      <protection/>
    </xf>
    <xf numFmtId="3" fontId="76" fillId="0" borderId="11" xfId="0" applyNumberFormat="1" applyFont="1" applyFill="1" applyBorder="1" applyAlignment="1">
      <alignment horizontal="left" vertical="center" wrapText="1"/>
    </xf>
    <xf numFmtId="3" fontId="79" fillId="0" borderId="11" xfId="0" applyNumberFormat="1" applyFont="1" applyFill="1" applyBorder="1" applyAlignment="1">
      <alignment horizontal="left" vertical="center" wrapText="1"/>
    </xf>
    <xf numFmtId="174" fontId="79" fillId="0" borderId="11" xfId="43" applyNumberFormat="1" applyFont="1" applyFill="1" applyBorder="1" applyAlignment="1">
      <alignment horizontal="center" vertical="center" wrapText="1"/>
    </xf>
    <xf numFmtId="175" fontId="79" fillId="0" borderId="11" xfId="0" applyNumberFormat="1" applyFont="1" applyFill="1" applyBorder="1" applyAlignment="1">
      <alignment horizontal="right" vertical="center" wrapText="1"/>
    </xf>
    <xf numFmtId="174" fontId="79" fillId="0" borderId="11" xfId="43" applyNumberFormat="1" applyFont="1" applyFill="1" applyBorder="1" applyAlignment="1">
      <alignment horizontal="left" vertical="center" wrapText="1"/>
    </xf>
    <xf numFmtId="172" fontId="79" fillId="0" borderId="11" xfId="43" applyNumberFormat="1" applyFont="1" applyFill="1" applyBorder="1" applyAlignment="1">
      <alignment horizontal="right" vertical="center" wrapText="1"/>
    </xf>
    <xf numFmtId="174" fontId="79" fillId="0" borderId="11" xfId="43" applyNumberFormat="1" applyFont="1" applyFill="1" applyBorder="1" applyAlignment="1">
      <alignment horizontal="left" vertical="center" wrapText="1"/>
    </xf>
    <xf numFmtId="0" fontId="79" fillId="0" borderId="11" xfId="0" applyFont="1" applyFill="1" applyBorder="1" applyAlignment="1">
      <alignment horizontal="left" vertical="center" wrapText="1"/>
    </xf>
    <xf numFmtId="0" fontId="79" fillId="0" borderId="11" xfId="0" applyFont="1" applyFill="1" applyBorder="1" applyAlignment="1">
      <alignment horizontal="left" vertical="center" wrapText="1"/>
    </xf>
    <xf numFmtId="0" fontId="79" fillId="0" borderId="11" xfId="0" applyFont="1" applyFill="1" applyBorder="1" applyAlignment="1">
      <alignment horizontal="center" vertical="center" wrapText="1"/>
    </xf>
    <xf numFmtId="0" fontId="79" fillId="0" borderId="11" xfId="0" applyNumberFormat="1" applyFont="1" applyFill="1" applyBorder="1" applyAlignment="1">
      <alignment horizontal="left" vertical="center" wrapText="1"/>
    </xf>
    <xf numFmtId="0" fontId="79" fillId="0" borderId="11" xfId="0" applyNumberFormat="1" applyFont="1" applyFill="1" applyBorder="1" applyAlignment="1">
      <alignment horizontal="center" vertical="center" wrapText="1"/>
    </xf>
    <xf numFmtId="172" fontId="79" fillId="0" borderId="11" xfId="0" applyNumberFormat="1" applyFont="1" applyFill="1" applyBorder="1" applyAlignment="1">
      <alignment horizontal="center" vertical="center" wrapText="1"/>
    </xf>
    <xf numFmtId="0" fontId="79" fillId="0" borderId="11" xfId="0" applyFont="1" applyFill="1" applyBorder="1" applyAlignment="1">
      <alignment vertical="center" wrapText="1"/>
    </xf>
    <xf numFmtId="0" fontId="4" fillId="0" borderId="0" xfId="61" applyFont="1" applyFill="1" applyAlignment="1">
      <alignment horizontal="center" vertical="center"/>
      <protection/>
    </xf>
    <xf numFmtId="0" fontId="4" fillId="0" borderId="0" xfId="61" applyFont="1" applyFill="1" applyAlignment="1">
      <alignment vertical="center"/>
      <protection/>
    </xf>
    <xf numFmtId="0" fontId="4" fillId="0" borderId="0" xfId="61" applyFont="1" applyFill="1" applyAlignment="1">
      <alignment horizontal="center" vertical="center" wrapText="1"/>
      <protection/>
    </xf>
    <xf numFmtId="0" fontId="4" fillId="0" borderId="0" xfId="61" applyFont="1" applyFill="1" applyAlignment="1">
      <alignment vertical="center" wrapText="1"/>
      <protection/>
    </xf>
    <xf numFmtId="0" fontId="4" fillId="0" borderId="0" xfId="61" applyFont="1" applyFill="1" applyAlignment="1">
      <alignment vertical="center"/>
      <protection/>
    </xf>
    <xf numFmtId="0" fontId="14" fillId="0" borderId="14" xfId="61" applyFont="1" applyFill="1" applyBorder="1" applyAlignment="1">
      <alignment horizontal="center" vertical="center"/>
      <protection/>
    </xf>
    <xf numFmtId="0" fontId="14" fillId="0" borderId="14" xfId="61" applyFont="1" applyFill="1" applyBorder="1" applyAlignment="1">
      <alignment vertical="center"/>
      <protection/>
    </xf>
    <xf numFmtId="0" fontId="16" fillId="0" borderId="10" xfId="61" applyFont="1" applyFill="1" applyBorder="1" applyAlignment="1">
      <alignment horizontal="center" vertical="center" wrapText="1"/>
      <protection/>
    </xf>
    <xf numFmtId="0" fontId="16" fillId="0" borderId="15" xfId="61" applyFont="1" applyFill="1" applyBorder="1" applyAlignment="1">
      <alignment horizontal="center" vertical="center" wrapText="1"/>
      <protection/>
    </xf>
    <xf numFmtId="0" fontId="16" fillId="0" borderId="16" xfId="61" applyFont="1" applyFill="1" applyBorder="1" applyAlignment="1">
      <alignment horizontal="center" vertical="center" wrapText="1"/>
      <protection/>
    </xf>
    <xf numFmtId="0" fontId="16" fillId="0" borderId="17" xfId="61" applyFont="1" applyFill="1" applyBorder="1" applyAlignment="1">
      <alignment horizontal="center" vertical="center" wrapText="1"/>
      <protection/>
    </xf>
    <xf numFmtId="0" fontId="16" fillId="0" borderId="11" xfId="61" applyFont="1" applyFill="1" applyBorder="1" applyAlignment="1">
      <alignment horizontal="center" vertical="center" wrapText="1"/>
      <protection/>
    </xf>
    <xf numFmtId="175" fontId="16" fillId="0" borderId="15" xfId="0" applyNumberFormat="1" applyFont="1" applyFill="1" applyBorder="1" applyAlignment="1">
      <alignment horizontal="center" vertical="center" wrapText="1"/>
    </xf>
    <xf numFmtId="175" fontId="16" fillId="0" borderId="16" xfId="0" applyNumberFormat="1" applyFont="1" applyFill="1" applyBorder="1" applyAlignment="1">
      <alignment horizontal="center" vertical="center" wrapText="1"/>
    </xf>
    <xf numFmtId="175" fontId="16" fillId="0" borderId="17"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5" fillId="0" borderId="0" xfId="61" applyFont="1" applyFill="1" applyAlignment="1">
      <alignment horizontal="center" vertical="center" wrapText="1"/>
      <protection/>
    </xf>
    <xf numFmtId="0" fontId="16" fillId="0" borderId="13" xfId="61" applyFont="1" applyFill="1" applyBorder="1" applyAlignment="1">
      <alignment horizontal="center" vertical="center" wrapText="1"/>
      <protection/>
    </xf>
    <xf numFmtId="0" fontId="16" fillId="0" borderId="18" xfId="61" applyFont="1" applyFill="1" applyBorder="1" applyAlignment="1">
      <alignment horizontal="center" vertical="center" wrapText="1"/>
      <protection/>
    </xf>
    <xf numFmtId="0" fontId="16" fillId="0" borderId="14" xfId="61" applyFont="1" applyFill="1" applyBorder="1" applyAlignment="1">
      <alignment horizontal="center" vertical="center" wrapText="1"/>
      <protection/>
    </xf>
    <xf numFmtId="0" fontId="16" fillId="0" borderId="19" xfId="61" applyFont="1" applyFill="1" applyBorder="1" applyAlignment="1">
      <alignment horizontal="center" vertical="center" wrapText="1"/>
      <protection/>
    </xf>
    <xf numFmtId="175" fontId="16" fillId="0" borderId="18" xfId="0" applyNumberFormat="1" applyFont="1" applyFill="1" applyBorder="1" applyAlignment="1">
      <alignment horizontal="center" vertical="center" wrapText="1"/>
    </xf>
    <xf numFmtId="175" fontId="16" fillId="0" borderId="14" xfId="0" applyNumberFormat="1" applyFont="1" applyFill="1" applyBorder="1" applyAlignment="1">
      <alignment horizontal="center" vertical="center" wrapText="1"/>
    </xf>
    <xf numFmtId="175" fontId="16" fillId="0" borderId="19" xfId="0" applyNumberFormat="1" applyFont="1" applyFill="1" applyBorder="1" applyAlignment="1">
      <alignment horizontal="center" vertical="center" wrapText="1"/>
    </xf>
    <xf numFmtId="3" fontId="16" fillId="0" borderId="13" xfId="0" applyNumberFormat="1" applyFont="1" applyFill="1" applyBorder="1" applyAlignment="1">
      <alignment horizontal="center" vertical="center" wrapText="1"/>
    </xf>
    <xf numFmtId="0" fontId="16" fillId="0" borderId="12" xfId="61" applyFont="1" applyFill="1" applyBorder="1" applyAlignment="1">
      <alignment horizontal="center" vertical="center" wrapText="1"/>
      <protection/>
    </xf>
    <xf numFmtId="0" fontId="16" fillId="0" borderId="10" xfId="61" applyFont="1" applyFill="1" applyBorder="1" applyAlignment="1">
      <alignment horizontal="center" vertical="center" wrapText="1"/>
      <protection/>
    </xf>
    <xf numFmtId="0" fontId="16" fillId="0" borderId="15" xfId="61" applyFont="1" applyFill="1" applyBorder="1" applyAlignment="1">
      <alignment horizontal="center" vertical="center" wrapText="1"/>
      <protection/>
    </xf>
    <xf numFmtId="173" fontId="16" fillId="0" borderId="10" xfId="43"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0" fontId="15" fillId="0" borderId="10" xfId="61" applyFont="1" applyFill="1" applyBorder="1" applyAlignment="1">
      <alignment horizontal="center" vertical="center" wrapText="1"/>
      <protection/>
    </xf>
    <xf numFmtId="0" fontId="15" fillId="0" borderId="10" xfId="61" applyFont="1" applyFill="1" applyBorder="1" applyAlignment="1">
      <alignment horizontal="left" vertical="center" wrapText="1"/>
      <protection/>
    </xf>
    <xf numFmtId="0" fontId="15" fillId="0" borderId="0" xfId="61" applyFont="1" applyFill="1" applyAlignment="1">
      <alignment horizontal="center" vertical="center" wrapText="1"/>
      <protection/>
    </xf>
    <xf numFmtId="3" fontId="16" fillId="0" borderId="11" xfId="0" applyNumberFormat="1" applyFont="1" applyFill="1" applyBorder="1" applyAlignment="1">
      <alignment horizontal="left" vertical="center" wrapText="1"/>
    </xf>
    <xf numFmtId="175" fontId="16" fillId="0" borderId="11" xfId="0" applyNumberFormat="1" applyFont="1" applyFill="1" applyBorder="1" applyAlignment="1">
      <alignment horizontal="center" vertical="center" wrapText="1"/>
    </xf>
    <xf numFmtId="175" fontId="16" fillId="0" borderId="11" xfId="0" applyNumberFormat="1" applyFont="1" applyFill="1" applyBorder="1" applyAlignment="1">
      <alignment horizontal="right" vertical="center" wrapText="1"/>
    </xf>
    <xf numFmtId="3" fontId="16" fillId="0" borderId="11" xfId="0" applyNumberFormat="1" applyFont="1" applyFill="1" applyBorder="1" applyAlignment="1">
      <alignment horizontal="right" vertical="center" wrapText="1"/>
    </xf>
    <xf numFmtId="3" fontId="16" fillId="0" borderId="11" xfId="0" applyNumberFormat="1" applyFont="1" applyFill="1" applyBorder="1" applyAlignment="1">
      <alignment vertical="center" wrapText="1"/>
    </xf>
    <xf numFmtId="3" fontId="12" fillId="0" borderId="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left" vertical="center" wrapText="1"/>
    </xf>
    <xf numFmtId="174" fontId="3" fillId="0" borderId="10" xfId="43" applyNumberFormat="1" applyFont="1" applyFill="1" applyBorder="1" applyAlignment="1">
      <alignment horizontal="center" vertical="center" wrapText="1"/>
    </xf>
    <xf numFmtId="172" fontId="3" fillId="0" borderId="11" xfId="43" applyNumberFormat="1" applyFont="1" applyFill="1" applyBorder="1" applyAlignment="1">
      <alignment horizontal="center" vertical="center" wrapText="1"/>
    </xf>
    <xf numFmtId="175" fontId="3" fillId="0" borderId="11" xfId="0" applyNumberFormat="1" applyFont="1" applyFill="1" applyBorder="1" applyAlignment="1">
      <alignment horizontal="right" vertical="center" wrapText="1"/>
    </xf>
    <xf numFmtId="175" fontId="3" fillId="0" borderId="11" xfId="0" applyNumberFormat="1" applyFont="1" applyFill="1" applyBorder="1" applyAlignment="1">
      <alignment horizontal="center" vertical="center" wrapText="1"/>
    </xf>
    <xf numFmtId="172" fontId="3" fillId="0" borderId="11" xfId="43" applyNumberFormat="1" applyFont="1" applyFill="1" applyBorder="1" applyAlignment="1">
      <alignment horizontal="right" vertical="center" wrapText="1"/>
    </xf>
    <xf numFmtId="3" fontId="3" fillId="0" borderId="11" xfId="0" applyNumberFormat="1" applyFont="1" applyFill="1" applyBorder="1" applyAlignment="1">
      <alignment vertical="center" wrapText="1"/>
    </xf>
    <xf numFmtId="3" fontId="3" fillId="0" borderId="11" xfId="0" applyNumberFormat="1" applyFont="1" applyFill="1" applyBorder="1" applyAlignment="1">
      <alignment horizontal="right" vertical="center" wrapText="1"/>
    </xf>
    <xf numFmtId="3" fontId="3" fillId="0" borderId="10" xfId="0" applyNumberFormat="1" applyFont="1" applyFill="1" applyBorder="1" applyAlignment="1">
      <alignment vertical="center" wrapText="1"/>
    </xf>
    <xf numFmtId="3" fontId="5" fillId="0" borderId="0"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3" xfId="0" applyNumberFormat="1" applyFont="1" applyFill="1" applyBorder="1" applyAlignment="1">
      <alignment horizontal="left" vertical="center" wrapText="1"/>
    </xf>
    <xf numFmtId="174" fontId="3" fillId="0" borderId="13" xfId="43"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3" fontId="3" fillId="0" borderId="13" xfId="0" applyNumberFormat="1" applyFont="1" applyFill="1" applyBorder="1" applyAlignment="1">
      <alignment vertical="center" wrapText="1"/>
    </xf>
    <xf numFmtId="3" fontId="3" fillId="0" borderId="12" xfId="0" applyNumberFormat="1" applyFont="1" applyFill="1" applyBorder="1" applyAlignment="1">
      <alignment horizontal="center" vertical="center" wrapText="1"/>
    </xf>
    <xf numFmtId="3" fontId="3" fillId="0" borderId="12" xfId="0" applyNumberFormat="1" applyFont="1" applyFill="1" applyBorder="1" applyAlignment="1">
      <alignment horizontal="left" vertical="center" wrapText="1"/>
    </xf>
    <xf numFmtId="174" fontId="3" fillId="0" borderId="12" xfId="43" applyNumberFormat="1" applyFont="1" applyFill="1" applyBorder="1" applyAlignment="1">
      <alignment horizontal="center" vertical="center" wrapText="1"/>
    </xf>
    <xf numFmtId="3" fontId="3" fillId="0" borderId="12" xfId="0" applyNumberFormat="1" applyFont="1" applyFill="1" applyBorder="1" applyAlignment="1">
      <alignment vertical="center" wrapText="1"/>
    </xf>
    <xf numFmtId="173" fontId="3" fillId="0" borderId="10" xfId="43" applyNumberFormat="1" applyFont="1" applyFill="1" applyBorder="1" applyAlignment="1">
      <alignment horizontal="center" vertical="center" wrapText="1"/>
    </xf>
    <xf numFmtId="174" fontId="3" fillId="0" borderId="10" xfId="43" applyNumberFormat="1" applyFont="1" applyFill="1" applyBorder="1" applyAlignment="1">
      <alignment horizontal="left" vertical="center" wrapText="1"/>
    </xf>
    <xf numFmtId="174" fontId="3" fillId="0" borderId="11" xfId="43"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174" fontId="5" fillId="0" borderId="0" xfId="43" applyNumberFormat="1" applyFont="1" applyFill="1" applyAlignment="1">
      <alignment vertical="center"/>
    </xf>
    <xf numFmtId="173" fontId="3" fillId="0" borderId="13" xfId="43" applyNumberFormat="1" applyFont="1" applyFill="1" applyBorder="1" applyAlignment="1">
      <alignment horizontal="center" vertical="center" wrapText="1"/>
    </xf>
    <xf numFmtId="174" fontId="3" fillId="0" borderId="13" xfId="43" applyNumberFormat="1" applyFont="1" applyFill="1" applyBorder="1" applyAlignment="1">
      <alignment horizontal="left" vertical="center" wrapText="1"/>
    </xf>
    <xf numFmtId="173" fontId="3" fillId="0" borderId="12" xfId="43" applyNumberFormat="1" applyFont="1" applyFill="1" applyBorder="1" applyAlignment="1">
      <alignment horizontal="center" vertical="center" wrapText="1"/>
    </xf>
    <xf numFmtId="174" fontId="3" fillId="0" borderId="12" xfId="43" applyNumberFormat="1" applyFont="1" applyFill="1" applyBorder="1" applyAlignment="1">
      <alignment horizontal="left" vertical="center" wrapText="1"/>
    </xf>
    <xf numFmtId="173" fontId="3" fillId="0" borderId="11" xfId="43" applyNumberFormat="1" applyFont="1" applyFill="1" applyBorder="1" applyAlignment="1">
      <alignment horizontal="center" vertical="center" wrapText="1"/>
    </xf>
    <xf numFmtId="174" fontId="3" fillId="0" borderId="11" xfId="43" applyNumberFormat="1" applyFont="1" applyFill="1" applyBorder="1" applyAlignment="1">
      <alignment horizontal="left" vertical="center" wrapText="1"/>
    </xf>
    <xf numFmtId="174" fontId="3" fillId="0" borderId="11" xfId="43" applyNumberFormat="1" applyFont="1" applyFill="1" applyBorder="1" applyAlignment="1">
      <alignment horizontal="center" vertical="center" wrapText="1"/>
    </xf>
    <xf numFmtId="174" fontId="3" fillId="0" borderId="11" xfId="43" applyNumberFormat="1" applyFont="1" applyFill="1" applyBorder="1" applyAlignment="1">
      <alignment vertical="center"/>
    </xf>
    <xf numFmtId="174" fontId="3" fillId="0" borderId="11" xfId="0" applyNumberFormat="1" applyFont="1" applyFill="1" applyBorder="1" applyAlignment="1">
      <alignment horizontal="right" vertical="center" wrapText="1"/>
    </xf>
    <xf numFmtId="174" fontId="3" fillId="0" borderId="10" xfId="43" applyNumberFormat="1" applyFont="1" applyFill="1" applyBorder="1" applyAlignment="1">
      <alignment horizontal="center" vertical="center"/>
    </xf>
    <xf numFmtId="174" fontId="3" fillId="0" borderId="12" xfId="43" applyNumberFormat="1" applyFont="1" applyFill="1" applyBorder="1" applyAlignment="1">
      <alignment horizontal="center" vertical="center"/>
    </xf>
    <xf numFmtId="174" fontId="5" fillId="0" borderId="0" xfId="43" applyNumberFormat="1" applyFont="1" applyFill="1" applyBorder="1" applyAlignment="1">
      <alignment horizontal="center" vertical="center" wrapText="1"/>
    </xf>
    <xf numFmtId="173" fontId="3"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61" applyFont="1" applyFill="1" applyBorder="1" applyAlignment="1">
      <alignment horizontal="center" vertical="center" wrapText="1"/>
      <protection/>
    </xf>
    <xf numFmtId="0" fontId="5" fillId="0" borderId="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3" fontId="3" fillId="0" borderId="13"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1" xfId="61" applyFont="1" applyFill="1" applyBorder="1" applyAlignment="1">
      <alignment horizontal="right" vertical="center" wrapText="1"/>
      <protection/>
    </xf>
    <xf numFmtId="173" fontId="3" fillId="0" borderId="10" xfId="43" applyNumberFormat="1" applyFont="1" applyFill="1" applyBorder="1" applyAlignment="1">
      <alignment horizontal="center" vertical="center"/>
    </xf>
    <xf numFmtId="173" fontId="3" fillId="0" borderId="13" xfId="43" applyNumberFormat="1" applyFont="1" applyFill="1" applyBorder="1" applyAlignment="1">
      <alignment horizontal="center" vertical="center"/>
    </xf>
    <xf numFmtId="173" fontId="3" fillId="0" borderId="12" xfId="43" applyNumberFormat="1" applyFont="1" applyFill="1" applyBorder="1" applyAlignment="1">
      <alignment horizontal="center" vertical="center"/>
    </xf>
    <xf numFmtId="173" fontId="3" fillId="0" borderId="10" xfId="0" applyNumberFormat="1" applyFont="1" applyFill="1" applyBorder="1" applyAlignment="1">
      <alignment horizontal="center" vertical="center"/>
    </xf>
    <xf numFmtId="173" fontId="3" fillId="0" borderId="13" xfId="0" applyNumberFormat="1" applyFont="1" applyFill="1" applyBorder="1" applyAlignment="1">
      <alignment horizontal="center" vertical="center"/>
    </xf>
    <xf numFmtId="173" fontId="3" fillId="0" borderId="12" xfId="0" applyNumberFormat="1" applyFont="1" applyFill="1" applyBorder="1" applyAlignment="1">
      <alignment horizontal="center" vertical="center"/>
    </xf>
    <xf numFmtId="173" fontId="3" fillId="0" borderId="10" xfId="41" applyNumberFormat="1" applyFont="1" applyFill="1" applyBorder="1" applyAlignment="1">
      <alignment horizontal="center" vertical="center" wrapText="1"/>
    </xf>
    <xf numFmtId="173" fontId="3" fillId="0" borderId="12" xfId="41" applyNumberFormat="1" applyFont="1" applyFill="1" applyBorder="1" applyAlignment="1">
      <alignment horizontal="center" vertical="center" wrapText="1"/>
    </xf>
    <xf numFmtId="0" fontId="11" fillId="0" borderId="0" xfId="61" applyFont="1" applyFill="1" applyAlignment="1">
      <alignment horizontal="left" vertical="center"/>
      <protection/>
    </xf>
    <xf numFmtId="0" fontId="5" fillId="0" borderId="0" xfId="61" applyFont="1" applyFill="1" applyAlignment="1">
      <alignment horizontal="center" vertical="center"/>
      <protection/>
    </xf>
    <xf numFmtId="0" fontId="5" fillId="0" borderId="0" xfId="61" applyFont="1" applyFill="1" applyAlignment="1">
      <alignment horizontal="right" vertical="center"/>
      <protection/>
    </xf>
    <xf numFmtId="0" fontId="5" fillId="0" borderId="0" xfId="61" applyFont="1" applyFill="1" applyAlignment="1">
      <alignment vertical="center"/>
      <protection/>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3" fontId="79" fillId="33" borderId="11" xfId="43" applyNumberFormat="1" applyFont="1" applyFill="1" applyBorder="1" applyAlignment="1">
      <alignment horizontal="center" vertical="center" wrapText="1"/>
    </xf>
    <xf numFmtId="3" fontId="79" fillId="33" borderId="11" xfId="41" applyNumberFormat="1"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omma 4" xfId="45"/>
    <cellStyle name="Comma 6"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4" xfId="61"/>
    <cellStyle name="Normal 6" xfId="62"/>
    <cellStyle name="Note" xfId="63"/>
    <cellStyle name="Output" xfId="64"/>
    <cellStyle name="Percent" xfId="65"/>
    <cellStyle name="Percent 2" xfId="66"/>
    <cellStyle name="Percent 2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Q90"/>
  <sheetViews>
    <sheetView zoomScale="85" zoomScaleNormal="85" workbookViewId="0" topLeftCell="A1">
      <selection activeCell="L7" sqref="L7"/>
    </sheetView>
  </sheetViews>
  <sheetFormatPr defaultColWidth="9.140625" defaultRowHeight="15"/>
  <cols>
    <col min="1" max="1" width="5.00390625" style="264" customWidth="1"/>
    <col min="2" max="2" width="24.00390625" style="267" customWidth="1"/>
    <col min="3" max="3" width="8.57421875" style="268" customWidth="1"/>
    <col min="4" max="4" width="8.57421875" style="269" customWidth="1"/>
    <col min="5" max="5" width="6.8515625" style="268" customWidth="1"/>
    <col min="6" max="6" width="9.421875" style="268" customWidth="1"/>
    <col min="7" max="7" width="7.8515625" style="268" customWidth="1"/>
    <col min="8" max="9" width="6.8515625" style="268" customWidth="1"/>
    <col min="10" max="10" width="8.421875" style="270" customWidth="1"/>
    <col min="11" max="11" width="12.140625" style="270" customWidth="1"/>
    <col min="12" max="12" width="9.28125" style="270" customWidth="1"/>
    <col min="13" max="13" width="10.421875" style="270" customWidth="1"/>
    <col min="14" max="14" width="10.7109375" style="270" customWidth="1"/>
    <col min="15" max="15" width="11.00390625" style="270" customWidth="1"/>
    <col min="16" max="16" width="18.57421875" style="271" customWidth="1"/>
    <col min="17" max="17" width="25.57421875" style="222" customWidth="1"/>
    <col min="18" max="16384" width="9.140625" style="272" customWidth="1"/>
  </cols>
  <sheetData>
    <row r="1" spans="1:17" s="274" customFormat="1" ht="30" customHeight="1">
      <c r="A1" s="273" t="s">
        <v>195</v>
      </c>
      <c r="B1" s="273"/>
      <c r="C1" s="273"/>
      <c r="D1" s="273"/>
      <c r="E1" s="273"/>
      <c r="F1" s="273"/>
      <c r="G1" s="273"/>
      <c r="H1" s="273"/>
      <c r="I1" s="273"/>
      <c r="J1" s="273"/>
      <c r="K1" s="273"/>
      <c r="L1" s="273"/>
      <c r="M1" s="273"/>
      <c r="N1" s="273"/>
      <c r="O1" s="273"/>
      <c r="P1" s="273"/>
      <c r="Q1" s="222"/>
    </row>
    <row r="2" spans="1:17" s="274" customFormat="1" ht="18.75">
      <c r="A2" s="275" t="s">
        <v>212</v>
      </c>
      <c r="B2" s="275"/>
      <c r="C2" s="275"/>
      <c r="D2" s="275"/>
      <c r="E2" s="276"/>
      <c r="F2" s="276"/>
      <c r="G2" s="276"/>
      <c r="H2" s="275"/>
      <c r="I2" s="277"/>
      <c r="J2" s="275"/>
      <c r="K2" s="275"/>
      <c r="L2" s="275"/>
      <c r="M2" s="275"/>
      <c r="N2" s="275"/>
      <c r="O2" s="275"/>
      <c r="P2" s="275"/>
      <c r="Q2" s="222"/>
    </row>
    <row r="3" spans="1:17" s="274" customFormat="1" ht="30" customHeight="1">
      <c r="A3" s="273" t="s">
        <v>182</v>
      </c>
      <c r="B3" s="273"/>
      <c r="C3" s="273"/>
      <c r="D3" s="273"/>
      <c r="E3" s="278"/>
      <c r="F3" s="278"/>
      <c r="G3" s="278"/>
      <c r="H3" s="273"/>
      <c r="I3" s="279"/>
      <c r="J3" s="273"/>
      <c r="K3" s="273"/>
      <c r="L3" s="273"/>
      <c r="M3" s="273"/>
      <c r="N3" s="273"/>
      <c r="O3" s="273"/>
      <c r="P3" s="273"/>
      <c r="Q3" s="222"/>
    </row>
    <row r="4" spans="1:17" s="274" customFormat="1" ht="30" customHeight="1">
      <c r="A4" s="283" t="s">
        <v>277</v>
      </c>
      <c r="B4" s="283"/>
      <c r="C4" s="283"/>
      <c r="D4" s="283"/>
      <c r="E4" s="284"/>
      <c r="F4" s="284"/>
      <c r="G4" s="284"/>
      <c r="H4" s="283"/>
      <c r="I4" s="285"/>
      <c r="J4" s="283"/>
      <c r="K4" s="283"/>
      <c r="L4" s="283"/>
      <c r="M4" s="283"/>
      <c r="N4" s="283"/>
      <c r="O4" s="283"/>
      <c r="P4" s="283"/>
      <c r="Q4" s="222"/>
    </row>
    <row r="5" spans="1:17" s="280" customFormat="1" ht="29.25" customHeight="1">
      <c r="A5" s="223" t="s">
        <v>181</v>
      </c>
      <c r="B5" s="223" t="s">
        <v>180</v>
      </c>
      <c r="C5" s="223" t="s">
        <v>179</v>
      </c>
      <c r="D5" s="223" t="s">
        <v>178</v>
      </c>
      <c r="E5" s="223"/>
      <c r="F5" s="223"/>
      <c r="G5" s="223" t="s">
        <v>171</v>
      </c>
      <c r="H5" s="223" t="s">
        <v>177</v>
      </c>
      <c r="I5" s="223"/>
      <c r="J5" s="223"/>
      <c r="K5" s="223" t="s">
        <v>237</v>
      </c>
      <c r="L5" s="223"/>
      <c r="M5" s="223"/>
      <c r="N5" s="223" t="s">
        <v>238</v>
      </c>
      <c r="O5" s="223" t="s">
        <v>239</v>
      </c>
      <c r="P5" s="224" t="s">
        <v>174</v>
      </c>
      <c r="Q5" s="225"/>
    </row>
    <row r="6" spans="1:17" s="280" customFormat="1" ht="29.25" customHeight="1">
      <c r="A6" s="223"/>
      <c r="B6" s="223"/>
      <c r="C6" s="223"/>
      <c r="D6" s="223"/>
      <c r="E6" s="223"/>
      <c r="F6" s="223"/>
      <c r="G6" s="223"/>
      <c r="H6" s="223"/>
      <c r="I6" s="223"/>
      <c r="J6" s="223"/>
      <c r="K6" s="223"/>
      <c r="L6" s="223"/>
      <c r="M6" s="223"/>
      <c r="N6" s="223"/>
      <c r="O6" s="223"/>
      <c r="P6" s="224"/>
      <c r="Q6" s="225"/>
    </row>
    <row r="7" spans="1:17" s="280" customFormat="1" ht="92.25" customHeight="1">
      <c r="A7" s="223"/>
      <c r="B7" s="223"/>
      <c r="C7" s="223"/>
      <c r="D7" s="226" t="s">
        <v>191</v>
      </c>
      <c r="E7" s="226" t="s">
        <v>190</v>
      </c>
      <c r="F7" s="226" t="s">
        <v>240</v>
      </c>
      <c r="G7" s="223"/>
      <c r="H7" s="226" t="s">
        <v>192</v>
      </c>
      <c r="I7" s="226" t="s">
        <v>172</v>
      </c>
      <c r="J7" s="226" t="s">
        <v>240</v>
      </c>
      <c r="K7" s="226" t="s">
        <v>236</v>
      </c>
      <c r="L7" s="226" t="s">
        <v>193</v>
      </c>
      <c r="M7" s="226" t="s">
        <v>194</v>
      </c>
      <c r="N7" s="223"/>
      <c r="O7" s="223"/>
      <c r="P7" s="224"/>
      <c r="Q7" s="225"/>
    </row>
    <row r="8" spans="1:17" s="281" customFormat="1" ht="21" customHeight="1">
      <c r="A8" s="227">
        <v>1</v>
      </c>
      <c r="B8" s="287">
        <v>2</v>
      </c>
      <c r="C8" s="227">
        <v>3</v>
      </c>
      <c r="D8" s="227">
        <v>4</v>
      </c>
      <c r="E8" s="227">
        <v>5</v>
      </c>
      <c r="F8" s="227">
        <v>6</v>
      </c>
      <c r="G8" s="227">
        <v>7</v>
      </c>
      <c r="H8" s="227">
        <v>8</v>
      </c>
      <c r="I8" s="227">
        <v>9</v>
      </c>
      <c r="J8" s="227">
        <v>10</v>
      </c>
      <c r="K8" s="227">
        <v>11</v>
      </c>
      <c r="L8" s="227">
        <v>13</v>
      </c>
      <c r="M8" s="227">
        <v>14</v>
      </c>
      <c r="N8" s="227" t="s">
        <v>200</v>
      </c>
      <c r="O8" s="227" t="s">
        <v>201</v>
      </c>
      <c r="P8" s="227">
        <v>17</v>
      </c>
      <c r="Q8" s="228"/>
    </row>
    <row r="9" spans="1:17" s="234" customFormat="1" ht="24" customHeight="1">
      <c r="A9" s="229"/>
      <c r="B9" s="288" t="s">
        <v>164</v>
      </c>
      <c r="C9" s="230"/>
      <c r="D9" s="230"/>
      <c r="E9" s="230"/>
      <c r="F9" s="231"/>
      <c r="G9" s="231"/>
      <c r="H9" s="231"/>
      <c r="I9" s="231"/>
      <c r="J9" s="232"/>
      <c r="K9" s="232">
        <f>SUM(K10:K90)</f>
        <v>15506.1</v>
      </c>
      <c r="L9" s="232">
        <f>SUM(L10:L90)</f>
        <v>14280</v>
      </c>
      <c r="M9" s="232">
        <f>SUM(M10:M90)</f>
        <v>1226.1</v>
      </c>
      <c r="N9" s="232">
        <f>SUM(N10:N90)</f>
        <v>15506.1</v>
      </c>
      <c r="O9" s="232">
        <f>SUM(O10:O90)</f>
        <v>15506.099999999999</v>
      </c>
      <c r="P9" s="229"/>
      <c r="Q9" s="233"/>
    </row>
    <row r="10" spans="1:17" s="241" customFormat="1" ht="43.5" customHeight="1">
      <c r="A10" s="235">
        <v>1</v>
      </c>
      <c r="B10" s="289" t="s">
        <v>162</v>
      </c>
      <c r="C10" s="290" t="s">
        <v>128</v>
      </c>
      <c r="D10" s="229">
        <v>8</v>
      </c>
      <c r="E10" s="236" t="s">
        <v>163</v>
      </c>
      <c r="F10" s="237">
        <v>702</v>
      </c>
      <c r="G10" s="237" t="s">
        <v>7</v>
      </c>
      <c r="H10" s="229">
        <v>4</v>
      </c>
      <c r="I10" s="238">
        <v>104</v>
      </c>
      <c r="J10" s="239">
        <v>674.9</v>
      </c>
      <c r="K10" s="239">
        <f>L10+M10</f>
        <v>111.8</v>
      </c>
      <c r="L10" s="239">
        <v>111.8</v>
      </c>
      <c r="M10" s="239"/>
      <c r="N10" s="240">
        <f>L10+M10</f>
        <v>111.8</v>
      </c>
      <c r="O10" s="291">
        <f>SUM(N10:N12)</f>
        <v>519.7</v>
      </c>
      <c r="P10" s="229" t="s">
        <v>242</v>
      </c>
      <c r="Q10" s="233"/>
    </row>
    <row r="11" spans="1:17" s="241" customFormat="1" ht="43.5" customHeight="1">
      <c r="A11" s="235"/>
      <c r="B11" s="289"/>
      <c r="C11" s="290"/>
      <c r="D11" s="229">
        <v>8</v>
      </c>
      <c r="E11" s="236">
        <v>52</v>
      </c>
      <c r="F11" s="237">
        <v>361</v>
      </c>
      <c r="G11" s="237" t="s">
        <v>7</v>
      </c>
      <c r="H11" s="229">
        <v>5</v>
      </c>
      <c r="I11" s="242">
        <v>419</v>
      </c>
      <c r="J11" s="239">
        <v>373.8</v>
      </c>
      <c r="K11" s="239">
        <f aca="true" t="shared" si="0" ref="K11:K33">L11+M11</f>
        <v>200.6</v>
      </c>
      <c r="L11" s="239">
        <v>200.6</v>
      </c>
      <c r="M11" s="239"/>
      <c r="N11" s="240">
        <f aca="true" t="shared" si="1" ref="N11:N33">L11+M11</f>
        <v>200.6</v>
      </c>
      <c r="O11" s="291"/>
      <c r="P11" s="229" t="s">
        <v>242</v>
      </c>
      <c r="Q11" s="233"/>
    </row>
    <row r="12" spans="1:17" s="241" customFormat="1" ht="43.5" customHeight="1">
      <c r="A12" s="235"/>
      <c r="B12" s="289"/>
      <c r="C12" s="290"/>
      <c r="D12" s="229"/>
      <c r="E12" s="236"/>
      <c r="F12" s="237"/>
      <c r="G12" s="237" t="s">
        <v>7</v>
      </c>
      <c r="H12" s="229">
        <v>11</v>
      </c>
      <c r="I12" s="242">
        <v>247</v>
      </c>
      <c r="J12" s="239">
        <v>207.3</v>
      </c>
      <c r="K12" s="239">
        <f>J12</f>
        <v>207.3</v>
      </c>
      <c r="L12" s="239">
        <f>K12</f>
        <v>207.3</v>
      </c>
      <c r="M12" s="239"/>
      <c r="N12" s="240">
        <f>L12+M12</f>
        <v>207.3</v>
      </c>
      <c r="O12" s="291"/>
      <c r="P12" s="229" t="s">
        <v>241</v>
      </c>
      <c r="Q12" s="233"/>
    </row>
    <row r="13" spans="1:17" s="282" customFormat="1" ht="43.5" customHeight="1">
      <c r="A13" s="243">
        <v>2</v>
      </c>
      <c r="B13" s="292" t="s">
        <v>158</v>
      </c>
      <c r="C13" s="290" t="s">
        <v>128</v>
      </c>
      <c r="D13" s="238">
        <v>8</v>
      </c>
      <c r="E13" s="238">
        <v>53</v>
      </c>
      <c r="F13" s="244">
        <v>370</v>
      </c>
      <c r="G13" s="245" t="s">
        <v>1</v>
      </c>
      <c r="H13" s="229">
        <v>5</v>
      </c>
      <c r="I13" s="242">
        <v>428</v>
      </c>
      <c r="J13" s="246">
        <v>351.9</v>
      </c>
      <c r="K13" s="239">
        <f t="shared" si="0"/>
        <v>172.4</v>
      </c>
      <c r="L13" s="239">
        <v>172.4</v>
      </c>
      <c r="M13" s="240"/>
      <c r="N13" s="240">
        <f t="shared" si="1"/>
        <v>172.4</v>
      </c>
      <c r="O13" s="293">
        <f>SUM(N13:N16)</f>
        <v>454.50000000000006</v>
      </c>
      <c r="P13" s="229" t="s">
        <v>243</v>
      </c>
      <c r="Q13" s="233"/>
    </row>
    <row r="14" spans="1:17" s="282" customFormat="1" ht="43.5" customHeight="1">
      <c r="A14" s="243"/>
      <c r="B14" s="292"/>
      <c r="C14" s="290"/>
      <c r="D14" s="238">
        <v>8</v>
      </c>
      <c r="E14" s="238" t="s">
        <v>160</v>
      </c>
      <c r="F14" s="244">
        <v>241</v>
      </c>
      <c r="G14" s="245" t="s">
        <v>1</v>
      </c>
      <c r="H14" s="238">
        <v>11</v>
      </c>
      <c r="I14" s="242">
        <v>22</v>
      </c>
      <c r="J14" s="246">
        <v>457.9</v>
      </c>
      <c r="K14" s="239">
        <f t="shared" si="0"/>
        <v>150.4</v>
      </c>
      <c r="L14" s="239">
        <v>150.4</v>
      </c>
      <c r="M14" s="240"/>
      <c r="N14" s="240">
        <f t="shared" si="1"/>
        <v>150.4</v>
      </c>
      <c r="O14" s="293"/>
      <c r="P14" s="229" t="s">
        <v>243</v>
      </c>
      <c r="Q14" s="233"/>
    </row>
    <row r="15" spans="1:17" s="282" customFormat="1" ht="43.5" customHeight="1">
      <c r="A15" s="243"/>
      <c r="B15" s="292"/>
      <c r="C15" s="290"/>
      <c r="D15" s="238">
        <v>8</v>
      </c>
      <c r="E15" s="238">
        <v>64</v>
      </c>
      <c r="F15" s="244">
        <v>410</v>
      </c>
      <c r="G15" s="245" t="s">
        <v>1</v>
      </c>
      <c r="H15" s="238">
        <v>11</v>
      </c>
      <c r="I15" s="242">
        <v>45</v>
      </c>
      <c r="J15" s="246">
        <v>362.3</v>
      </c>
      <c r="K15" s="239">
        <f t="shared" si="0"/>
        <v>121.9</v>
      </c>
      <c r="L15" s="239">
        <v>121.9</v>
      </c>
      <c r="M15" s="240"/>
      <c r="N15" s="240">
        <f t="shared" si="1"/>
        <v>121.9</v>
      </c>
      <c r="O15" s="293"/>
      <c r="P15" s="229" t="s">
        <v>243</v>
      </c>
      <c r="Q15" s="233"/>
    </row>
    <row r="16" spans="1:17" s="282" customFormat="1" ht="43.5" customHeight="1">
      <c r="A16" s="243"/>
      <c r="B16" s="292"/>
      <c r="C16" s="290"/>
      <c r="D16" s="238">
        <v>8</v>
      </c>
      <c r="E16" s="238">
        <v>65</v>
      </c>
      <c r="F16" s="244">
        <v>59</v>
      </c>
      <c r="G16" s="245" t="s">
        <v>1</v>
      </c>
      <c r="H16" s="238">
        <v>11</v>
      </c>
      <c r="I16" s="242">
        <v>91</v>
      </c>
      <c r="J16" s="246">
        <v>153.5</v>
      </c>
      <c r="K16" s="239">
        <f t="shared" si="0"/>
        <v>9.8</v>
      </c>
      <c r="L16" s="239">
        <v>9.8</v>
      </c>
      <c r="M16" s="240"/>
      <c r="N16" s="240">
        <f t="shared" si="1"/>
        <v>9.8</v>
      </c>
      <c r="O16" s="293"/>
      <c r="P16" s="229" t="s">
        <v>243</v>
      </c>
      <c r="Q16" s="233"/>
    </row>
    <row r="17" spans="1:17" s="282" customFormat="1" ht="43.5" customHeight="1">
      <c r="A17" s="242">
        <v>3</v>
      </c>
      <c r="B17" s="294" t="s">
        <v>245</v>
      </c>
      <c r="C17" s="247" t="s">
        <v>128</v>
      </c>
      <c r="D17" s="238">
        <v>8</v>
      </c>
      <c r="E17" s="245" t="s">
        <v>157</v>
      </c>
      <c r="F17" s="244">
        <v>169</v>
      </c>
      <c r="G17" s="245" t="s">
        <v>1</v>
      </c>
      <c r="H17" s="229">
        <v>5</v>
      </c>
      <c r="I17" s="242">
        <v>406</v>
      </c>
      <c r="J17" s="246">
        <v>169.5</v>
      </c>
      <c r="K17" s="239">
        <f t="shared" si="0"/>
        <v>169.5</v>
      </c>
      <c r="L17" s="239">
        <v>121.4</v>
      </c>
      <c r="M17" s="240">
        <v>48.1</v>
      </c>
      <c r="N17" s="240">
        <f t="shared" si="1"/>
        <v>169.5</v>
      </c>
      <c r="O17" s="240">
        <f>N17</f>
        <v>169.5</v>
      </c>
      <c r="P17" s="247" t="s">
        <v>244</v>
      </c>
      <c r="Q17" s="233"/>
    </row>
    <row r="18" spans="1:17" s="249" customFormat="1" ht="43.5" customHeight="1">
      <c r="A18" s="243">
        <v>4</v>
      </c>
      <c r="B18" s="292" t="s">
        <v>247</v>
      </c>
      <c r="C18" s="290" t="s">
        <v>19</v>
      </c>
      <c r="D18" s="238">
        <v>5</v>
      </c>
      <c r="E18" s="238">
        <v>4</v>
      </c>
      <c r="F18" s="244">
        <v>792</v>
      </c>
      <c r="G18" s="245" t="s">
        <v>18</v>
      </c>
      <c r="H18" s="238">
        <v>9</v>
      </c>
      <c r="I18" s="238">
        <v>55</v>
      </c>
      <c r="J18" s="248">
        <v>851.2</v>
      </c>
      <c r="K18" s="239">
        <f t="shared" si="0"/>
        <v>432.6</v>
      </c>
      <c r="L18" s="239">
        <v>432.6</v>
      </c>
      <c r="M18" s="240"/>
      <c r="N18" s="240">
        <f t="shared" si="1"/>
        <v>432.6</v>
      </c>
      <c r="O18" s="293">
        <f>SUM(N18:N19)</f>
        <v>572.2</v>
      </c>
      <c r="P18" s="247" t="s">
        <v>246</v>
      </c>
      <c r="Q18" s="233"/>
    </row>
    <row r="19" spans="1:17" s="251" customFormat="1" ht="43.5" customHeight="1">
      <c r="A19" s="243"/>
      <c r="B19" s="292"/>
      <c r="C19" s="290"/>
      <c r="D19" s="238">
        <v>6</v>
      </c>
      <c r="E19" s="238">
        <v>125</v>
      </c>
      <c r="F19" s="244">
        <v>408</v>
      </c>
      <c r="G19" s="245" t="s">
        <v>18</v>
      </c>
      <c r="H19" s="238">
        <v>9</v>
      </c>
      <c r="I19" s="238">
        <v>84</v>
      </c>
      <c r="J19" s="248">
        <v>395.1</v>
      </c>
      <c r="K19" s="239">
        <f t="shared" si="0"/>
        <v>139.6</v>
      </c>
      <c r="L19" s="239">
        <v>139.6</v>
      </c>
      <c r="M19" s="250"/>
      <c r="N19" s="240">
        <f t="shared" si="1"/>
        <v>139.6</v>
      </c>
      <c r="O19" s="293"/>
      <c r="P19" s="247" t="s">
        <v>246</v>
      </c>
      <c r="Q19" s="233"/>
    </row>
    <row r="20" spans="1:17" s="249" customFormat="1" ht="49.5" customHeight="1">
      <c r="A20" s="242">
        <v>5</v>
      </c>
      <c r="B20" s="294" t="s">
        <v>154</v>
      </c>
      <c r="C20" s="247" t="s">
        <v>128</v>
      </c>
      <c r="D20" s="238">
        <v>8</v>
      </c>
      <c r="E20" s="245" t="s">
        <v>153</v>
      </c>
      <c r="F20" s="244">
        <v>168</v>
      </c>
      <c r="G20" s="245" t="s">
        <v>1</v>
      </c>
      <c r="H20" s="229">
        <v>5</v>
      </c>
      <c r="I20" s="238">
        <v>418</v>
      </c>
      <c r="J20" s="248">
        <v>158.6</v>
      </c>
      <c r="K20" s="239">
        <f t="shared" si="0"/>
        <v>158.6</v>
      </c>
      <c r="L20" s="239">
        <v>127.1</v>
      </c>
      <c r="M20" s="240">
        <v>31.5</v>
      </c>
      <c r="N20" s="240">
        <f t="shared" si="1"/>
        <v>158.6</v>
      </c>
      <c r="O20" s="240">
        <f>N20</f>
        <v>158.6</v>
      </c>
      <c r="P20" s="247" t="s">
        <v>244</v>
      </c>
      <c r="Q20" s="233"/>
    </row>
    <row r="21" spans="1:17" s="249" customFormat="1" ht="49.5" customHeight="1">
      <c r="A21" s="243">
        <v>6</v>
      </c>
      <c r="B21" s="292" t="s">
        <v>248</v>
      </c>
      <c r="C21" s="290" t="s">
        <v>116</v>
      </c>
      <c r="D21" s="238">
        <v>5</v>
      </c>
      <c r="E21" s="238">
        <v>18</v>
      </c>
      <c r="F21" s="244">
        <v>408</v>
      </c>
      <c r="G21" s="245" t="s">
        <v>7</v>
      </c>
      <c r="H21" s="238">
        <v>9</v>
      </c>
      <c r="I21" s="238">
        <v>14</v>
      </c>
      <c r="J21" s="248">
        <v>395.3</v>
      </c>
      <c r="K21" s="239">
        <f t="shared" si="0"/>
        <v>180.4</v>
      </c>
      <c r="L21" s="239">
        <v>180.4</v>
      </c>
      <c r="M21" s="240"/>
      <c r="N21" s="240">
        <f t="shared" si="1"/>
        <v>180.4</v>
      </c>
      <c r="O21" s="293">
        <f>SUM(N21:N22)</f>
        <v>810.5</v>
      </c>
      <c r="P21" s="247" t="s">
        <v>246</v>
      </c>
      <c r="Q21" s="233"/>
    </row>
    <row r="22" spans="1:17" s="251" customFormat="1" ht="49.5" customHeight="1">
      <c r="A22" s="243"/>
      <c r="B22" s="292"/>
      <c r="C22" s="290"/>
      <c r="D22" s="238">
        <v>5</v>
      </c>
      <c r="E22" s="238">
        <v>11</v>
      </c>
      <c r="F22" s="244">
        <v>432</v>
      </c>
      <c r="G22" s="245" t="s">
        <v>56</v>
      </c>
      <c r="H22" s="238">
        <v>9</v>
      </c>
      <c r="I22" s="238">
        <v>30</v>
      </c>
      <c r="J22" s="248">
        <v>630.1</v>
      </c>
      <c r="K22" s="239">
        <f t="shared" si="0"/>
        <v>630.1</v>
      </c>
      <c r="L22" s="239">
        <v>630</v>
      </c>
      <c r="M22" s="250">
        <v>0.1</v>
      </c>
      <c r="N22" s="240">
        <f t="shared" si="1"/>
        <v>630.1</v>
      </c>
      <c r="O22" s="293"/>
      <c r="P22" s="247" t="s">
        <v>244</v>
      </c>
      <c r="Q22" s="233"/>
    </row>
    <row r="23" spans="1:17" s="249" customFormat="1" ht="49.5" customHeight="1">
      <c r="A23" s="252">
        <v>7</v>
      </c>
      <c r="B23" s="295" t="s">
        <v>249</v>
      </c>
      <c r="C23" s="245" t="s">
        <v>57</v>
      </c>
      <c r="D23" s="238">
        <v>5</v>
      </c>
      <c r="E23" s="238">
        <v>156</v>
      </c>
      <c r="F23" s="244">
        <v>296</v>
      </c>
      <c r="G23" s="253" t="s">
        <v>7</v>
      </c>
      <c r="H23" s="238">
        <v>13</v>
      </c>
      <c r="I23" s="238">
        <v>100</v>
      </c>
      <c r="J23" s="248">
        <v>297.2</v>
      </c>
      <c r="K23" s="239">
        <f t="shared" si="0"/>
        <v>38.5</v>
      </c>
      <c r="L23" s="239">
        <v>38.5</v>
      </c>
      <c r="M23" s="240"/>
      <c r="N23" s="240">
        <f t="shared" si="1"/>
        <v>38.5</v>
      </c>
      <c r="O23" s="240">
        <f>N23</f>
        <v>38.5</v>
      </c>
      <c r="P23" s="247" t="s">
        <v>246</v>
      </c>
      <c r="Q23" s="233"/>
    </row>
    <row r="24" spans="1:17" s="249" customFormat="1" ht="49.5" customHeight="1">
      <c r="A24" s="254">
        <v>8</v>
      </c>
      <c r="B24" s="296" t="s">
        <v>135</v>
      </c>
      <c r="C24" s="297" t="s">
        <v>2</v>
      </c>
      <c r="D24" s="238">
        <v>12</v>
      </c>
      <c r="E24" s="238"/>
      <c r="F24" s="244">
        <v>552</v>
      </c>
      <c r="G24" s="238" t="s">
        <v>1</v>
      </c>
      <c r="H24" s="238">
        <v>12</v>
      </c>
      <c r="I24" s="238">
        <v>164</v>
      </c>
      <c r="J24" s="248">
        <v>415.3</v>
      </c>
      <c r="K24" s="239">
        <f t="shared" si="0"/>
        <v>6.1</v>
      </c>
      <c r="L24" s="239">
        <v>6.1</v>
      </c>
      <c r="M24" s="240"/>
      <c r="N24" s="240">
        <f t="shared" si="1"/>
        <v>6.1</v>
      </c>
      <c r="O24" s="240">
        <f>SUM(N24:N28)</f>
        <v>871.0999999999999</v>
      </c>
      <c r="P24" s="247" t="s">
        <v>242</v>
      </c>
      <c r="Q24" s="233"/>
    </row>
    <row r="25" spans="1:17" s="249" customFormat="1" ht="49.5" customHeight="1">
      <c r="A25" s="254"/>
      <c r="B25" s="296"/>
      <c r="C25" s="297"/>
      <c r="D25" s="238"/>
      <c r="E25" s="238"/>
      <c r="F25" s="244"/>
      <c r="G25" s="238" t="s">
        <v>12</v>
      </c>
      <c r="H25" s="238">
        <v>12</v>
      </c>
      <c r="I25" s="238">
        <v>173</v>
      </c>
      <c r="J25" s="248">
        <v>40.3</v>
      </c>
      <c r="K25" s="239">
        <f t="shared" si="0"/>
        <v>40.300000000000004</v>
      </c>
      <c r="L25" s="239">
        <v>6.6</v>
      </c>
      <c r="M25" s="240">
        <v>33.7</v>
      </c>
      <c r="N25" s="240">
        <f t="shared" si="1"/>
        <v>40.300000000000004</v>
      </c>
      <c r="O25" s="240"/>
      <c r="P25" s="247" t="s">
        <v>250</v>
      </c>
      <c r="Q25" s="233"/>
    </row>
    <row r="26" spans="1:17" s="249" customFormat="1" ht="49.5" customHeight="1">
      <c r="A26" s="254"/>
      <c r="B26" s="296"/>
      <c r="C26" s="297"/>
      <c r="D26" s="238">
        <v>12</v>
      </c>
      <c r="E26" s="238">
        <v>177</v>
      </c>
      <c r="F26" s="244">
        <v>180</v>
      </c>
      <c r="G26" s="238" t="s">
        <v>18</v>
      </c>
      <c r="H26" s="238">
        <v>12</v>
      </c>
      <c r="I26" s="238">
        <v>182</v>
      </c>
      <c r="J26" s="248">
        <v>180.4</v>
      </c>
      <c r="K26" s="239">
        <f t="shared" si="0"/>
        <v>180.4</v>
      </c>
      <c r="L26" s="239">
        <v>169.4</v>
      </c>
      <c r="M26" s="240">
        <v>11</v>
      </c>
      <c r="N26" s="240">
        <f t="shared" si="1"/>
        <v>180.4</v>
      </c>
      <c r="O26" s="240"/>
      <c r="P26" s="247" t="s">
        <v>244</v>
      </c>
      <c r="Q26" s="233"/>
    </row>
    <row r="27" spans="1:17" s="249" customFormat="1" ht="49.5" customHeight="1">
      <c r="A27" s="254"/>
      <c r="B27" s="296"/>
      <c r="C27" s="297"/>
      <c r="D27" s="238"/>
      <c r="E27" s="238"/>
      <c r="F27" s="244"/>
      <c r="G27" s="238" t="s">
        <v>12</v>
      </c>
      <c r="H27" s="238">
        <v>12</v>
      </c>
      <c r="I27" s="238">
        <v>174</v>
      </c>
      <c r="J27" s="248">
        <v>260.3</v>
      </c>
      <c r="K27" s="239">
        <f t="shared" si="0"/>
        <v>260.29999999999995</v>
      </c>
      <c r="L27" s="239">
        <v>188.2</v>
      </c>
      <c r="M27" s="240">
        <v>72.1</v>
      </c>
      <c r="N27" s="240">
        <f t="shared" si="1"/>
        <v>260.29999999999995</v>
      </c>
      <c r="O27" s="240"/>
      <c r="P27" s="247" t="s">
        <v>241</v>
      </c>
      <c r="Q27" s="233"/>
    </row>
    <row r="28" spans="1:17" s="249" customFormat="1" ht="49.5" customHeight="1">
      <c r="A28" s="254"/>
      <c r="B28" s="296"/>
      <c r="C28" s="297"/>
      <c r="D28" s="238">
        <v>12</v>
      </c>
      <c r="E28" s="238">
        <v>132</v>
      </c>
      <c r="F28" s="244">
        <v>912</v>
      </c>
      <c r="G28" s="245" t="s">
        <v>1</v>
      </c>
      <c r="H28" s="238">
        <v>12</v>
      </c>
      <c r="I28" s="238">
        <v>186</v>
      </c>
      <c r="J28" s="248">
        <v>1522.2</v>
      </c>
      <c r="K28" s="239">
        <f t="shared" si="0"/>
        <v>384</v>
      </c>
      <c r="L28" s="239">
        <v>384</v>
      </c>
      <c r="M28" s="240"/>
      <c r="N28" s="240">
        <f t="shared" si="1"/>
        <v>384</v>
      </c>
      <c r="O28" s="240"/>
      <c r="P28" s="247" t="s">
        <v>242</v>
      </c>
      <c r="Q28" s="233"/>
    </row>
    <row r="29" spans="1:17" s="251" customFormat="1" ht="49.5" customHeight="1">
      <c r="A29" s="238">
        <v>9</v>
      </c>
      <c r="B29" s="298" t="s">
        <v>134</v>
      </c>
      <c r="C29" s="238" t="s">
        <v>57</v>
      </c>
      <c r="D29" s="238">
        <v>5</v>
      </c>
      <c r="E29" s="238">
        <v>164</v>
      </c>
      <c r="F29" s="244">
        <v>470</v>
      </c>
      <c r="G29" s="238" t="s">
        <v>18</v>
      </c>
      <c r="H29" s="253">
        <v>13</v>
      </c>
      <c r="I29" s="253">
        <v>115</v>
      </c>
      <c r="J29" s="255">
        <v>460.9</v>
      </c>
      <c r="K29" s="239">
        <f t="shared" si="0"/>
        <v>34.9</v>
      </c>
      <c r="L29" s="239">
        <v>34.9</v>
      </c>
      <c r="M29" s="250"/>
      <c r="N29" s="240">
        <f t="shared" si="1"/>
        <v>34.9</v>
      </c>
      <c r="O29" s="240">
        <f>N29</f>
        <v>34.9</v>
      </c>
      <c r="P29" s="252" t="s">
        <v>242</v>
      </c>
      <c r="Q29" s="233"/>
    </row>
    <row r="30" spans="1:17" s="251" customFormat="1" ht="49.5" customHeight="1">
      <c r="A30" s="242">
        <v>10</v>
      </c>
      <c r="B30" s="294" t="s">
        <v>130</v>
      </c>
      <c r="C30" s="247" t="s">
        <v>116</v>
      </c>
      <c r="D30" s="238">
        <v>5</v>
      </c>
      <c r="E30" s="238">
        <v>11</v>
      </c>
      <c r="F30" s="244">
        <v>336</v>
      </c>
      <c r="G30" s="238" t="s">
        <v>18</v>
      </c>
      <c r="H30" s="238">
        <v>9</v>
      </c>
      <c r="I30" s="238">
        <v>36</v>
      </c>
      <c r="J30" s="248">
        <v>320</v>
      </c>
      <c r="K30" s="239">
        <f t="shared" si="0"/>
        <v>57.2</v>
      </c>
      <c r="L30" s="239">
        <v>57.2</v>
      </c>
      <c r="M30" s="250"/>
      <c r="N30" s="240">
        <f t="shared" si="1"/>
        <v>57.2</v>
      </c>
      <c r="O30" s="240">
        <f>N30</f>
        <v>57.2</v>
      </c>
      <c r="P30" s="238" t="s">
        <v>242</v>
      </c>
      <c r="Q30" s="233"/>
    </row>
    <row r="31" spans="1:17" s="251" customFormat="1" ht="49.5" customHeight="1">
      <c r="A31" s="238">
        <v>11</v>
      </c>
      <c r="B31" s="295" t="s">
        <v>129</v>
      </c>
      <c r="C31" s="245" t="s">
        <v>128</v>
      </c>
      <c r="D31" s="238">
        <v>8</v>
      </c>
      <c r="E31" s="238">
        <v>52</v>
      </c>
      <c r="F31" s="244">
        <v>143</v>
      </c>
      <c r="G31" s="238" t="s">
        <v>59</v>
      </c>
      <c r="H31" s="229">
        <v>5</v>
      </c>
      <c r="I31" s="238">
        <v>427</v>
      </c>
      <c r="J31" s="248">
        <v>143.9</v>
      </c>
      <c r="K31" s="239">
        <f t="shared" si="0"/>
        <v>10.2</v>
      </c>
      <c r="L31" s="239">
        <v>10.2</v>
      </c>
      <c r="M31" s="250"/>
      <c r="N31" s="240">
        <f t="shared" si="1"/>
        <v>10.2</v>
      </c>
      <c r="O31" s="240">
        <f>N31</f>
        <v>10.2</v>
      </c>
      <c r="P31" s="256" t="s">
        <v>251</v>
      </c>
      <c r="Q31" s="233"/>
    </row>
    <row r="32" spans="1:17" s="251" customFormat="1" ht="49.5" customHeight="1">
      <c r="A32" s="243">
        <v>12</v>
      </c>
      <c r="B32" s="292" t="s">
        <v>121</v>
      </c>
      <c r="C32" s="290" t="s">
        <v>2</v>
      </c>
      <c r="D32" s="238">
        <v>10</v>
      </c>
      <c r="E32" s="238">
        <v>160</v>
      </c>
      <c r="F32" s="244">
        <v>360</v>
      </c>
      <c r="G32" s="245" t="s">
        <v>7</v>
      </c>
      <c r="H32" s="238">
        <v>11</v>
      </c>
      <c r="I32" s="238">
        <v>381</v>
      </c>
      <c r="J32" s="248">
        <v>386.1</v>
      </c>
      <c r="K32" s="239">
        <f t="shared" si="0"/>
        <v>386.1</v>
      </c>
      <c r="L32" s="239">
        <v>304.6</v>
      </c>
      <c r="M32" s="250">
        <v>81.5</v>
      </c>
      <c r="N32" s="240">
        <f t="shared" si="1"/>
        <v>386.1</v>
      </c>
      <c r="O32" s="293">
        <f>SUM(N32:N34)</f>
        <v>612.1000000000001</v>
      </c>
      <c r="P32" s="247" t="s">
        <v>253</v>
      </c>
      <c r="Q32" s="233"/>
    </row>
    <row r="33" spans="1:17" s="251" customFormat="1" ht="49.5" customHeight="1">
      <c r="A33" s="243"/>
      <c r="B33" s="292"/>
      <c r="C33" s="290"/>
      <c r="D33" s="238">
        <v>12</v>
      </c>
      <c r="E33" s="238">
        <v>64</v>
      </c>
      <c r="F33" s="244">
        <v>576</v>
      </c>
      <c r="G33" s="238" t="s">
        <v>59</v>
      </c>
      <c r="H33" s="238">
        <v>12</v>
      </c>
      <c r="I33" s="238">
        <v>220</v>
      </c>
      <c r="J33" s="248">
        <v>624.5</v>
      </c>
      <c r="K33" s="239">
        <f t="shared" si="0"/>
        <v>196.8</v>
      </c>
      <c r="L33" s="239">
        <v>196.8</v>
      </c>
      <c r="M33" s="250"/>
      <c r="N33" s="240">
        <f t="shared" si="1"/>
        <v>196.8</v>
      </c>
      <c r="O33" s="293"/>
      <c r="P33" s="247" t="s">
        <v>253</v>
      </c>
      <c r="Q33" s="233"/>
    </row>
    <row r="34" spans="1:17" s="249" customFormat="1" ht="60.75" customHeight="1">
      <c r="A34" s="243"/>
      <c r="B34" s="292"/>
      <c r="C34" s="290"/>
      <c r="D34" s="253"/>
      <c r="E34" s="253"/>
      <c r="F34" s="257"/>
      <c r="G34" s="238" t="s">
        <v>12</v>
      </c>
      <c r="H34" s="238">
        <v>12</v>
      </c>
      <c r="I34" s="238">
        <v>489</v>
      </c>
      <c r="J34" s="248">
        <v>29.2</v>
      </c>
      <c r="K34" s="239">
        <f aca="true" t="shared" si="2" ref="K34:K51">L34+M34</f>
        <v>29.2</v>
      </c>
      <c r="L34" s="239">
        <v>18.4</v>
      </c>
      <c r="M34" s="240">
        <v>10.8</v>
      </c>
      <c r="N34" s="240">
        <f aca="true" t="shared" si="3" ref="N34:N51">L34+M34</f>
        <v>29.2</v>
      </c>
      <c r="O34" s="293"/>
      <c r="P34" s="247" t="s">
        <v>254</v>
      </c>
      <c r="Q34" s="233"/>
    </row>
    <row r="35" spans="1:17" s="282" customFormat="1" ht="49.5" customHeight="1">
      <c r="A35" s="243">
        <v>13</v>
      </c>
      <c r="B35" s="292" t="s">
        <v>118</v>
      </c>
      <c r="C35" s="290" t="s">
        <v>2</v>
      </c>
      <c r="D35" s="238">
        <v>10</v>
      </c>
      <c r="E35" s="238">
        <v>257</v>
      </c>
      <c r="F35" s="244">
        <v>984</v>
      </c>
      <c r="G35" s="245" t="s">
        <v>7</v>
      </c>
      <c r="H35" s="238">
        <v>11</v>
      </c>
      <c r="I35" s="238">
        <v>250</v>
      </c>
      <c r="J35" s="248">
        <v>538.5</v>
      </c>
      <c r="K35" s="239">
        <f t="shared" si="2"/>
        <v>62.7</v>
      </c>
      <c r="L35" s="239">
        <v>62.7</v>
      </c>
      <c r="M35" s="240"/>
      <c r="N35" s="240">
        <f t="shared" si="3"/>
        <v>62.7</v>
      </c>
      <c r="O35" s="293">
        <f>SUM(N35:N37)</f>
        <v>902.9</v>
      </c>
      <c r="P35" s="247" t="s">
        <v>242</v>
      </c>
      <c r="Q35" s="233"/>
    </row>
    <row r="36" spans="1:17" s="251" customFormat="1" ht="49.5" customHeight="1">
      <c r="A36" s="243"/>
      <c r="B36" s="292"/>
      <c r="C36" s="290"/>
      <c r="D36" s="238">
        <v>10</v>
      </c>
      <c r="E36" s="238">
        <v>163</v>
      </c>
      <c r="F36" s="244">
        <v>768</v>
      </c>
      <c r="G36" s="238" t="s">
        <v>59</v>
      </c>
      <c r="H36" s="238">
        <v>11</v>
      </c>
      <c r="I36" s="238">
        <v>338</v>
      </c>
      <c r="J36" s="248">
        <v>770.1</v>
      </c>
      <c r="K36" s="239">
        <f t="shared" si="2"/>
        <v>770.0999999999999</v>
      </c>
      <c r="L36" s="239">
        <v>653.4</v>
      </c>
      <c r="M36" s="250">
        <v>116.69999999999999</v>
      </c>
      <c r="N36" s="240">
        <f t="shared" si="3"/>
        <v>770.0999999999999</v>
      </c>
      <c r="O36" s="293"/>
      <c r="P36" s="238" t="s">
        <v>252</v>
      </c>
      <c r="Q36" s="233"/>
    </row>
    <row r="37" spans="1:17" s="260" customFormat="1" ht="49.5" customHeight="1">
      <c r="A37" s="243"/>
      <c r="B37" s="292"/>
      <c r="C37" s="290"/>
      <c r="D37" s="253"/>
      <c r="E37" s="253"/>
      <c r="F37" s="257"/>
      <c r="G37" s="253" t="s">
        <v>223</v>
      </c>
      <c r="H37" s="238">
        <v>11</v>
      </c>
      <c r="I37" s="238">
        <v>379</v>
      </c>
      <c r="J37" s="248">
        <v>210.6</v>
      </c>
      <c r="K37" s="239">
        <f t="shared" si="2"/>
        <v>70.1</v>
      </c>
      <c r="L37" s="258">
        <v>70.1</v>
      </c>
      <c r="M37" s="258"/>
      <c r="N37" s="240">
        <f t="shared" si="3"/>
        <v>70.1</v>
      </c>
      <c r="O37" s="293"/>
      <c r="P37" s="247" t="s">
        <v>241</v>
      </c>
      <c r="Q37" s="259"/>
    </row>
    <row r="38" spans="1:17" s="260" customFormat="1" ht="49.5" customHeight="1">
      <c r="A38" s="238">
        <v>14</v>
      </c>
      <c r="B38" s="295" t="s">
        <v>117</v>
      </c>
      <c r="C38" s="245" t="s">
        <v>116</v>
      </c>
      <c r="D38" s="238">
        <v>5</v>
      </c>
      <c r="E38" s="238">
        <v>10</v>
      </c>
      <c r="F38" s="244">
        <v>816</v>
      </c>
      <c r="G38" s="253" t="s">
        <v>18</v>
      </c>
      <c r="H38" s="238">
        <v>9</v>
      </c>
      <c r="I38" s="238">
        <v>41</v>
      </c>
      <c r="J38" s="248">
        <v>849.6</v>
      </c>
      <c r="K38" s="239">
        <f t="shared" si="2"/>
        <v>158.4</v>
      </c>
      <c r="L38" s="258">
        <v>158.4</v>
      </c>
      <c r="M38" s="258"/>
      <c r="N38" s="240">
        <f t="shared" si="3"/>
        <v>158.4</v>
      </c>
      <c r="O38" s="261">
        <f>N38</f>
        <v>158.4</v>
      </c>
      <c r="P38" s="245" t="s">
        <v>242</v>
      </c>
      <c r="Q38" s="259"/>
    </row>
    <row r="39" spans="1:17" s="263" customFormat="1" ht="49.5" customHeight="1">
      <c r="A39" s="243">
        <v>15</v>
      </c>
      <c r="B39" s="292" t="s">
        <v>255</v>
      </c>
      <c r="C39" s="290" t="s">
        <v>2</v>
      </c>
      <c r="D39" s="238">
        <v>6</v>
      </c>
      <c r="E39" s="238">
        <v>251</v>
      </c>
      <c r="F39" s="244">
        <v>648</v>
      </c>
      <c r="G39" s="245" t="s">
        <v>1</v>
      </c>
      <c r="H39" s="238">
        <v>12</v>
      </c>
      <c r="I39" s="238">
        <v>123</v>
      </c>
      <c r="J39" s="248">
        <v>707.7</v>
      </c>
      <c r="K39" s="239">
        <f t="shared" si="2"/>
        <v>56.2</v>
      </c>
      <c r="L39" s="258">
        <v>56.2</v>
      </c>
      <c r="M39" s="258"/>
      <c r="N39" s="240">
        <f t="shared" si="3"/>
        <v>56.2</v>
      </c>
      <c r="O39" s="266">
        <f>SUM(N39:N42)</f>
        <v>606.8</v>
      </c>
      <c r="P39" s="245" t="s">
        <v>256</v>
      </c>
      <c r="Q39" s="262"/>
    </row>
    <row r="40" spans="1:17" s="263" customFormat="1" ht="49.5" customHeight="1">
      <c r="A40" s="243"/>
      <c r="B40" s="292"/>
      <c r="C40" s="290"/>
      <c r="D40" s="238">
        <v>6</v>
      </c>
      <c r="E40" s="238"/>
      <c r="F40" s="244">
        <v>528</v>
      </c>
      <c r="G40" s="245" t="s">
        <v>1</v>
      </c>
      <c r="H40" s="238">
        <v>12</v>
      </c>
      <c r="I40" s="238">
        <v>138</v>
      </c>
      <c r="J40" s="248">
        <v>638.5</v>
      </c>
      <c r="K40" s="239">
        <f t="shared" si="2"/>
        <v>255.10000000000002</v>
      </c>
      <c r="L40" s="258">
        <v>251.3</v>
      </c>
      <c r="M40" s="258">
        <v>3.8</v>
      </c>
      <c r="N40" s="240">
        <f t="shared" si="3"/>
        <v>255.10000000000002</v>
      </c>
      <c r="O40" s="266"/>
      <c r="P40" s="245" t="s">
        <v>256</v>
      </c>
      <c r="Q40" s="262"/>
    </row>
    <row r="41" spans="1:16" s="222" customFormat="1" ht="49.5" customHeight="1">
      <c r="A41" s="243"/>
      <c r="B41" s="292"/>
      <c r="C41" s="290"/>
      <c r="D41" s="299">
        <v>5</v>
      </c>
      <c r="E41" s="299">
        <v>205</v>
      </c>
      <c r="F41" s="300">
        <v>504</v>
      </c>
      <c r="G41" s="245" t="s">
        <v>1</v>
      </c>
      <c r="H41" s="238">
        <v>13</v>
      </c>
      <c r="I41" s="238">
        <v>111</v>
      </c>
      <c r="J41" s="248">
        <v>102.2</v>
      </c>
      <c r="K41" s="239">
        <f t="shared" si="2"/>
        <v>102.2</v>
      </c>
      <c r="L41" s="258">
        <v>97.2</v>
      </c>
      <c r="M41" s="258">
        <v>5</v>
      </c>
      <c r="N41" s="240">
        <f t="shared" si="3"/>
        <v>102.2</v>
      </c>
      <c r="O41" s="266"/>
      <c r="P41" s="245"/>
    </row>
    <row r="42" spans="1:16" s="222" customFormat="1" ht="49.5" customHeight="1">
      <c r="A42" s="243"/>
      <c r="B42" s="292"/>
      <c r="C42" s="290"/>
      <c r="D42" s="299"/>
      <c r="E42" s="299"/>
      <c r="F42" s="300"/>
      <c r="G42" s="245" t="s">
        <v>1</v>
      </c>
      <c r="H42" s="238">
        <v>13</v>
      </c>
      <c r="I42" s="238">
        <v>112</v>
      </c>
      <c r="J42" s="248">
        <v>403.5</v>
      </c>
      <c r="K42" s="239">
        <f t="shared" si="2"/>
        <v>193.3</v>
      </c>
      <c r="L42" s="258">
        <v>193.3</v>
      </c>
      <c r="M42" s="258"/>
      <c r="N42" s="240">
        <f t="shared" si="3"/>
        <v>193.3</v>
      </c>
      <c r="O42" s="266"/>
      <c r="P42" s="245"/>
    </row>
    <row r="43" spans="1:16" ht="49.5" customHeight="1">
      <c r="A43" s="242">
        <v>16</v>
      </c>
      <c r="B43" s="294" t="s">
        <v>258</v>
      </c>
      <c r="C43" s="247" t="s">
        <v>2</v>
      </c>
      <c r="D43" s="238">
        <v>10</v>
      </c>
      <c r="E43" s="238">
        <v>164</v>
      </c>
      <c r="F43" s="244">
        <v>960</v>
      </c>
      <c r="G43" s="245" t="s">
        <v>1</v>
      </c>
      <c r="H43" s="238">
        <v>11</v>
      </c>
      <c r="I43" s="238">
        <v>322</v>
      </c>
      <c r="J43" s="248">
        <v>831.2</v>
      </c>
      <c r="K43" s="239">
        <f t="shared" si="2"/>
        <v>24.3</v>
      </c>
      <c r="L43" s="258">
        <v>24.3</v>
      </c>
      <c r="M43" s="258"/>
      <c r="N43" s="240">
        <f t="shared" si="3"/>
        <v>24.3</v>
      </c>
      <c r="O43" s="261">
        <f>N43</f>
        <v>24.3</v>
      </c>
      <c r="P43" s="245" t="s">
        <v>257</v>
      </c>
    </row>
    <row r="44" spans="1:16" ht="49.5" customHeight="1">
      <c r="A44" s="243">
        <v>17</v>
      </c>
      <c r="B44" s="292" t="s">
        <v>99</v>
      </c>
      <c r="C44" s="290" t="s">
        <v>27</v>
      </c>
      <c r="D44" s="238">
        <v>9</v>
      </c>
      <c r="E44" s="238">
        <v>26</v>
      </c>
      <c r="F44" s="244">
        <v>294</v>
      </c>
      <c r="G44" s="245" t="s">
        <v>1</v>
      </c>
      <c r="H44" s="238">
        <v>11</v>
      </c>
      <c r="I44" s="238">
        <v>129</v>
      </c>
      <c r="J44" s="248">
        <v>346</v>
      </c>
      <c r="K44" s="239">
        <f t="shared" si="2"/>
        <v>97.6</v>
      </c>
      <c r="L44" s="258">
        <v>97.6</v>
      </c>
      <c r="M44" s="258"/>
      <c r="N44" s="240">
        <f t="shared" si="3"/>
        <v>97.6</v>
      </c>
      <c r="O44" s="266">
        <f>SUM(N44:N58)</f>
        <v>2160.2000000000007</v>
      </c>
      <c r="P44" s="245" t="s">
        <v>259</v>
      </c>
    </row>
    <row r="45" spans="1:16" ht="49.5" customHeight="1">
      <c r="A45" s="243"/>
      <c r="B45" s="292"/>
      <c r="C45" s="290"/>
      <c r="D45" s="238">
        <v>9</v>
      </c>
      <c r="E45" s="238">
        <v>25</v>
      </c>
      <c r="F45" s="244">
        <v>521</v>
      </c>
      <c r="G45" s="245" t="s">
        <v>1</v>
      </c>
      <c r="H45" s="238">
        <v>11</v>
      </c>
      <c r="I45" s="238">
        <v>132</v>
      </c>
      <c r="J45" s="248">
        <v>340.7</v>
      </c>
      <c r="K45" s="239">
        <f t="shared" si="2"/>
        <v>78.4</v>
      </c>
      <c r="L45" s="258">
        <v>78.4</v>
      </c>
      <c r="M45" s="258"/>
      <c r="N45" s="240">
        <f t="shared" si="3"/>
        <v>78.4</v>
      </c>
      <c r="O45" s="266"/>
      <c r="P45" s="245" t="s">
        <v>259</v>
      </c>
    </row>
    <row r="46" spans="1:16" ht="49.5" customHeight="1">
      <c r="A46" s="243"/>
      <c r="B46" s="292"/>
      <c r="C46" s="290"/>
      <c r="D46" s="238">
        <v>9</v>
      </c>
      <c r="E46" s="238">
        <v>25</v>
      </c>
      <c r="F46" s="244">
        <v>521</v>
      </c>
      <c r="G46" s="245" t="s">
        <v>1</v>
      </c>
      <c r="H46" s="238">
        <v>11</v>
      </c>
      <c r="I46" s="238">
        <v>133</v>
      </c>
      <c r="J46" s="248">
        <v>345.5</v>
      </c>
      <c r="K46" s="239">
        <f t="shared" si="2"/>
        <v>203.8</v>
      </c>
      <c r="L46" s="258">
        <v>203.8</v>
      </c>
      <c r="M46" s="258"/>
      <c r="N46" s="240">
        <f t="shared" si="3"/>
        <v>203.8</v>
      </c>
      <c r="O46" s="266"/>
      <c r="P46" s="245" t="s">
        <v>259</v>
      </c>
    </row>
    <row r="47" spans="1:16" ht="49.5" customHeight="1">
      <c r="A47" s="243"/>
      <c r="B47" s="292"/>
      <c r="C47" s="290"/>
      <c r="D47" s="238">
        <v>11</v>
      </c>
      <c r="E47" s="238">
        <v>161</v>
      </c>
      <c r="F47" s="244">
        <v>179.1</v>
      </c>
      <c r="G47" s="245" t="s">
        <v>1</v>
      </c>
      <c r="H47" s="238">
        <v>11</v>
      </c>
      <c r="I47" s="238">
        <v>161</v>
      </c>
      <c r="J47" s="248">
        <v>179.1</v>
      </c>
      <c r="K47" s="239">
        <f t="shared" si="2"/>
        <v>179.10000000000002</v>
      </c>
      <c r="L47" s="258">
        <v>93.2</v>
      </c>
      <c r="M47" s="258">
        <v>85.9</v>
      </c>
      <c r="N47" s="240">
        <f t="shared" si="3"/>
        <v>179.10000000000002</v>
      </c>
      <c r="O47" s="266"/>
      <c r="P47" s="245" t="s">
        <v>253</v>
      </c>
    </row>
    <row r="48" spans="1:16" ht="49.5" customHeight="1">
      <c r="A48" s="243"/>
      <c r="B48" s="292"/>
      <c r="C48" s="290"/>
      <c r="D48" s="238">
        <v>9</v>
      </c>
      <c r="E48" s="238">
        <v>19</v>
      </c>
      <c r="F48" s="244">
        <v>190</v>
      </c>
      <c r="G48" s="245" t="s">
        <v>1</v>
      </c>
      <c r="H48" s="238">
        <v>11</v>
      </c>
      <c r="I48" s="238">
        <v>162</v>
      </c>
      <c r="J48" s="248">
        <v>203.6</v>
      </c>
      <c r="K48" s="239">
        <f t="shared" si="2"/>
        <v>203.60000000000002</v>
      </c>
      <c r="L48" s="258">
        <v>123.4</v>
      </c>
      <c r="M48" s="258">
        <v>80.2</v>
      </c>
      <c r="N48" s="240">
        <f t="shared" si="3"/>
        <v>203.60000000000002</v>
      </c>
      <c r="O48" s="266"/>
      <c r="P48" s="245" t="s">
        <v>253</v>
      </c>
    </row>
    <row r="49" spans="1:16" ht="49.5" customHeight="1">
      <c r="A49" s="243"/>
      <c r="B49" s="292"/>
      <c r="C49" s="290"/>
      <c r="D49" s="238">
        <v>9</v>
      </c>
      <c r="E49" s="238">
        <v>19</v>
      </c>
      <c r="F49" s="244">
        <v>190</v>
      </c>
      <c r="G49" s="245" t="s">
        <v>1</v>
      </c>
      <c r="H49" s="238">
        <v>11</v>
      </c>
      <c r="I49" s="238">
        <v>163</v>
      </c>
      <c r="J49" s="248">
        <v>238</v>
      </c>
      <c r="K49" s="239">
        <f t="shared" si="2"/>
        <v>238</v>
      </c>
      <c r="L49" s="258">
        <v>183.9</v>
      </c>
      <c r="M49" s="258">
        <v>54.1</v>
      </c>
      <c r="N49" s="240">
        <f t="shared" si="3"/>
        <v>238</v>
      </c>
      <c r="O49" s="266"/>
      <c r="P49" s="245" t="s">
        <v>253</v>
      </c>
    </row>
    <row r="50" spans="1:16" ht="49.5" customHeight="1">
      <c r="A50" s="243"/>
      <c r="B50" s="292"/>
      <c r="C50" s="290"/>
      <c r="D50" s="238">
        <v>9</v>
      </c>
      <c r="E50" s="238">
        <v>17</v>
      </c>
      <c r="F50" s="244">
        <v>153</v>
      </c>
      <c r="G50" s="245" t="s">
        <v>1</v>
      </c>
      <c r="H50" s="238">
        <v>11</v>
      </c>
      <c r="I50" s="238">
        <v>164</v>
      </c>
      <c r="J50" s="248">
        <v>180.6</v>
      </c>
      <c r="K50" s="239">
        <f t="shared" si="2"/>
        <v>180.60000000000002</v>
      </c>
      <c r="L50" s="258">
        <v>103.2</v>
      </c>
      <c r="M50" s="258">
        <v>77.4</v>
      </c>
      <c r="N50" s="240">
        <f t="shared" si="3"/>
        <v>180.60000000000002</v>
      </c>
      <c r="O50" s="266"/>
      <c r="P50" s="245" t="s">
        <v>253</v>
      </c>
    </row>
    <row r="51" spans="1:16" ht="49.5" customHeight="1">
      <c r="A51" s="243"/>
      <c r="B51" s="292"/>
      <c r="C51" s="290"/>
      <c r="D51" s="238">
        <v>11</v>
      </c>
      <c r="E51" s="238">
        <v>194</v>
      </c>
      <c r="F51" s="244">
        <v>149.6</v>
      </c>
      <c r="G51" s="245" t="s">
        <v>1</v>
      </c>
      <c r="H51" s="238">
        <v>11</v>
      </c>
      <c r="I51" s="238">
        <v>194</v>
      </c>
      <c r="J51" s="248">
        <v>149.6</v>
      </c>
      <c r="K51" s="239">
        <f t="shared" si="2"/>
        <v>149.6</v>
      </c>
      <c r="L51" s="258">
        <v>97</v>
      </c>
      <c r="M51" s="258">
        <v>52.6</v>
      </c>
      <c r="N51" s="240">
        <f t="shared" si="3"/>
        <v>149.6</v>
      </c>
      <c r="O51" s="266"/>
      <c r="P51" s="245" t="s">
        <v>253</v>
      </c>
    </row>
    <row r="52" spans="1:17" ht="49.5" customHeight="1">
      <c r="A52" s="243"/>
      <c r="B52" s="292"/>
      <c r="C52" s="290"/>
      <c r="D52" s="238">
        <v>11</v>
      </c>
      <c r="E52" s="238">
        <v>195</v>
      </c>
      <c r="F52" s="244">
        <v>141.3</v>
      </c>
      <c r="G52" s="245" t="s">
        <v>1</v>
      </c>
      <c r="H52" s="238">
        <v>11</v>
      </c>
      <c r="I52" s="238">
        <v>195</v>
      </c>
      <c r="J52" s="248">
        <v>141.3</v>
      </c>
      <c r="K52" s="239">
        <f aca="true" t="shared" si="4" ref="K52:K78">L52+M52</f>
        <v>141.3</v>
      </c>
      <c r="L52" s="258">
        <v>98</v>
      </c>
      <c r="M52" s="258">
        <v>43.3</v>
      </c>
      <c r="N52" s="240">
        <f aca="true" t="shared" si="5" ref="N52:N78">L52+M52</f>
        <v>141.3</v>
      </c>
      <c r="O52" s="266"/>
      <c r="P52" s="245" t="s">
        <v>253</v>
      </c>
      <c r="Q52" s="264"/>
    </row>
    <row r="53" spans="1:16" ht="49.5" customHeight="1">
      <c r="A53" s="243"/>
      <c r="B53" s="292"/>
      <c r="C53" s="290"/>
      <c r="D53" s="238">
        <v>9</v>
      </c>
      <c r="E53" s="238">
        <v>8</v>
      </c>
      <c r="F53" s="244">
        <v>300</v>
      </c>
      <c r="G53" s="245" t="s">
        <v>1</v>
      </c>
      <c r="H53" s="238">
        <v>11</v>
      </c>
      <c r="I53" s="238">
        <v>198</v>
      </c>
      <c r="J53" s="248">
        <v>605.8</v>
      </c>
      <c r="K53" s="239">
        <f t="shared" si="4"/>
        <v>192.2</v>
      </c>
      <c r="L53" s="258">
        <v>192.2</v>
      </c>
      <c r="M53" s="258"/>
      <c r="N53" s="240">
        <f t="shared" si="5"/>
        <v>192.2</v>
      </c>
      <c r="O53" s="266"/>
      <c r="P53" s="245" t="s">
        <v>259</v>
      </c>
    </row>
    <row r="54" spans="1:16" ht="49.5" customHeight="1">
      <c r="A54" s="243"/>
      <c r="B54" s="292"/>
      <c r="C54" s="290"/>
      <c r="D54" s="238">
        <v>11</v>
      </c>
      <c r="E54" s="238">
        <v>221</v>
      </c>
      <c r="F54" s="244">
        <v>387.1</v>
      </c>
      <c r="G54" s="245" t="s">
        <v>1</v>
      </c>
      <c r="H54" s="238">
        <v>11</v>
      </c>
      <c r="I54" s="238">
        <v>221</v>
      </c>
      <c r="J54" s="248">
        <v>387.1</v>
      </c>
      <c r="K54" s="239">
        <f t="shared" si="4"/>
        <v>387.09999999999997</v>
      </c>
      <c r="L54" s="258">
        <v>351.4</v>
      </c>
      <c r="M54" s="258">
        <v>35.7</v>
      </c>
      <c r="N54" s="240">
        <f t="shared" si="5"/>
        <v>387.09999999999997</v>
      </c>
      <c r="O54" s="266"/>
      <c r="P54" s="245" t="s">
        <v>253</v>
      </c>
    </row>
    <row r="55" spans="1:16" ht="49.5" customHeight="1">
      <c r="A55" s="243"/>
      <c r="B55" s="292"/>
      <c r="C55" s="290"/>
      <c r="D55" s="238">
        <v>9</v>
      </c>
      <c r="E55" s="238">
        <v>10</v>
      </c>
      <c r="F55" s="244">
        <v>370</v>
      </c>
      <c r="G55" s="245" t="s">
        <v>1</v>
      </c>
      <c r="H55" s="238">
        <v>11</v>
      </c>
      <c r="I55" s="238">
        <v>223</v>
      </c>
      <c r="J55" s="248">
        <v>405.6</v>
      </c>
      <c r="K55" s="239">
        <f t="shared" si="4"/>
        <v>90.5</v>
      </c>
      <c r="L55" s="258">
        <v>90.5</v>
      </c>
      <c r="M55" s="258"/>
      <c r="N55" s="240">
        <f t="shared" si="5"/>
        <v>90.5</v>
      </c>
      <c r="O55" s="266"/>
      <c r="P55" s="245" t="s">
        <v>259</v>
      </c>
    </row>
    <row r="56" spans="1:16" ht="49.5" customHeight="1">
      <c r="A56" s="243"/>
      <c r="B56" s="292"/>
      <c r="C56" s="290"/>
      <c r="D56" s="238">
        <v>9</v>
      </c>
      <c r="E56" s="245" t="s">
        <v>100</v>
      </c>
      <c r="F56" s="244">
        <v>96</v>
      </c>
      <c r="G56" s="245" t="s">
        <v>7</v>
      </c>
      <c r="H56" s="238">
        <v>11</v>
      </c>
      <c r="I56" s="238">
        <v>224</v>
      </c>
      <c r="J56" s="248">
        <v>123.7</v>
      </c>
      <c r="K56" s="239">
        <f t="shared" si="4"/>
        <v>3.3</v>
      </c>
      <c r="L56" s="258">
        <v>3.3</v>
      </c>
      <c r="M56" s="258"/>
      <c r="N56" s="240">
        <f t="shared" si="5"/>
        <v>3.3</v>
      </c>
      <c r="O56" s="266"/>
      <c r="P56" s="245" t="s">
        <v>259</v>
      </c>
    </row>
    <row r="57" spans="1:16" ht="49.5" customHeight="1">
      <c r="A57" s="243"/>
      <c r="B57" s="292"/>
      <c r="C57" s="290"/>
      <c r="D57" s="238">
        <v>9</v>
      </c>
      <c r="E57" s="238">
        <v>31</v>
      </c>
      <c r="F57" s="244">
        <v>456</v>
      </c>
      <c r="G57" s="245" t="s">
        <v>1</v>
      </c>
      <c r="H57" s="238">
        <v>11</v>
      </c>
      <c r="I57" s="238">
        <v>244</v>
      </c>
      <c r="J57" s="248">
        <v>729.7</v>
      </c>
      <c r="K57" s="239">
        <f t="shared" si="4"/>
        <v>0.8</v>
      </c>
      <c r="L57" s="258">
        <v>0.8</v>
      </c>
      <c r="M57" s="258"/>
      <c r="N57" s="240">
        <f t="shared" si="5"/>
        <v>0.8</v>
      </c>
      <c r="O57" s="266"/>
      <c r="P57" s="245" t="s">
        <v>259</v>
      </c>
    </row>
    <row r="58" spans="1:16" ht="49.5" customHeight="1">
      <c r="A58" s="243"/>
      <c r="B58" s="292"/>
      <c r="C58" s="290"/>
      <c r="D58" s="238">
        <v>9</v>
      </c>
      <c r="E58" s="238">
        <v>10</v>
      </c>
      <c r="F58" s="244">
        <v>370</v>
      </c>
      <c r="G58" s="245" t="s">
        <v>1</v>
      </c>
      <c r="H58" s="238">
        <v>11</v>
      </c>
      <c r="I58" s="238">
        <v>246</v>
      </c>
      <c r="J58" s="248">
        <v>14.3</v>
      </c>
      <c r="K58" s="239">
        <f t="shared" si="4"/>
        <v>14.3</v>
      </c>
      <c r="L58" s="258">
        <v>14.3</v>
      </c>
      <c r="M58" s="258"/>
      <c r="N58" s="240">
        <f t="shared" si="5"/>
        <v>14.3</v>
      </c>
      <c r="O58" s="266"/>
      <c r="P58" s="245" t="s">
        <v>259</v>
      </c>
    </row>
    <row r="59" spans="1:16" ht="49.5" customHeight="1">
      <c r="A59" s="242">
        <v>18</v>
      </c>
      <c r="B59" s="294" t="s">
        <v>94</v>
      </c>
      <c r="C59" s="247" t="s">
        <v>27</v>
      </c>
      <c r="D59" s="238">
        <v>12</v>
      </c>
      <c r="E59" s="238">
        <v>90</v>
      </c>
      <c r="F59" s="244">
        <v>363</v>
      </c>
      <c r="G59" s="245" t="s">
        <v>1</v>
      </c>
      <c r="H59" s="238">
        <v>12</v>
      </c>
      <c r="I59" s="238">
        <v>264</v>
      </c>
      <c r="J59" s="248">
        <v>806.1</v>
      </c>
      <c r="K59" s="239">
        <f t="shared" si="4"/>
        <v>67.8</v>
      </c>
      <c r="L59" s="258">
        <v>67.8</v>
      </c>
      <c r="M59" s="258"/>
      <c r="N59" s="240">
        <f t="shared" si="5"/>
        <v>67.8</v>
      </c>
      <c r="O59" s="261">
        <f>SUM(N59)</f>
        <v>67.8</v>
      </c>
      <c r="P59" s="245" t="s">
        <v>242</v>
      </c>
    </row>
    <row r="60" spans="1:16" ht="49.5" customHeight="1">
      <c r="A60" s="242">
        <v>19</v>
      </c>
      <c r="B60" s="294" t="s">
        <v>92</v>
      </c>
      <c r="C60" s="247" t="s">
        <v>57</v>
      </c>
      <c r="D60" s="238">
        <v>13</v>
      </c>
      <c r="E60" s="238">
        <v>252</v>
      </c>
      <c r="F60" s="244">
        <v>200</v>
      </c>
      <c r="G60" s="245" t="s">
        <v>1</v>
      </c>
      <c r="H60" s="238">
        <v>13</v>
      </c>
      <c r="I60" s="238">
        <v>86</v>
      </c>
      <c r="J60" s="248">
        <v>246.5</v>
      </c>
      <c r="K60" s="239">
        <f t="shared" si="4"/>
        <v>246.5</v>
      </c>
      <c r="L60" s="258">
        <v>217.5</v>
      </c>
      <c r="M60" s="258">
        <v>29</v>
      </c>
      <c r="N60" s="240">
        <f t="shared" si="5"/>
        <v>246.5</v>
      </c>
      <c r="O60" s="261">
        <f>N60</f>
        <v>246.5</v>
      </c>
      <c r="P60" s="245" t="s">
        <v>244</v>
      </c>
    </row>
    <row r="61" spans="1:16" ht="49.5" customHeight="1">
      <c r="A61" s="243">
        <v>20</v>
      </c>
      <c r="B61" s="292" t="s">
        <v>65</v>
      </c>
      <c r="C61" s="290" t="s">
        <v>57</v>
      </c>
      <c r="D61" s="238">
        <v>13</v>
      </c>
      <c r="E61" s="238">
        <v>255</v>
      </c>
      <c r="F61" s="244">
        <v>300</v>
      </c>
      <c r="G61" s="245" t="s">
        <v>1</v>
      </c>
      <c r="H61" s="238">
        <v>13</v>
      </c>
      <c r="I61" s="238">
        <v>103</v>
      </c>
      <c r="J61" s="248">
        <v>291.2</v>
      </c>
      <c r="K61" s="239">
        <f t="shared" si="4"/>
        <v>22.3</v>
      </c>
      <c r="L61" s="258">
        <v>22.3</v>
      </c>
      <c r="M61" s="258"/>
      <c r="N61" s="240">
        <f t="shared" si="5"/>
        <v>22.3</v>
      </c>
      <c r="O61" s="266">
        <f>SUM(N61:N62)</f>
        <v>202.3</v>
      </c>
      <c r="P61" s="245" t="s">
        <v>260</v>
      </c>
    </row>
    <row r="62" spans="1:16" ht="49.5" customHeight="1">
      <c r="A62" s="243"/>
      <c r="B62" s="292"/>
      <c r="C62" s="290"/>
      <c r="D62" s="238">
        <v>13</v>
      </c>
      <c r="E62" s="245">
        <v>272</v>
      </c>
      <c r="F62" s="244">
        <v>180</v>
      </c>
      <c r="G62" s="245" t="s">
        <v>1</v>
      </c>
      <c r="H62" s="238">
        <v>13</v>
      </c>
      <c r="I62" s="238">
        <v>105</v>
      </c>
      <c r="J62" s="248">
        <v>180</v>
      </c>
      <c r="K62" s="239">
        <f t="shared" si="4"/>
        <v>180</v>
      </c>
      <c r="L62" s="258">
        <v>180</v>
      </c>
      <c r="M62" s="258"/>
      <c r="N62" s="240">
        <f t="shared" si="5"/>
        <v>180</v>
      </c>
      <c r="O62" s="266"/>
      <c r="P62" s="245" t="s">
        <v>260</v>
      </c>
    </row>
    <row r="63" spans="1:16" ht="49.5" customHeight="1">
      <c r="A63" s="243">
        <v>21</v>
      </c>
      <c r="B63" s="292" t="s">
        <v>62</v>
      </c>
      <c r="C63" s="290" t="s">
        <v>57</v>
      </c>
      <c r="D63" s="299">
        <v>13</v>
      </c>
      <c r="E63" s="299">
        <v>371</v>
      </c>
      <c r="F63" s="300">
        <v>810</v>
      </c>
      <c r="G63" s="245" t="s">
        <v>7</v>
      </c>
      <c r="H63" s="238">
        <v>13</v>
      </c>
      <c r="I63" s="238">
        <v>141</v>
      </c>
      <c r="J63" s="248">
        <v>730.1</v>
      </c>
      <c r="K63" s="239">
        <f t="shared" si="4"/>
        <v>426.3</v>
      </c>
      <c r="L63" s="258">
        <v>425.1</v>
      </c>
      <c r="M63" s="258">
        <v>1.2</v>
      </c>
      <c r="N63" s="240">
        <f t="shared" si="5"/>
        <v>426.3</v>
      </c>
      <c r="O63" s="266">
        <f>SUM(N63:N65)</f>
        <v>1005</v>
      </c>
      <c r="P63" s="245" t="s">
        <v>244</v>
      </c>
    </row>
    <row r="64" spans="1:16" ht="49.5" customHeight="1">
      <c r="A64" s="243"/>
      <c r="B64" s="292"/>
      <c r="C64" s="290"/>
      <c r="D64" s="299"/>
      <c r="E64" s="299"/>
      <c r="F64" s="300"/>
      <c r="G64" s="245" t="s">
        <v>7</v>
      </c>
      <c r="H64" s="238">
        <v>13</v>
      </c>
      <c r="I64" s="238">
        <v>123</v>
      </c>
      <c r="J64" s="248">
        <v>166.8</v>
      </c>
      <c r="K64" s="239">
        <f t="shared" si="4"/>
        <v>166.8</v>
      </c>
      <c r="L64" s="258">
        <v>135.9</v>
      </c>
      <c r="M64" s="258">
        <v>30.900000000000006</v>
      </c>
      <c r="N64" s="240">
        <f t="shared" si="5"/>
        <v>166.8</v>
      </c>
      <c r="O64" s="266"/>
      <c r="P64" s="245" t="s">
        <v>244</v>
      </c>
    </row>
    <row r="65" spans="1:16" ht="49.5" customHeight="1">
      <c r="A65" s="243"/>
      <c r="B65" s="292"/>
      <c r="C65" s="290"/>
      <c r="D65" s="238">
        <v>13</v>
      </c>
      <c r="E65" s="245">
        <v>369</v>
      </c>
      <c r="F65" s="244">
        <v>340</v>
      </c>
      <c r="G65" s="245" t="s">
        <v>18</v>
      </c>
      <c r="H65" s="238">
        <v>13</v>
      </c>
      <c r="I65" s="238">
        <v>106</v>
      </c>
      <c r="J65" s="248">
        <v>411.9</v>
      </c>
      <c r="K65" s="239">
        <f t="shared" si="4"/>
        <v>411.9</v>
      </c>
      <c r="L65" s="258">
        <v>376.5</v>
      </c>
      <c r="M65" s="258">
        <v>35.39999999999998</v>
      </c>
      <c r="N65" s="240">
        <f t="shared" si="5"/>
        <v>411.9</v>
      </c>
      <c r="O65" s="266"/>
      <c r="P65" s="245" t="s">
        <v>244</v>
      </c>
    </row>
    <row r="66" spans="1:16" ht="49.5" customHeight="1">
      <c r="A66" s="254">
        <v>22</v>
      </c>
      <c r="B66" s="296" t="s">
        <v>3</v>
      </c>
      <c r="C66" s="297" t="s">
        <v>2</v>
      </c>
      <c r="D66" s="299">
        <v>12</v>
      </c>
      <c r="E66" s="299">
        <v>223</v>
      </c>
      <c r="F66" s="300">
        <v>1360</v>
      </c>
      <c r="G66" s="253" t="s">
        <v>12</v>
      </c>
      <c r="H66" s="238">
        <v>12</v>
      </c>
      <c r="I66" s="238">
        <v>181</v>
      </c>
      <c r="J66" s="248">
        <v>227.4</v>
      </c>
      <c r="K66" s="239">
        <f t="shared" si="4"/>
        <v>227.4</v>
      </c>
      <c r="L66" s="258">
        <v>197.6</v>
      </c>
      <c r="M66" s="258">
        <v>29.8</v>
      </c>
      <c r="N66" s="240">
        <f t="shared" si="5"/>
        <v>227.4</v>
      </c>
      <c r="O66" s="266">
        <f>SUM(N66:N68)</f>
        <v>290</v>
      </c>
      <c r="P66" s="245" t="s">
        <v>244</v>
      </c>
    </row>
    <row r="67" spans="1:16" ht="49.5" customHeight="1">
      <c r="A67" s="254"/>
      <c r="B67" s="296"/>
      <c r="C67" s="297"/>
      <c r="D67" s="299"/>
      <c r="E67" s="299"/>
      <c r="F67" s="300"/>
      <c r="G67" s="253" t="s">
        <v>12</v>
      </c>
      <c r="H67" s="238">
        <v>60</v>
      </c>
      <c r="I67" s="238">
        <v>12</v>
      </c>
      <c r="J67" s="248">
        <v>862.6</v>
      </c>
      <c r="K67" s="239">
        <f t="shared" si="4"/>
        <v>60.2</v>
      </c>
      <c r="L67" s="258">
        <v>60.2</v>
      </c>
      <c r="M67" s="258"/>
      <c r="N67" s="240">
        <f t="shared" si="5"/>
        <v>60.2</v>
      </c>
      <c r="O67" s="266"/>
      <c r="P67" s="245" t="s">
        <v>242</v>
      </c>
    </row>
    <row r="68" spans="1:16" ht="49.5" customHeight="1">
      <c r="A68" s="254"/>
      <c r="B68" s="296"/>
      <c r="C68" s="297"/>
      <c r="D68" s="299"/>
      <c r="E68" s="299"/>
      <c r="F68" s="300"/>
      <c r="G68" s="253" t="s">
        <v>229</v>
      </c>
      <c r="H68" s="238">
        <v>12</v>
      </c>
      <c r="I68" s="238">
        <v>175</v>
      </c>
      <c r="J68" s="248">
        <v>1054.4</v>
      </c>
      <c r="K68" s="239">
        <f t="shared" si="4"/>
        <v>2.4</v>
      </c>
      <c r="L68" s="258">
        <v>2.4</v>
      </c>
      <c r="M68" s="258"/>
      <c r="N68" s="240">
        <f t="shared" si="5"/>
        <v>2.4</v>
      </c>
      <c r="O68" s="266"/>
      <c r="P68" s="245" t="s">
        <v>242</v>
      </c>
    </row>
    <row r="69" spans="1:16" ht="49.5" customHeight="1">
      <c r="A69" s="242">
        <v>23</v>
      </c>
      <c r="B69" s="294" t="s">
        <v>61</v>
      </c>
      <c r="C69" s="247" t="s">
        <v>57</v>
      </c>
      <c r="D69" s="238">
        <v>9</v>
      </c>
      <c r="E69" s="238">
        <v>24</v>
      </c>
      <c r="F69" s="244">
        <v>296</v>
      </c>
      <c r="G69" s="245" t="s">
        <v>7</v>
      </c>
      <c r="H69" s="238">
        <v>11</v>
      </c>
      <c r="I69" s="238">
        <v>131</v>
      </c>
      <c r="J69" s="248">
        <v>346.2</v>
      </c>
      <c r="K69" s="239">
        <f t="shared" si="4"/>
        <v>346.2</v>
      </c>
      <c r="L69" s="258">
        <v>266.5</v>
      </c>
      <c r="M69" s="258">
        <v>79.7</v>
      </c>
      <c r="N69" s="240">
        <f t="shared" si="5"/>
        <v>346.2</v>
      </c>
      <c r="O69" s="261">
        <f>N69</f>
        <v>346.2</v>
      </c>
      <c r="P69" s="245" t="s">
        <v>244</v>
      </c>
    </row>
    <row r="70" spans="1:17" ht="49.5" customHeight="1">
      <c r="A70" s="265">
        <v>24</v>
      </c>
      <c r="B70" s="301" t="s">
        <v>22</v>
      </c>
      <c r="C70" s="245" t="s">
        <v>19</v>
      </c>
      <c r="D70" s="253"/>
      <c r="E70" s="253"/>
      <c r="F70" s="257"/>
      <c r="G70" s="238" t="s">
        <v>224</v>
      </c>
      <c r="H70" s="238">
        <v>9</v>
      </c>
      <c r="I70" s="238">
        <v>54</v>
      </c>
      <c r="J70" s="248">
        <v>23</v>
      </c>
      <c r="K70" s="239">
        <f t="shared" si="4"/>
        <v>23</v>
      </c>
      <c r="L70" s="258">
        <v>23</v>
      </c>
      <c r="M70" s="258"/>
      <c r="N70" s="240">
        <f t="shared" si="5"/>
        <v>23</v>
      </c>
      <c r="O70" s="266">
        <f>SUM(N70:N71)</f>
        <v>174.9</v>
      </c>
      <c r="P70" s="245" t="s">
        <v>241</v>
      </c>
      <c r="Q70" s="286"/>
    </row>
    <row r="71" spans="1:17" ht="49.5" customHeight="1">
      <c r="A71" s="265">
        <v>24</v>
      </c>
      <c r="B71" s="301" t="s">
        <v>22</v>
      </c>
      <c r="C71" s="245" t="s">
        <v>19</v>
      </c>
      <c r="D71" s="253"/>
      <c r="E71" s="253"/>
      <c r="F71" s="257"/>
      <c r="G71" s="238" t="s">
        <v>224</v>
      </c>
      <c r="H71" s="238">
        <v>9</v>
      </c>
      <c r="I71" s="238">
        <v>66</v>
      </c>
      <c r="J71" s="248">
        <v>151.9</v>
      </c>
      <c r="K71" s="239">
        <f t="shared" si="4"/>
        <v>151.9</v>
      </c>
      <c r="L71" s="258">
        <v>151.9</v>
      </c>
      <c r="M71" s="258"/>
      <c r="N71" s="240">
        <f t="shared" si="5"/>
        <v>151.9</v>
      </c>
      <c r="O71" s="266"/>
      <c r="P71" s="245" t="s">
        <v>241</v>
      </c>
      <c r="Q71" s="286"/>
    </row>
    <row r="72" spans="1:16" ht="49.5" customHeight="1">
      <c r="A72" s="254">
        <v>25</v>
      </c>
      <c r="B72" s="296" t="s">
        <v>23</v>
      </c>
      <c r="C72" s="297" t="s">
        <v>2</v>
      </c>
      <c r="D72" s="238">
        <v>6</v>
      </c>
      <c r="E72" s="238" t="s">
        <v>261</v>
      </c>
      <c r="F72" s="244">
        <v>480</v>
      </c>
      <c r="G72" s="238" t="s">
        <v>1</v>
      </c>
      <c r="H72" s="238">
        <v>12</v>
      </c>
      <c r="I72" s="238">
        <v>152</v>
      </c>
      <c r="J72" s="248">
        <v>488.4</v>
      </c>
      <c r="K72" s="239">
        <f t="shared" si="4"/>
        <v>345.7</v>
      </c>
      <c r="L72" s="258">
        <v>274.7</v>
      </c>
      <c r="M72" s="258">
        <v>71</v>
      </c>
      <c r="N72" s="240">
        <f t="shared" si="5"/>
        <v>345.7</v>
      </c>
      <c r="O72" s="266">
        <f>SUM(N72:N74)</f>
        <v>629.4</v>
      </c>
      <c r="P72" s="245" t="s">
        <v>244</v>
      </c>
    </row>
    <row r="73" spans="1:16" ht="49.5" customHeight="1">
      <c r="A73" s="254"/>
      <c r="B73" s="296"/>
      <c r="C73" s="297"/>
      <c r="D73" s="238">
        <v>6</v>
      </c>
      <c r="E73" s="238">
        <v>252</v>
      </c>
      <c r="F73" s="244">
        <v>312</v>
      </c>
      <c r="G73" s="245" t="s">
        <v>7</v>
      </c>
      <c r="H73" s="238">
        <v>12</v>
      </c>
      <c r="I73" s="238">
        <v>153</v>
      </c>
      <c r="J73" s="248">
        <v>396.3</v>
      </c>
      <c r="K73" s="239">
        <f t="shared" si="4"/>
        <v>174.6</v>
      </c>
      <c r="L73" s="258">
        <v>174.6</v>
      </c>
      <c r="M73" s="258"/>
      <c r="N73" s="240">
        <f t="shared" si="5"/>
        <v>174.6</v>
      </c>
      <c r="O73" s="266"/>
      <c r="P73" s="245" t="s">
        <v>242</v>
      </c>
    </row>
    <row r="74" spans="1:16" ht="49.5" customHeight="1">
      <c r="A74" s="254"/>
      <c r="B74" s="296"/>
      <c r="C74" s="297"/>
      <c r="D74" s="238">
        <v>6</v>
      </c>
      <c r="E74" s="238">
        <v>206</v>
      </c>
      <c r="F74" s="244">
        <v>504</v>
      </c>
      <c r="G74" s="238" t="s">
        <v>1</v>
      </c>
      <c r="H74" s="238">
        <v>13</v>
      </c>
      <c r="I74" s="238">
        <v>127</v>
      </c>
      <c r="J74" s="248">
        <v>514.5</v>
      </c>
      <c r="K74" s="239">
        <f t="shared" si="4"/>
        <v>109.1</v>
      </c>
      <c r="L74" s="258">
        <v>109.1</v>
      </c>
      <c r="M74" s="258"/>
      <c r="N74" s="240">
        <f t="shared" si="5"/>
        <v>109.1</v>
      </c>
      <c r="O74" s="266"/>
      <c r="P74" s="245" t="s">
        <v>242</v>
      </c>
    </row>
    <row r="75" spans="1:16" ht="49.5" customHeight="1">
      <c r="A75" s="243">
        <v>26</v>
      </c>
      <c r="B75" s="292" t="s">
        <v>60</v>
      </c>
      <c r="C75" s="290" t="s">
        <v>57</v>
      </c>
      <c r="D75" s="238">
        <v>13</v>
      </c>
      <c r="E75" s="238">
        <v>279</v>
      </c>
      <c r="F75" s="244">
        <v>310</v>
      </c>
      <c r="G75" s="245" t="s">
        <v>56</v>
      </c>
      <c r="H75" s="238">
        <v>13</v>
      </c>
      <c r="I75" s="238">
        <v>122</v>
      </c>
      <c r="J75" s="248">
        <v>310</v>
      </c>
      <c r="K75" s="239">
        <f t="shared" si="4"/>
        <v>310</v>
      </c>
      <c r="L75" s="258">
        <v>310</v>
      </c>
      <c r="M75" s="258"/>
      <c r="N75" s="240">
        <f t="shared" si="5"/>
        <v>310</v>
      </c>
      <c r="O75" s="266">
        <f>SUM(N75:N78)</f>
        <v>835.8</v>
      </c>
      <c r="P75" s="245" t="s">
        <v>242</v>
      </c>
    </row>
    <row r="76" spans="1:16" ht="44.25" customHeight="1">
      <c r="A76" s="243"/>
      <c r="B76" s="292"/>
      <c r="C76" s="290"/>
      <c r="D76" s="238">
        <v>13</v>
      </c>
      <c r="E76" s="238">
        <v>370</v>
      </c>
      <c r="F76" s="244">
        <v>200</v>
      </c>
      <c r="G76" s="245" t="s">
        <v>7</v>
      </c>
      <c r="H76" s="238">
        <v>13</v>
      </c>
      <c r="I76" s="238">
        <v>140</v>
      </c>
      <c r="J76" s="248">
        <v>244.6</v>
      </c>
      <c r="K76" s="239">
        <f t="shared" si="4"/>
        <v>5.3</v>
      </c>
      <c r="L76" s="258">
        <v>5.3</v>
      </c>
      <c r="M76" s="258"/>
      <c r="N76" s="240">
        <f t="shared" si="5"/>
        <v>5.3</v>
      </c>
      <c r="O76" s="266"/>
      <c r="P76" s="245" t="s">
        <v>242</v>
      </c>
    </row>
    <row r="77" spans="1:16" ht="27.75" customHeight="1">
      <c r="A77" s="243"/>
      <c r="B77" s="292"/>
      <c r="C77" s="290"/>
      <c r="D77" s="238">
        <v>13</v>
      </c>
      <c r="E77" s="238">
        <v>254</v>
      </c>
      <c r="F77" s="244">
        <v>324</v>
      </c>
      <c r="G77" s="245" t="s">
        <v>7</v>
      </c>
      <c r="H77" s="238">
        <v>13</v>
      </c>
      <c r="I77" s="238">
        <v>104</v>
      </c>
      <c r="J77" s="248">
        <v>354.2</v>
      </c>
      <c r="K77" s="239">
        <f t="shared" si="4"/>
        <v>354.2</v>
      </c>
      <c r="L77" s="258">
        <v>354.2</v>
      </c>
      <c r="M77" s="258"/>
      <c r="N77" s="240">
        <f t="shared" si="5"/>
        <v>354.2</v>
      </c>
      <c r="O77" s="266"/>
      <c r="P77" s="245" t="s">
        <v>242</v>
      </c>
    </row>
    <row r="78" spans="1:16" ht="37.5" customHeight="1">
      <c r="A78" s="243"/>
      <c r="B78" s="292"/>
      <c r="C78" s="290"/>
      <c r="D78" s="238">
        <v>13</v>
      </c>
      <c r="E78" s="245">
        <v>271</v>
      </c>
      <c r="F78" s="244">
        <v>200</v>
      </c>
      <c r="G78" s="245" t="s">
        <v>59</v>
      </c>
      <c r="H78" s="238">
        <v>13</v>
      </c>
      <c r="I78" s="238">
        <v>413</v>
      </c>
      <c r="J78" s="248">
        <v>336.7</v>
      </c>
      <c r="K78" s="239">
        <f t="shared" si="4"/>
        <v>166.3</v>
      </c>
      <c r="L78" s="258">
        <v>166.3</v>
      </c>
      <c r="M78" s="258"/>
      <c r="N78" s="240">
        <f t="shared" si="5"/>
        <v>166.3</v>
      </c>
      <c r="O78" s="266"/>
      <c r="P78" s="245" t="s">
        <v>242</v>
      </c>
    </row>
    <row r="79" spans="1:16" ht="32.25" customHeight="1">
      <c r="A79" s="242">
        <v>27</v>
      </c>
      <c r="B79" s="294" t="s">
        <v>58</v>
      </c>
      <c r="C79" s="247" t="s">
        <v>57</v>
      </c>
      <c r="D79" s="238">
        <v>5</v>
      </c>
      <c r="E79" s="238">
        <v>280</v>
      </c>
      <c r="F79" s="244">
        <v>865</v>
      </c>
      <c r="G79" s="245" t="s">
        <v>56</v>
      </c>
      <c r="H79" s="238">
        <v>13</v>
      </c>
      <c r="I79" s="238">
        <v>414</v>
      </c>
      <c r="J79" s="248">
        <v>1369.4</v>
      </c>
      <c r="K79" s="239">
        <f aca="true" t="shared" si="6" ref="K79:K89">L79+M79</f>
        <v>580.1</v>
      </c>
      <c r="L79" s="258">
        <v>580.1</v>
      </c>
      <c r="M79" s="258"/>
      <c r="N79" s="240">
        <f aca="true" t="shared" si="7" ref="N79:N89">L79+M79</f>
        <v>580.1</v>
      </c>
      <c r="O79" s="261">
        <f>N79</f>
        <v>580.1</v>
      </c>
      <c r="P79" s="245" t="s">
        <v>242</v>
      </c>
    </row>
    <row r="80" spans="1:16" ht="32.25" customHeight="1">
      <c r="A80" s="242">
        <v>28</v>
      </c>
      <c r="B80" s="294" t="s">
        <v>55</v>
      </c>
      <c r="C80" s="247" t="s">
        <v>27</v>
      </c>
      <c r="D80" s="238">
        <v>9</v>
      </c>
      <c r="E80" s="238">
        <v>23</v>
      </c>
      <c r="F80" s="244">
        <v>77</v>
      </c>
      <c r="G80" s="245" t="s">
        <v>7</v>
      </c>
      <c r="H80" s="238">
        <v>11</v>
      </c>
      <c r="I80" s="238">
        <v>92</v>
      </c>
      <c r="J80" s="248">
        <v>165.6</v>
      </c>
      <c r="K80" s="239">
        <f t="shared" si="6"/>
        <v>38.1</v>
      </c>
      <c r="L80" s="258">
        <v>38.1</v>
      </c>
      <c r="M80" s="258"/>
      <c r="N80" s="240">
        <f t="shared" si="7"/>
        <v>38.1</v>
      </c>
      <c r="O80" s="261">
        <f>N80</f>
        <v>38.1</v>
      </c>
      <c r="P80" s="245" t="s">
        <v>262</v>
      </c>
    </row>
    <row r="81" spans="1:16" ht="32.25" customHeight="1">
      <c r="A81" s="242">
        <v>29</v>
      </c>
      <c r="B81" s="294" t="s">
        <v>54</v>
      </c>
      <c r="C81" s="247" t="s">
        <v>27</v>
      </c>
      <c r="D81" s="238">
        <v>9</v>
      </c>
      <c r="E81" s="238">
        <v>24</v>
      </c>
      <c r="F81" s="244">
        <v>197</v>
      </c>
      <c r="G81" s="245" t="s">
        <v>7</v>
      </c>
      <c r="H81" s="238">
        <v>11</v>
      </c>
      <c r="I81" s="238">
        <v>93</v>
      </c>
      <c r="J81" s="248">
        <v>179.9</v>
      </c>
      <c r="K81" s="239">
        <f t="shared" si="6"/>
        <v>41.1</v>
      </c>
      <c r="L81" s="258">
        <v>41.1</v>
      </c>
      <c r="M81" s="258"/>
      <c r="N81" s="240">
        <f t="shared" si="7"/>
        <v>41.1</v>
      </c>
      <c r="O81" s="261">
        <f>N81</f>
        <v>41.1</v>
      </c>
      <c r="P81" s="245" t="s">
        <v>262</v>
      </c>
    </row>
    <row r="82" spans="1:16" ht="32.25" customHeight="1">
      <c r="A82" s="242">
        <v>30</v>
      </c>
      <c r="B82" s="294" t="s">
        <v>53</v>
      </c>
      <c r="C82" s="247" t="s">
        <v>27</v>
      </c>
      <c r="D82" s="238">
        <v>9</v>
      </c>
      <c r="E82" s="238">
        <v>16</v>
      </c>
      <c r="F82" s="244">
        <v>270</v>
      </c>
      <c r="G82" s="245" t="s">
        <v>7</v>
      </c>
      <c r="H82" s="238">
        <v>11</v>
      </c>
      <c r="I82" s="238">
        <v>196</v>
      </c>
      <c r="J82" s="248">
        <v>311.9</v>
      </c>
      <c r="K82" s="239">
        <f t="shared" si="6"/>
        <v>311.9</v>
      </c>
      <c r="L82" s="258">
        <v>206.3</v>
      </c>
      <c r="M82" s="258">
        <v>105.6</v>
      </c>
      <c r="N82" s="240">
        <f t="shared" si="7"/>
        <v>311.9</v>
      </c>
      <c r="O82" s="261">
        <f>N82</f>
        <v>311.9</v>
      </c>
      <c r="P82" s="245" t="s">
        <v>244</v>
      </c>
    </row>
    <row r="83" spans="1:16" ht="32.25" customHeight="1">
      <c r="A83" s="243">
        <v>31</v>
      </c>
      <c r="B83" s="292" t="s">
        <v>46</v>
      </c>
      <c r="C83" s="290" t="s">
        <v>19</v>
      </c>
      <c r="D83" s="299">
        <v>5</v>
      </c>
      <c r="E83" s="299">
        <v>5</v>
      </c>
      <c r="F83" s="300">
        <v>1344</v>
      </c>
      <c r="G83" s="245" t="s">
        <v>18</v>
      </c>
      <c r="H83" s="238">
        <v>9</v>
      </c>
      <c r="I83" s="238">
        <v>48</v>
      </c>
      <c r="J83" s="248">
        <v>713.6</v>
      </c>
      <c r="K83" s="239">
        <f t="shared" si="6"/>
        <v>365.9</v>
      </c>
      <c r="L83" s="258">
        <v>365.9</v>
      </c>
      <c r="M83" s="258"/>
      <c r="N83" s="240">
        <f t="shared" si="7"/>
        <v>365.9</v>
      </c>
      <c r="O83" s="266">
        <f>SUM(N83:N84)</f>
        <v>730.8</v>
      </c>
      <c r="P83" s="245" t="s">
        <v>242</v>
      </c>
    </row>
    <row r="84" spans="1:16" ht="32.25" customHeight="1">
      <c r="A84" s="243"/>
      <c r="B84" s="292"/>
      <c r="C84" s="290"/>
      <c r="D84" s="299"/>
      <c r="E84" s="299"/>
      <c r="F84" s="300"/>
      <c r="G84" s="245" t="s">
        <v>18</v>
      </c>
      <c r="H84" s="238">
        <v>9</v>
      </c>
      <c r="I84" s="238">
        <v>56</v>
      </c>
      <c r="J84" s="248">
        <v>708.7</v>
      </c>
      <c r="K84" s="239">
        <f t="shared" si="6"/>
        <v>364.9</v>
      </c>
      <c r="L84" s="258">
        <v>364.9</v>
      </c>
      <c r="M84" s="258"/>
      <c r="N84" s="240">
        <f t="shared" si="7"/>
        <v>364.9</v>
      </c>
      <c r="O84" s="266"/>
      <c r="P84" s="245" t="s">
        <v>242</v>
      </c>
    </row>
    <row r="85" spans="1:17" ht="32.25" customHeight="1">
      <c r="A85" s="242">
        <v>32</v>
      </c>
      <c r="B85" s="294" t="s">
        <v>45</v>
      </c>
      <c r="C85" s="247" t="s">
        <v>19</v>
      </c>
      <c r="D85" s="238">
        <v>5</v>
      </c>
      <c r="E85" s="238">
        <v>10</v>
      </c>
      <c r="F85" s="244">
        <v>504</v>
      </c>
      <c r="G85" s="245" t="s">
        <v>18</v>
      </c>
      <c r="H85" s="238">
        <v>9</v>
      </c>
      <c r="I85" s="238">
        <v>40</v>
      </c>
      <c r="J85" s="248">
        <v>535</v>
      </c>
      <c r="K85" s="239">
        <f t="shared" si="6"/>
        <v>535</v>
      </c>
      <c r="L85" s="258">
        <v>535</v>
      </c>
      <c r="M85" s="258"/>
      <c r="N85" s="240">
        <f t="shared" si="7"/>
        <v>535</v>
      </c>
      <c r="O85" s="261">
        <f>N85</f>
        <v>535</v>
      </c>
      <c r="P85" s="245" t="s">
        <v>242</v>
      </c>
      <c r="Q85" s="286"/>
    </row>
    <row r="86" spans="1:17" ht="32.25" customHeight="1">
      <c r="A86" s="242">
        <v>33</v>
      </c>
      <c r="B86" s="294" t="s">
        <v>44</v>
      </c>
      <c r="C86" s="247" t="s">
        <v>19</v>
      </c>
      <c r="D86" s="238">
        <v>5</v>
      </c>
      <c r="E86" s="238">
        <v>10</v>
      </c>
      <c r="F86" s="244">
        <v>504</v>
      </c>
      <c r="G86" s="245" t="s">
        <v>18</v>
      </c>
      <c r="H86" s="238">
        <v>9</v>
      </c>
      <c r="I86" s="238">
        <v>35</v>
      </c>
      <c r="J86" s="248">
        <v>398.1</v>
      </c>
      <c r="K86" s="239">
        <f t="shared" si="6"/>
        <v>398.1</v>
      </c>
      <c r="L86" s="258">
        <v>398.1</v>
      </c>
      <c r="M86" s="258"/>
      <c r="N86" s="240">
        <f t="shared" si="7"/>
        <v>398.1</v>
      </c>
      <c r="O86" s="261">
        <f>N86</f>
        <v>398.1</v>
      </c>
      <c r="P86" s="245"/>
      <c r="Q86" s="286"/>
    </row>
    <row r="87" spans="1:16" ht="34.5" customHeight="1">
      <c r="A87" s="243">
        <v>34</v>
      </c>
      <c r="B87" s="292" t="s">
        <v>36</v>
      </c>
      <c r="C87" s="290" t="s">
        <v>19</v>
      </c>
      <c r="D87" s="238">
        <v>5</v>
      </c>
      <c r="E87" s="238">
        <v>125</v>
      </c>
      <c r="F87" s="244">
        <v>576</v>
      </c>
      <c r="G87" s="245" t="s">
        <v>18</v>
      </c>
      <c r="H87" s="238">
        <v>9</v>
      </c>
      <c r="I87" s="238">
        <v>83</v>
      </c>
      <c r="J87" s="248">
        <v>535.5</v>
      </c>
      <c r="K87" s="239">
        <f t="shared" si="6"/>
        <v>157.7</v>
      </c>
      <c r="L87" s="258">
        <v>157.7</v>
      </c>
      <c r="M87" s="258"/>
      <c r="N87" s="240">
        <f t="shared" si="7"/>
        <v>157.7</v>
      </c>
      <c r="O87" s="266">
        <f>SUM(N87:N88)</f>
        <v>315</v>
      </c>
      <c r="P87" s="245" t="s">
        <v>242</v>
      </c>
    </row>
    <row r="88" spans="1:16" ht="34.5" customHeight="1">
      <c r="A88" s="243"/>
      <c r="B88" s="292"/>
      <c r="C88" s="290"/>
      <c r="D88" s="253"/>
      <c r="E88" s="253"/>
      <c r="F88" s="257"/>
      <c r="G88" s="245" t="s">
        <v>224</v>
      </c>
      <c r="H88" s="238">
        <v>9</v>
      </c>
      <c r="I88" s="238">
        <v>82</v>
      </c>
      <c r="J88" s="248">
        <v>157.3</v>
      </c>
      <c r="K88" s="239">
        <f t="shared" si="6"/>
        <v>157.3</v>
      </c>
      <c r="L88" s="258">
        <v>157.3</v>
      </c>
      <c r="M88" s="258"/>
      <c r="N88" s="240">
        <f t="shared" si="7"/>
        <v>157.3</v>
      </c>
      <c r="O88" s="266"/>
      <c r="P88" s="245" t="s">
        <v>241</v>
      </c>
    </row>
    <row r="89" spans="1:16" ht="49.5" customHeight="1">
      <c r="A89" s="238">
        <v>35</v>
      </c>
      <c r="B89" s="295" t="s">
        <v>35</v>
      </c>
      <c r="C89" s="245" t="s">
        <v>2</v>
      </c>
      <c r="D89" s="238">
        <v>10</v>
      </c>
      <c r="E89" s="238">
        <v>140</v>
      </c>
      <c r="F89" s="244">
        <v>840</v>
      </c>
      <c r="G89" s="245" t="s">
        <v>7</v>
      </c>
      <c r="H89" s="238">
        <v>11</v>
      </c>
      <c r="I89" s="238">
        <v>412</v>
      </c>
      <c r="J89" s="248">
        <v>854.2</v>
      </c>
      <c r="K89" s="239">
        <f t="shared" si="6"/>
        <v>489.7</v>
      </c>
      <c r="L89" s="258">
        <v>489.7</v>
      </c>
      <c r="M89" s="258"/>
      <c r="N89" s="240">
        <f t="shared" si="7"/>
        <v>489.7</v>
      </c>
      <c r="O89" s="261">
        <f>N89</f>
        <v>489.7</v>
      </c>
      <c r="P89" s="245" t="s">
        <v>260</v>
      </c>
    </row>
    <row r="90" spans="1:16" ht="34.5" customHeight="1">
      <c r="A90" s="242">
        <v>36</v>
      </c>
      <c r="B90" s="294" t="s">
        <v>30</v>
      </c>
      <c r="C90" s="247" t="s">
        <v>19</v>
      </c>
      <c r="D90" s="238">
        <v>6</v>
      </c>
      <c r="E90" s="238">
        <v>123</v>
      </c>
      <c r="F90" s="244">
        <v>312</v>
      </c>
      <c r="G90" s="245" t="s">
        <v>18</v>
      </c>
      <c r="H90" s="238">
        <v>9</v>
      </c>
      <c r="I90" s="238">
        <v>94</v>
      </c>
      <c r="J90" s="248">
        <v>413</v>
      </c>
      <c r="K90" s="239">
        <f>L90+M90</f>
        <v>106.8</v>
      </c>
      <c r="L90" s="258">
        <v>106.8</v>
      </c>
      <c r="M90" s="258"/>
      <c r="N90" s="240">
        <f>L90+M90</f>
        <v>106.8</v>
      </c>
      <c r="O90" s="261">
        <f>N90</f>
        <v>106.8</v>
      </c>
      <c r="P90" s="245" t="s">
        <v>242</v>
      </c>
    </row>
    <row r="91" ht="35.25" customHeight="1"/>
  </sheetData>
  <sheetProtection/>
  <autoFilter ref="A8:P90"/>
  <mergeCells count="92">
    <mergeCell ref="C75:C78"/>
    <mergeCell ref="C83:C84"/>
    <mergeCell ref="C87:C88"/>
    <mergeCell ref="C39:C42"/>
    <mergeCell ref="C44:C58"/>
    <mergeCell ref="C61:C62"/>
    <mergeCell ref="C63:C65"/>
    <mergeCell ref="C66:C68"/>
    <mergeCell ref="C72:C74"/>
    <mergeCell ref="C13:C16"/>
    <mergeCell ref="C18:C19"/>
    <mergeCell ref="C21:C22"/>
    <mergeCell ref="C24:C28"/>
    <mergeCell ref="C32:C34"/>
    <mergeCell ref="C35:C37"/>
    <mergeCell ref="Q85:Q86"/>
    <mergeCell ref="O87:O88"/>
    <mergeCell ref="O70:O71"/>
    <mergeCell ref="Q70:Q71"/>
    <mergeCell ref="O72:O74"/>
    <mergeCell ref="O75:O78"/>
    <mergeCell ref="F66:F68"/>
    <mergeCell ref="E66:E68"/>
    <mergeCell ref="D66:D68"/>
    <mergeCell ref="O66:O68"/>
    <mergeCell ref="B83:B84"/>
    <mergeCell ref="A83:A84"/>
    <mergeCell ref="O83:O84"/>
    <mergeCell ref="F83:F84"/>
    <mergeCell ref="E83:E84"/>
    <mergeCell ref="D83:D84"/>
    <mergeCell ref="D41:D42"/>
    <mergeCell ref="F41:F42"/>
    <mergeCell ref="O44:O58"/>
    <mergeCell ref="O61:O62"/>
    <mergeCell ref="O63:O65"/>
    <mergeCell ref="D63:D64"/>
    <mergeCell ref="E63:E64"/>
    <mergeCell ref="F63:F64"/>
    <mergeCell ref="A87:A88"/>
    <mergeCell ref="B87:B88"/>
    <mergeCell ref="O10:O12"/>
    <mergeCell ref="O13:O16"/>
    <mergeCell ref="O18:O19"/>
    <mergeCell ref="O21:O22"/>
    <mergeCell ref="O32:O34"/>
    <mergeCell ref="O35:O37"/>
    <mergeCell ref="O39:O42"/>
    <mergeCell ref="E41:E42"/>
    <mergeCell ref="A66:A68"/>
    <mergeCell ref="B66:B68"/>
    <mergeCell ref="A72:A74"/>
    <mergeCell ref="B72:B74"/>
    <mergeCell ref="A75:A78"/>
    <mergeCell ref="B75:B78"/>
    <mergeCell ref="A39:A42"/>
    <mergeCell ref="B39:B42"/>
    <mergeCell ref="A44:A58"/>
    <mergeCell ref="B44:B58"/>
    <mergeCell ref="A63:A65"/>
    <mergeCell ref="B63:B65"/>
    <mergeCell ref="B61:B62"/>
    <mergeCell ref="A61:A62"/>
    <mergeCell ref="A24:A28"/>
    <mergeCell ref="B24:B28"/>
    <mergeCell ref="A32:A34"/>
    <mergeCell ref="B32:B34"/>
    <mergeCell ref="A35:A37"/>
    <mergeCell ref="B35:B37"/>
    <mergeCell ref="A13:A16"/>
    <mergeCell ref="B13:B16"/>
    <mergeCell ref="A18:A19"/>
    <mergeCell ref="B18:B19"/>
    <mergeCell ref="A21:A22"/>
    <mergeCell ref="B21:B22"/>
    <mergeCell ref="C5:C7"/>
    <mergeCell ref="D5:F6"/>
    <mergeCell ref="G5:G7"/>
    <mergeCell ref="K5:M6"/>
    <mergeCell ref="A10:A12"/>
    <mergeCell ref="B10:B12"/>
    <mergeCell ref="C10:C12"/>
    <mergeCell ref="P5:P7"/>
    <mergeCell ref="H5:J6"/>
    <mergeCell ref="N5:N7"/>
    <mergeCell ref="O5:O7"/>
    <mergeCell ref="A1:P1"/>
    <mergeCell ref="A2:P2"/>
    <mergeCell ref="A3:P3"/>
    <mergeCell ref="A4:P4"/>
    <mergeCell ref="A5:A7"/>
    <mergeCell ref="B5:B7"/>
  </mergeCells>
  <printOptions/>
  <pageMargins left="0.1968503937007874" right="0.11811023622047245" top="0.3937007874015748" bottom="0.3937007874015748"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13"/>
  </sheetPr>
  <dimension ref="A1:O118"/>
  <sheetViews>
    <sheetView zoomScale="85" zoomScaleNormal="85" zoomScaleSheetLayoutView="100" workbookViewId="0" topLeftCell="A1">
      <selection activeCell="L9" sqref="L9"/>
    </sheetView>
  </sheetViews>
  <sheetFormatPr defaultColWidth="9.140625" defaultRowHeight="15"/>
  <cols>
    <col min="1" max="1" width="7.140625" style="318" customWidth="1"/>
    <col min="2" max="2" width="20.421875" style="407" customWidth="1"/>
    <col min="3" max="3" width="10.57421875" style="408" customWidth="1"/>
    <col min="4" max="5" width="7.00390625" style="408" customWidth="1"/>
    <col min="6" max="6" width="7.00390625" style="409" customWidth="1"/>
    <col min="7" max="7" width="8.8515625" style="408" customWidth="1"/>
    <col min="8" max="8" width="11.8515625" style="409" customWidth="1"/>
    <col min="9" max="9" width="13.140625" style="410" customWidth="1"/>
    <col min="10" max="10" width="11.28125" style="412" customWidth="1"/>
    <col min="11" max="11" width="13.421875" style="412" customWidth="1"/>
    <col min="12" max="12" width="15.28125" style="412" customWidth="1"/>
    <col min="13" max="13" width="12.57421875" style="412" customWidth="1"/>
    <col min="14" max="14" width="15.28125" style="413" customWidth="1"/>
    <col min="15" max="15" width="11.421875" style="414" customWidth="1"/>
    <col min="16" max="16" width="41.57421875" style="410" customWidth="1"/>
    <col min="17" max="16384" width="9.140625" style="410" customWidth="1"/>
  </cols>
  <sheetData>
    <row r="1" spans="1:15" s="303" customFormat="1" ht="18.75" customHeight="1">
      <c r="A1" s="302" t="s">
        <v>202</v>
      </c>
      <c r="B1" s="302"/>
      <c r="C1" s="302"/>
      <c r="D1" s="302"/>
      <c r="E1" s="302"/>
      <c r="F1" s="302"/>
      <c r="G1" s="302"/>
      <c r="H1" s="302"/>
      <c r="I1" s="302"/>
      <c r="J1" s="302"/>
      <c r="K1" s="302"/>
      <c r="L1" s="302"/>
      <c r="M1" s="302"/>
      <c r="N1" s="302"/>
      <c r="O1" s="302"/>
    </row>
    <row r="2" spans="1:15" s="303" customFormat="1" ht="18.75" customHeight="1">
      <c r="A2" s="304" t="s">
        <v>203</v>
      </c>
      <c r="B2" s="304"/>
      <c r="C2" s="304"/>
      <c r="D2" s="304"/>
      <c r="E2" s="305"/>
      <c r="F2" s="304"/>
      <c r="G2" s="304"/>
      <c r="H2" s="304"/>
      <c r="I2" s="304"/>
      <c r="J2" s="304"/>
      <c r="K2" s="304"/>
      <c r="L2" s="304"/>
      <c r="M2" s="304"/>
      <c r="N2" s="304"/>
      <c r="O2" s="304"/>
    </row>
    <row r="3" spans="1:15" s="303" customFormat="1" ht="18.75" customHeight="1">
      <c r="A3" s="302" t="s">
        <v>235</v>
      </c>
      <c r="B3" s="302"/>
      <c r="C3" s="302"/>
      <c r="D3" s="302"/>
      <c r="E3" s="306"/>
      <c r="F3" s="302"/>
      <c r="G3" s="302"/>
      <c r="H3" s="302"/>
      <c r="I3" s="302"/>
      <c r="J3" s="302"/>
      <c r="K3" s="302"/>
      <c r="L3" s="302"/>
      <c r="M3" s="302"/>
      <c r="N3" s="302"/>
      <c r="O3" s="302"/>
    </row>
    <row r="4" spans="1:15" s="303" customFormat="1" ht="35.25" customHeight="1">
      <c r="A4" s="307" t="s">
        <v>277</v>
      </c>
      <c r="B4" s="307"/>
      <c r="C4" s="307"/>
      <c r="D4" s="307"/>
      <c r="E4" s="308"/>
      <c r="F4" s="307"/>
      <c r="G4" s="307"/>
      <c r="H4" s="307"/>
      <c r="I4" s="307"/>
      <c r="J4" s="307"/>
      <c r="K4" s="307"/>
      <c r="L4" s="307"/>
      <c r="M4" s="307"/>
      <c r="N4" s="307"/>
      <c r="O4" s="307"/>
    </row>
    <row r="5" spans="1:15" s="318" customFormat="1" ht="18.75" customHeight="1">
      <c r="A5" s="309" t="s">
        <v>181</v>
      </c>
      <c r="B5" s="309" t="s">
        <v>180</v>
      </c>
      <c r="C5" s="309" t="s">
        <v>179</v>
      </c>
      <c r="D5" s="310" t="s">
        <v>177</v>
      </c>
      <c r="E5" s="311"/>
      <c r="F5" s="312"/>
      <c r="G5" s="313" t="s">
        <v>171</v>
      </c>
      <c r="H5" s="309" t="s">
        <v>263</v>
      </c>
      <c r="I5" s="314" t="s">
        <v>207</v>
      </c>
      <c r="J5" s="315"/>
      <c r="K5" s="315"/>
      <c r="L5" s="315"/>
      <c r="M5" s="316"/>
      <c r="N5" s="317" t="s">
        <v>175</v>
      </c>
      <c r="O5" s="317" t="s">
        <v>174</v>
      </c>
    </row>
    <row r="6" spans="1:15" s="318" customFormat="1" ht="18.75">
      <c r="A6" s="319"/>
      <c r="B6" s="319"/>
      <c r="C6" s="319"/>
      <c r="D6" s="320"/>
      <c r="E6" s="321"/>
      <c r="F6" s="322"/>
      <c r="G6" s="313"/>
      <c r="H6" s="319"/>
      <c r="I6" s="323"/>
      <c r="J6" s="324"/>
      <c r="K6" s="324"/>
      <c r="L6" s="324"/>
      <c r="M6" s="325"/>
      <c r="N6" s="326"/>
      <c r="O6" s="326"/>
    </row>
    <row r="7" spans="1:15" s="318" customFormat="1" ht="180" customHeight="1">
      <c r="A7" s="327"/>
      <c r="B7" s="327"/>
      <c r="C7" s="327"/>
      <c r="D7" s="328" t="s">
        <v>173</v>
      </c>
      <c r="E7" s="328" t="s">
        <v>172</v>
      </c>
      <c r="F7" s="329" t="s">
        <v>278</v>
      </c>
      <c r="G7" s="313"/>
      <c r="H7" s="327"/>
      <c r="I7" s="330" t="s">
        <v>279</v>
      </c>
      <c r="J7" s="331" t="s">
        <v>204</v>
      </c>
      <c r="K7" s="331" t="s">
        <v>280</v>
      </c>
      <c r="L7" s="331" t="s">
        <v>205</v>
      </c>
      <c r="M7" s="332" t="s">
        <v>206</v>
      </c>
      <c r="N7" s="333"/>
      <c r="O7" s="333"/>
    </row>
    <row r="8" spans="1:15" s="336" customFormat="1" ht="36" customHeight="1">
      <c r="A8" s="334">
        <v>1</v>
      </c>
      <c r="B8" s="335">
        <v>2</v>
      </c>
      <c r="C8" s="334">
        <v>3</v>
      </c>
      <c r="D8" s="334">
        <v>4</v>
      </c>
      <c r="E8" s="334">
        <v>5</v>
      </c>
      <c r="F8" s="334">
        <v>6</v>
      </c>
      <c r="G8" s="334">
        <v>7</v>
      </c>
      <c r="H8" s="334">
        <v>8</v>
      </c>
      <c r="I8" s="334">
        <v>9</v>
      </c>
      <c r="J8" s="334">
        <v>10</v>
      </c>
      <c r="K8" s="334">
        <v>11</v>
      </c>
      <c r="L8" s="334">
        <v>12</v>
      </c>
      <c r="M8" s="334" t="s">
        <v>208</v>
      </c>
      <c r="N8" s="334" t="s">
        <v>209</v>
      </c>
      <c r="O8" s="334">
        <v>15</v>
      </c>
    </row>
    <row r="9" spans="1:15" s="342" customFormat="1" ht="43.5" customHeight="1">
      <c r="A9" s="331"/>
      <c r="B9" s="337" t="s">
        <v>164</v>
      </c>
      <c r="C9" s="331"/>
      <c r="D9" s="338"/>
      <c r="E9" s="338"/>
      <c r="F9" s="339"/>
      <c r="G9" s="338"/>
      <c r="H9" s="339">
        <f>SUM(H10:H94)</f>
        <v>15506.1</v>
      </c>
      <c r="I9" s="340">
        <f aca="true" t="shared" si="0" ref="I9:N9">SUM(I10:I94)</f>
        <v>767378400</v>
      </c>
      <c r="J9" s="340">
        <f t="shared" si="0"/>
        <v>43213600</v>
      </c>
      <c r="K9" s="340">
        <f t="shared" si="0"/>
        <v>153201600</v>
      </c>
      <c r="L9" s="340">
        <f t="shared" si="0"/>
        <v>2302135200</v>
      </c>
      <c r="M9" s="340">
        <f t="shared" si="0"/>
        <v>3265928800</v>
      </c>
      <c r="N9" s="341">
        <f t="shared" si="0"/>
        <v>3265928800</v>
      </c>
      <c r="O9" s="339"/>
    </row>
    <row r="10" spans="1:15" s="353" customFormat="1" ht="48" customHeight="1">
      <c r="A10" s="343">
        <v>1</v>
      </c>
      <c r="B10" s="344" t="s">
        <v>162</v>
      </c>
      <c r="C10" s="345" t="s">
        <v>128</v>
      </c>
      <c r="D10" s="346">
        <v>4</v>
      </c>
      <c r="E10" s="346">
        <v>104</v>
      </c>
      <c r="F10" s="347">
        <v>674.9</v>
      </c>
      <c r="G10" s="348" t="s">
        <v>7</v>
      </c>
      <c r="H10" s="349">
        <v>111.8</v>
      </c>
      <c r="I10" s="350">
        <f>H10*50000</f>
        <v>5590000</v>
      </c>
      <c r="J10" s="350">
        <f>H10*9500</f>
        <v>1062100</v>
      </c>
      <c r="K10" s="350">
        <f>H10*10000</f>
        <v>1118000</v>
      </c>
      <c r="L10" s="350">
        <f>H10*3*50000</f>
        <v>16769999.999999998</v>
      </c>
      <c r="M10" s="351">
        <f>I10+J10+K10+L10</f>
        <v>24540100</v>
      </c>
      <c r="N10" s="352">
        <f>SUM(M10:M12)</f>
        <v>112168450</v>
      </c>
      <c r="O10" s="343"/>
    </row>
    <row r="11" spans="1:15" s="353" customFormat="1" ht="48" customHeight="1">
      <c r="A11" s="354"/>
      <c r="B11" s="355"/>
      <c r="C11" s="356"/>
      <c r="D11" s="357">
        <v>5</v>
      </c>
      <c r="E11" s="358">
        <v>419</v>
      </c>
      <c r="F11" s="347">
        <v>373.8</v>
      </c>
      <c r="G11" s="348" t="s">
        <v>7</v>
      </c>
      <c r="H11" s="349">
        <v>200.6</v>
      </c>
      <c r="I11" s="350">
        <f aca="true" t="shared" si="1" ref="I11:I67">H11*50000</f>
        <v>10030000</v>
      </c>
      <c r="J11" s="350"/>
      <c r="K11" s="350">
        <f aca="true" t="shared" si="2" ref="K11:K67">H11*10000</f>
        <v>2006000</v>
      </c>
      <c r="L11" s="350">
        <f aca="true" t="shared" si="3" ref="L11:L67">H11*3*50000</f>
        <v>30089999.999999996</v>
      </c>
      <c r="M11" s="351">
        <f>I11+J11+K11+L11</f>
        <v>42126000</v>
      </c>
      <c r="N11" s="359"/>
      <c r="O11" s="354"/>
    </row>
    <row r="12" spans="1:15" s="353" customFormat="1" ht="48" customHeight="1">
      <c r="A12" s="360"/>
      <c r="B12" s="361"/>
      <c r="C12" s="362"/>
      <c r="D12" s="357">
        <v>11</v>
      </c>
      <c r="E12" s="358">
        <v>247</v>
      </c>
      <c r="F12" s="347">
        <v>207.3</v>
      </c>
      <c r="G12" s="348" t="s">
        <v>7</v>
      </c>
      <c r="H12" s="347">
        <v>207.3</v>
      </c>
      <c r="I12" s="350">
        <f t="shared" si="1"/>
        <v>10365000</v>
      </c>
      <c r="J12" s="350">
        <f>H12*9500</f>
        <v>1969350</v>
      </c>
      <c r="K12" s="350">
        <f t="shared" si="2"/>
        <v>2073000</v>
      </c>
      <c r="L12" s="350">
        <f t="shared" si="3"/>
        <v>31095000.000000004</v>
      </c>
      <c r="M12" s="351">
        <f aca="true" t="shared" si="4" ref="M12:M75">I12+J12+K12+L12</f>
        <v>45502350</v>
      </c>
      <c r="N12" s="363"/>
      <c r="O12" s="360"/>
    </row>
    <row r="13" spans="1:15" s="368" customFormat="1" ht="48" customHeight="1">
      <c r="A13" s="364">
        <v>2</v>
      </c>
      <c r="B13" s="365" t="s">
        <v>158</v>
      </c>
      <c r="C13" s="345" t="s">
        <v>128</v>
      </c>
      <c r="D13" s="357">
        <v>5</v>
      </c>
      <c r="E13" s="358">
        <v>428</v>
      </c>
      <c r="F13" s="366">
        <v>351.9</v>
      </c>
      <c r="G13" s="367" t="s">
        <v>1</v>
      </c>
      <c r="H13" s="349">
        <v>172.4</v>
      </c>
      <c r="I13" s="350">
        <f t="shared" si="1"/>
        <v>8620000</v>
      </c>
      <c r="J13" s="350"/>
      <c r="K13" s="350">
        <f t="shared" si="2"/>
        <v>1724000</v>
      </c>
      <c r="L13" s="350">
        <f t="shared" si="3"/>
        <v>25860000.000000004</v>
      </c>
      <c r="M13" s="351">
        <f t="shared" si="4"/>
        <v>36204000</v>
      </c>
      <c r="N13" s="352">
        <f>SUM(M13:M16)</f>
        <v>95445000</v>
      </c>
      <c r="O13" s="345"/>
    </row>
    <row r="14" spans="1:15" s="368" customFormat="1" ht="48" customHeight="1">
      <c r="A14" s="369"/>
      <c r="B14" s="370"/>
      <c r="C14" s="356"/>
      <c r="D14" s="358">
        <v>11</v>
      </c>
      <c r="E14" s="358">
        <v>22</v>
      </c>
      <c r="F14" s="366">
        <v>457.9</v>
      </c>
      <c r="G14" s="367" t="s">
        <v>1</v>
      </c>
      <c r="H14" s="349">
        <v>150.4</v>
      </c>
      <c r="I14" s="350">
        <f t="shared" si="1"/>
        <v>7520000</v>
      </c>
      <c r="J14" s="350"/>
      <c r="K14" s="350">
        <f t="shared" si="2"/>
        <v>1504000</v>
      </c>
      <c r="L14" s="350">
        <f t="shared" si="3"/>
        <v>22560000.000000004</v>
      </c>
      <c r="M14" s="351">
        <f t="shared" si="4"/>
        <v>31584000.000000004</v>
      </c>
      <c r="N14" s="359"/>
      <c r="O14" s="356"/>
    </row>
    <row r="15" spans="1:15" s="368" customFormat="1" ht="48" customHeight="1">
      <c r="A15" s="369"/>
      <c r="B15" s="370"/>
      <c r="C15" s="356"/>
      <c r="D15" s="358">
        <v>11</v>
      </c>
      <c r="E15" s="358">
        <v>45</v>
      </c>
      <c r="F15" s="366">
        <v>362.3</v>
      </c>
      <c r="G15" s="367" t="s">
        <v>1</v>
      </c>
      <c r="H15" s="349">
        <v>121.9</v>
      </c>
      <c r="I15" s="350">
        <f t="shared" si="1"/>
        <v>6095000</v>
      </c>
      <c r="J15" s="350"/>
      <c r="K15" s="350">
        <f t="shared" si="2"/>
        <v>1219000</v>
      </c>
      <c r="L15" s="350">
        <f t="shared" si="3"/>
        <v>18285000.000000004</v>
      </c>
      <c r="M15" s="351">
        <f t="shared" si="4"/>
        <v>25599000.000000004</v>
      </c>
      <c r="N15" s="359"/>
      <c r="O15" s="356"/>
    </row>
    <row r="16" spans="1:15" s="368" customFormat="1" ht="48" customHeight="1">
      <c r="A16" s="371"/>
      <c r="B16" s="372"/>
      <c r="C16" s="362"/>
      <c r="D16" s="358">
        <v>11</v>
      </c>
      <c r="E16" s="358">
        <v>91</v>
      </c>
      <c r="F16" s="366">
        <v>153.5</v>
      </c>
      <c r="G16" s="367" t="s">
        <v>1</v>
      </c>
      <c r="H16" s="349">
        <v>9.8</v>
      </c>
      <c r="I16" s="350">
        <f t="shared" si="1"/>
        <v>490000.00000000006</v>
      </c>
      <c r="J16" s="350"/>
      <c r="K16" s="350">
        <f t="shared" si="2"/>
        <v>98000</v>
      </c>
      <c r="L16" s="350">
        <f t="shared" si="3"/>
        <v>1470000</v>
      </c>
      <c r="M16" s="351">
        <f t="shared" si="4"/>
        <v>2058000</v>
      </c>
      <c r="N16" s="363"/>
      <c r="O16" s="362"/>
    </row>
    <row r="17" spans="1:15" s="368" customFormat="1" ht="48" customHeight="1">
      <c r="A17" s="373">
        <v>3</v>
      </c>
      <c r="B17" s="374" t="s">
        <v>156</v>
      </c>
      <c r="C17" s="375" t="s">
        <v>128</v>
      </c>
      <c r="D17" s="357">
        <v>5</v>
      </c>
      <c r="E17" s="358">
        <v>406</v>
      </c>
      <c r="F17" s="366">
        <v>169.5</v>
      </c>
      <c r="G17" s="367" t="s">
        <v>1</v>
      </c>
      <c r="H17" s="349">
        <v>169.5</v>
      </c>
      <c r="I17" s="350">
        <f t="shared" si="1"/>
        <v>8475000</v>
      </c>
      <c r="J17" s="350"/>
      <c r="K17" s="350">
        <f t="shared" si="2"/>
        <v>1695000</v>
      </c>
      <c r="L17" s="350">
        <f t="shared" si="3"/>
        <v>25425000</v>
      </c>
      <c r="M17" s="351">
        <f t="shared" si="4"/>
        <v>35595000</v>
      </c>
      <c r="N17" s="350">
        <f>M17</f>
        <v>35595000</v>
      </c>
      <c r="O17" s="376"/>
    </row>
    <row r="18" spans="1:15" s="368" customFormat="1" ht="41.25" customHeight="1">
      <c r="A18" s="364">
        <v>4</v>
      </c>
      <c r="B18" s="365" t="s">
        <v>28</v>
      </c>
      <c r="C18" s="345" t="s">
        <v>19</v>
      </c>
      <c r="D18" s="358">
        <v>9</v>
      </c>
      <c r="E18" s="358">
        <v>55</v>
      </c>
      <c r="F18" s="377">
        <v>851.2</v>
      </c>
      <c r="G18" s="367" t="s">
        <v>18</v>
      </c>
      <c r="H18" s="349">
        <v>432.6</v>
      </c>
      <c r="I18" s="350">
        <f t="shared" si="1"/>
        <v>21630000</v>
      </c>
      <c r="J18" s="350"/>
      <c r="K18" s="350">
        <f t="shared" si="2"/>
        <v>4326000</v>
      </c>
      <c r="L18" s="350">
        <f t="shared" si="3"/>
        <v>64890000.00000001</v>
      </c>
      <c r="M18" s="351">
        <f t="shared" si="4"/>
        <v>90846000</v>
      </c>
      <c r="N18" s="352">
        <f>SUM(M18:M19)</f>
        <v>120162000</v>
      </c>
      <c r="O18" s="378"/>
    </row>
    <row r="19" spans="1:15" s="368" customFormat="1" ht="41.25" customHeight="1">
      <c r="A19" s="371"/>
      <c r="B19" s="372"/>
      <c r="C19" s="362"/>
      <c r="D19" s="358">
        <v>9</v>
      </c>
      <c r="E19" s="358">
        <v>84</v>
      </c>
      <c r="F19" s="377">
        <v>395.1</v>
      </c>
      <c r="G19" s="367" t="s">
        <v>18</v>
      </c>
      <c r="H19" s="349">
        <v>139.6</v>
      </c>
      <c r="I19" s="350">
        <f t="shared" si="1"/>
        <v>6980000</v>
      </c>
      <c r="J19" s="350"/>
      <c r="K19" s="350">
        <f t="shared" si="2"/>
        <v>1396000</v>
      </c>
      <c r="L19" s="350">
        <f t="shared" si="3"/>
        <v>20939999.999999996</v>
      </c>
      <c r="M19" s="351">
        <f t="shared" si="4"/>
        <v>29315999.999999996</v>
      </c>
      <c r="N19" s="363"/>
      <c r="O19" s="379"/>
    </row>
    <row r="20" spans="1:15" s="368" customFormat="1" ht="41.25" customHeight="1">
      <c r="A20" s="373">
        <v>5</v>
      </c>
      <c r="B20" s="374" t="s">
        <v>154</v>
      </c>
      <c r="C20" s="375" t="s">
        <v>128</v>
      </c>
      <c r="D20" s="358">
        <v>5</v>
      </c>
      <c r="E20" s="358">
        <v>418</v>
      </c>
      <c r="F20" s="377">
        <v>158.6</v>
      </c>
      <c r="G20" s="367" t="s">
        <v>1</v>
      </c>
      <c r="H20" s="349">
        <v>158.6</v>
      </c>
      <c r="I20" s="350">
        <f t="shared" si="1"/>
        <v>7930000</v>
      </c>
      <c r="J20" s="350"/>
      <c r="K20" s="350">
        <f t="shared" si="2"/>
        <v>1586000</v>
      </c>
      <c r="L20" s="350">
        <f t="shared" si="3"/>
        <v>23789999.999999996</v>
      </c>
      <c r="M20" s="351">
        <f t="shared" si="4"/>
        <v>33305999.999999996</v>
      </c>
      <c r="N20" s="350">
        <f>M20</f>
        <v>33305999.999999996</v>
      </c>
      <c r="O20" s="376"/>
    </row>
    <row r="21" spans="1:15" s="368" customFormat="1" ht="41.25" customHeight="1">
      <c r="A21" s="364">
        <v>6</v>
      </c>
      <c r="B21" s="345" t="s">
        <v>152</v>
      </c>
      <c r="C21" s="345" t="s">
        <v>116</v>
      </c>
      <c r="D21" s="358">
        <v>9</v>
      </c>
      <c r="E21" s="358">
        <v>14</v>
      </c>
      <c r="F21" s="377">
        <v>395.3</v>
      </c>
      <c r="G21" s="367" t="s">
        <v>7</v>
      </c>
      <c r="H21" s="349">
        <v>180.4</v>
      </c>
      <c r="I21" s="350">
        <f t="shared" si="1"/>
        <v>9020000</v>
      </c>
      <c r="J21" s="350">
        <f>H21*9500</f>
        <v>1713800</v>
      </c>
      <c r="K21" s="350">
        <f t="shared" si="2"/>
        <v>1804000</v>
      </c>
      <c r="L21" s="350">
        <f t="shared" si="3"/>
        <v>27060000.000000004</v>
      </c>
      <c r="M21" s="351">
        <f t="shared" si="4"/>
        <v>39597800</v>
      </c>
      <c r="N21" s="352">
        <f>SUM(M21:M22)</f>
        <v>171918800</v>
      </c>
      <c r="O21" s="345"/>
    </row>
    <row r="22" spans="1:15" s="380" customFormat="1" ht="41.25" customHeight="1">
      <c r="A22" s="371"/>
      <c r="B22" s="362"/>
      <c r="C22" s="362"/>
      <c r="D22" s="358">
        <v>9</v>
      </c>
      <c r="E22" s="358">
        <v>30</v>
      </c>
      <c r="F22" s="377">
        <v>630.1</v>
      </c>
      <c r="G22" s="367" t="s">
        <v>56</v>
      </c>
      <c r="H22" s="349">
        <v>630.1</v>
      </c>
      <c r="I22" s="350">
        <f t="shared" si="1"/>
        <v>31505000</v>
      </c>
      <c r="J22" s="350"/>
      <c r="K22" s="350">
        <f t="shared" si="2"/>
        <v>6301000</v>
      </c>
      <c r="L22" s="350">
        <f t="shared" si="3"/>
        <v>94515000.00000001</v>
      </c>
      <c r="M22" s="351">
        <f t="shared" si="4"/>
        <v>132321000.00000001</v>
      </c>
      <c r="N22" s="363"/>
      <c r="O22" s="362"/>
    </row>
    <row r="23" spans="1:15" s="384" customFormat="1" ht="41.25" customHeight="1">
      <c r="A23" s="381">
        <v>7</v>
      </c>
      <c r="B23" s="382" t="s">
        <v>151</v>
      </c>
      <c r="C23" s="367" t="s">
        <v>57</v>
      </c>
      <c r="D23" s="358">
        <v>13</v>
      </c>
      <c r="E23" s="358">
        <v>100</v>
      </c>
      <c r="F23" s="377">
        <v>297.2</v>
      </c>
      <c r="G23" s="383" t="s">
        <v>7</v>
      </c>
      <c r="H23" s="349">
        <v>38.5</v>
      </c>
      <c r="I23" s="350">
        <f t="shared" si="1"/>
        <v>1925000</v>
      </c>
      <c r="J23" s="350">
        <f>H23*9500</f>
        <v>365750</v>
      </c>
      <c r="K23" s="350">
        <f t="shared" si="2"/>
        <v>385000</v>
      </c>
      <c r="L23" s="350">
        <f t="shared" si="3"/>
        <v>5775000</v>
      </c>
      <c r="M23" s="351">
        <f t="shared" si="4"/>
        <v>8450750</v>
      </c>
      <c r="N23" s="350">
        <v>8450750</v>
      </c>
      <c r="O23" s="358"/>
    </row>
    <row r="24" spans="1:15" s="384" customFormat="1" ht="41.25" customHeight="1">
      <c r="A24" s="385">
        <v>8</v>
      </c>
      <c r="B24" s="386" t="s">
        <v>135</v>
      </c>
      <c r="C24" s="387" t="s">
        <v>2</v>
      </c>
      <c r="D24" s="358">
        <v>12</v>
      </c>
      <c r="E24" s="358">
        <v>164</v>
      </c>
      <c r="F24" s="377">
        <v>415.3</v>
      </c>
      <c r="G24" s="358" t="s">
        <v>1</v>
      </c>
      <c r="H24" s="349">
        <v>6.1</v>
      </c>
      <c r="I24" s="350">
        <f t="shared" si="1"/>
        <v>305000</v>
      </c>
      <c r="J24" s="350"/>
      <c r="K24" s="350">
        <f t="shared" si="2"/>
        <v>61000</v>
      </c>
      <c r="L24" s="350">
        <f t="shared" si="3"/>
        <v>914999.9999999999</v>
      </c>
      <c r="M24" s="351">
        <f t="shared" si="4"/>
        <v>1281000</v>
      </c>
      <c r="N24" s="352">
        <f>SUM(M24:M29)</f>
        <v>179532200</v>
      </c>
      <c r="O24" s="388"/>
    </row>
    <row r="25" spans="1:15" s="384" customFormat="1" ht="41.25" customHeight="1">
      <c r="A25" s="389"/>
      <c r="B25" s="390"/>
      <c r="C25" s="391"/>
      <c r="D25" s="358">
        <v>12</v>
      </c>
      <c r="E25" s="358">
        <v>173</v>
      </c>
      <c r="F25" s="377">
        <v>40.3</v>
      </c>
      <c r="G25" s="358" t="s">
        <v>12</v>
      </c>
      <c r="H25" s="349">
        <v>40.300000000000004</v>
      </c>
      <c r="I25" s="350">
        <f>H25*45000</f>
        <v>1813500.0000000002</v>
      </c>
      <c r="J25" s="350"/>
      <c r="K25" s="350">
        <f>H25*7000</f>
        <v>282100.00000000006</v>
      </c>
      <c r="L25" s="350">
        <f>H25*3*45000</f>
        <v>5440500</v>
      </c>
      <c r="M25" s="351">
        <f t="shared" si="4"/>
        <v>7536100</v>
      </c>
      <c r="N25" s="359"/>
      <c r="O25" s="392"/>
    </row>
    <row r="26" spans="1:15" s="384" customFormat="1" ht="41.25" customHeight="1">
      <c r="A26" s="389"/>
      <c r="B26" s="390"/>
      <c r="C26" s="391"/>
      <c r="D26" s="358">
        <v>12</v>
      </c>
      <c r="E26" s="358">
        <v>182</v>
      </c>
      <c r="F26" s="377">
        <v>180.4</v>
      </c>
      <c r="G26" s="358" t="s">
        <v>18</v>
      </c>
      <c r="H26" s="349">
        <v>180.4</v>
      </c>
      <c r="I26" s="350">
        <f t="shared" si="1"/>
        <v>9020000</v>
      </c>
      <c r="J26" s="350"/>
      <c r="K26" s="350">
        <f t="shared" si="2"/>
        <v>1804000</v>
      </c>
      <c r="L26" s="350">
        <f t="shared" si="3"/>
        <v>27060000.000000004</v>
      </c>
      <c r="M26" s="351">
        <f t="shared" si="4"/>
        <v>37884000</v>
      </c>
      <c r="N26" s="359"/>
      <c r="O26" s="392"/>
    </row>
    <row r="27" spans="1:15" s="384" customFormat="1" ht="41.25" customHeight="1">
      <c r="A27" s="389"/>
      <c r="B27" s="390"/>
      <c r="C27" s="391"/>
      <c r="D27" s="358">
        <v>12</v>
      </c>
      <c r="E27" s="358">
        <v>174</v>
      </c>
      <c r="F27" s="377">
        <v>260.3</v>
      </c>
      <c r="G27" s="358" t="s">
        <v>12</v>
      </c>
      <c r="H27" s="349">
        <v>260.29999999999995</v>
      </c>
      <c r="I27" s="350">
        <f>H27*45000</f>
        <v>11713499.999999998</v>
      </c>
      <c r="J27" s="350"/>
      <c r="K27" s="350">
        <f>H27*7000</f>
        <v>1822099.9999999998</v>
      </c>
      <c r="L27" s="350">
        <f>H27*3*45000</f>
        <v>35140499.99999999</v>
      </c>
      <c r="M27" s="351">
        <f t="shared" si="4"/>
        <v>48676099.99999999</v>
      </c>
      <c r="N27" s="359"/>
      <c r="O27" s="392"/>
    </row>
    <row r="28" spans="1:15" s="384" customFormat="1" ht="41.25" customHeight="1">
      <c r="A28" s="389"/>
      <c r="B28" s="390"/>
      <c r="C28" s="391"/>
      <c r="D28" s="358">
        <v>12</v>
      </c>
      <c r="E28" s="358">
        <v>186</v>
      </c>
      <c r="F28" s="377">
        <v>1522.2</v>
      </c>
      <c r="G28" s="367" t="s">
        <v>1</v>
      </c>
      <c r="H28" s="349">
        <v>370</v>
      </c>
      <c r="I28" s="350">
        <f t="shared" si="1"/>
        <v>18500000</v>
      </c>
      <c r="J28" s="350">
        <f>H28*9500</f>
        <v>3515000</v>
      </c>
      <c r="K28" s="350">
        <f t="shared" si="2"/>
        <v>3700000</v>
      </c>
      <c r="L28" s="350">
        <f t="shared" si="3"/>
        <v>55500000</v>
      </c>
      <c r="M28" s="351">
        <f t="shared" si="4"/>
        <v>81215000</v>
      </c>
      <c r="N28" s="359"/>
      <c r="O28" s="392"/>
    </row>
    <row r="29" spans="1:15" s="384" customFormat="1" ht="41.25" customHeight="1">
      <c r="A29" s="393"/>
      <c r="B29" s="394"/>
      <c r="C29" s="395"/>
      <c r="D29" s="358">
        <v>12</v>
      </c>
      <c r="E29" s="358">
        <v>186</v>
      </c>
      <c r="F29" s="377">
        <v>1522.2</v>
      </c>
      <c r="G29" s="367" t="s">
        <v>1</v>
      </c>
      <c r="H29" s="349">
        <v>14</v>
      </c>
      <c r="I29" s="350">
        <f t="shared" si="1"/>
        <v>700000</v>
      </c>
      <c r="J29" s="350"/>
      <c r="K29" s="350">
        <f t="shared" si="2"/>
        <v>140000</v>
      </c>
      <c r="L29" s="350">
        <f t="shared" si="3"/>
        <v>2100000</v>
      </c>
      <c r="M29" s="351">
        <f t="shared" si="4"/>
        <v>2940000</v>
      </c>
      <c r="N29" s="363"/>
      <c r="O29" s="396"/>
    </row>
    <row r="30" spans="1:15" s="384" customFormat="1" ht="41.25" customHeight="1">
      <c r="A30" s="358">
        <v>9</v>
      </c>
      <c r="B30" s="397" t="s">
        <v>134</v>
      </c>
      <c r="C30" s="358" t="s">
        <v>57</v>
      </c>
      <c r="D30" s="383">
        <v>13</v>
      </c>
      <c r="E30" s="383">
        <v>115</v>
      </c>
      <c r="F30" s="398">
        <v>460.9</v>
      </c>
      <c r="G30" s="358" t="s">
        <v>224</v>
      </c>
      <c r="H30" s="349">
        <v>34.9</v>
      </c>
      <c r="I30" s="350">
        <f t="shared" si="1"/>
        <v>1745000</v>
      </c>
      <c r="J30" s="350"/>
      <c r="K30" s="350">
        <f t="shared" si="2"/>
        <v>349000</v>
      </c>
      <c r="L30" s="350">
        <f t="shared" si="3"/>
        <v>5234999.999999999</v>
      </c>
      <c r="M30" s="351">
        <f t="shared" si="4"/>
        <v>7328999.999999999</v>
      </c>
      <c r="N30" s="350">
        <f>M30</f>
        <v>7328999.999999999</v>
      </c>
      <c r="O30" s="358"/>
    </row>
    <row r="31" spans="1:15" s="380" customFormat="1" ht="41.25" customHeight="1">
      <c r="A31" s="373">
        <v>10</v>
      </c>
      <c r="B31" s="374" t="s">
        <v>130</v>
      </c>
      <c r="C31" s="375" t="s">
        <v>116</v>
      </c>
      <c r="D31" s="358">
        <v>9</v>
      </c>
      <c r="E31" s="358">
        <v>36</v>
      </c>
      <c r="F31" s="377">
        <v>320</v>
      </c>
      <c r="G31" s="358" t="s">
        <v>18</v>
      </c>
      <c r="H31" s="349">
        <v>57.2</v>
      </c>
      <c r="I31" s="350">
        <f t="shared" si="1"/>
        <v>2860000</v>
      </c>
      <c r="J31" s="350"/>
      <c r="K31" s="350">
        <f t="shared" si="2"/>
        <v>572000</v>
      </c>
      <c r="L31" s="350">
        <f t="shared" si="3"/>
        <v>8580000.000000002</v>
      </c>
      <c r="M31" s="351">
        <f t="shared" si="4"/>
        <v>12012000.000000002</v>
      </c>
      <c r="N31" s="350">
        <f>M31</f>
        <v>12012000.000000002</v>
      </c>
      <c r="O31" s="375"/>
    </row>
    <row r="32" spans="1:15" s="384" customFormat="1" ht="41.25" customHeight="1">
      <c r="A32" s="358">
        <v>11</v>
      </c>
      <c r="B32" s="382" t="s">
        <v>129</v>
      </c>
      <c r="C32" s="367" t="s">
        <v>128</v>
      </c>
      <c r="D32" s="358">
        <v>5</v>
      </c>
      <c r="E32" s="358">
        <v>427</v>
      </c>
      <c r="F32" s="377">
        <v>143.9</v>
      </c>
      <c r="G32" s="358" t="s">
        <v>59</v>
      </c>
      <c r="H32" s="349">
        <v>10.2</v>
      </c>
      <c r="I32" s="350">
        <f t="shared" si="1"/>
        <v>509999.99999999994</v>
      </c>
      <c r="J32" s="350"/>
      <c r="K32" s="350">
        <f t="shared" si="2"/>
        <v>102000</v>
      </c>
      <c r="L32" s="350">
        <f t="shared" si="3"/>
        <v>1530000</v>
      </c>
      <c r="M32" s="351">
        <f t="shared" si="4"/>
        <v>2142000</v>
      </c>
      <c r="N32" s="350">
        <f>M32</f>
        <v>2142000</v>
      </c>
      <c r="O32" s="358"/>
    </row>
    <row r="33" spans="1:15" s="380" customFormat="1" ht="41.25" customHeight="1">
      <c r="A33" s="399">
        <v>12</v>
      </c>
      <c r="B33" s="365" t="s">
        <v>121</v>
      </c>
      <c r="C33" s="345" t="s">
        <v>2</v>
      </c>
      <c r="D33" s="358">
        <v>11</v>
      </c>
      <c r="E33" s="358">
        <v>381</v>
      </c>
      <c r="F33" s="377">
        <v>386.1</v>
      </c>
      <c r="G33" s="367" t="s">
        <v>7</v>
      </c>
      <c r="H33" s="349">
        <v>386.1</v>
      </c>
      <c r="I33" s="350">
        <f t="shared" si="1"/>
        <v>19305000</v>
      </c>
      <c r="J33" s="350">
        <f>H33*9500</f>
        <v>3667950</v>
      </c>
      <c r="K33" s="350">
        <f t="shared" si="2"/>
        <v>3861000</v>
      </c>
      <c r="L33" s="350">
        <f t="shared" si="3"/>
        <v>57915000.00000001</v>
      </c>
      <c r="M33" s="351">
        <f t="shared" si="4"/>
        <v>84748950</v>
      </c>
      <c r="N33" s="352">
        <f>SUM(M33:M35)</f>
        <v>131537350</v>
      </c>
      <c r="O33" s="345"/>
    </row>
    <row r="34" spans="1:15" s="380" customFormat="1" ht="41.25" customHeight="1">
      <c r="A34" s="400"/>
      <c r="B34" s="370"/>
      <c r="C34" s="356"/>
      <c r="D34" s="358">
        <v>12</v>
      </c>
      <c r="E34" s="358">
        <v>220</v>
      </c>
      <c r="F34" s="377">
        <v>624.5</v>
      </c>
      <c r="G34" s="358" t="s">
        <v>59</v>
      </c>
      <c r="H34" s="349">
        <v>196.8</v>
      </c>
      <c r="I34" s="350">
        <f t="shared" si="1"/>
        <v>9840000</v>
      </c>
      <c r="J34" s="350"/>
      <c r="K34" s="350">
        <f t="shared" si="2"/>
        <v>1968000</v>
      </c>
      <c r="L34" s="350">
        <f t="shared" si="3"/>
        <v>29520000.000000004</v>
      </c>
      <c r="M34" s="351">
        <f t="shared" si="4"/>
        <v>41328000</v>
      </c>
      <c r="N34" s="359"/>
      <c r="O34" s="356"/>
    </row>
    <row r="35" spans="1:15" s="384" customFormat="1" ht="41.25" customHeight="1">
      <c r="A35" s="401"/>
      <c r="B35" s="372"/>
      <c r="C35" s="362"/>
      <c r="D35" s="358">
        <v>12</v>
      </c>
      <c r="E35" s="358">
        <v>489</v>
      </c>
      <c r="F35" s="377">
        <v>29.2</v>
      </c>
      <c r="G35" s="358" t="s">
        <v>12</v>
      </c>
      <c r="H35" s="349">
        <v>29.2</v>
      </c>
      <c r="I35" s="350">
        <f>H35*45000</f>
        <v>1314000</v>
      </c>
      <c r="J35" s="350"/>
      <c r="K35" s="350">
        <f>H35*7000</f>
        <v>204400</v>
      </c>
      <c r="L35" s="350">
        <f>H35*3*45000</f>
        <v>3941999.9999999995</v>
      </c>
      <c r="M35" s="351">
        <f t="shared" si="4"/>
        <v>5460400</v>
      </c>
      <c r="N35" s="363"/>
      <c r="O35" s="362"/>
    </row>
    <row r="36" spans="1:15" s="380" customFormat="1" ht="41.25" customHeight="1">
      <c r="A36" s="399">
        <v>13</v>
      </c>
      <c r="B36" s="365" t="s">
        <v>118</v>
      </c>
      <c r="C36" s="345" t="s">
        <v>2</v>
      </c>
      <c r="D36" s="358">
        <v>11</v>
      </c>
      <c r="E36" s="358">
        <v>250</v>
      </c>
      <c r="F36" s="377">
        <v>538.5</v>
      </c>
      <c r="G36" s="367" t="s">
        <v>7</v>
      </c>
      <c r="H36" s="349">
        <v>62.7</v>
      </c>
      <c r="I36" s="350">
        <f t="shared" si="1"/>
        <v>3135000</v>
      </c>
      <c r="J36" s="350">
        <f>H36*9500</f>
        <v>595650</v>
      </c>
      <c r="K36" s="350">
        <f t="shared" si="2"/>
        <v>627000</v>
      </c>
      <c r="L36" s="350">
        <f t="shared" si="3"/>
        <v>9405000.000000002</v>
      </c>
      <c r="M36" s="351">
        <f t="shared" si="4"/>
        <v>13762650.000000002</v>
      </c>
      <c r="N36" s="352">
        <f>SUM(M36:M39)</f>
        <v>190621800</v>
      </c>
      <c r="O36" s="345"/>
    </row>
    <row r="37" spans="1:15" s="380" customFormat="1" ht="41.25" customHeight="1">
      <c r="A37" s="400"/>
      <c r="B37" s="370"/>
      <c r="C37" s="356"/>
      <c r="D37" s="358">
        <v>11</v>
      </c>
      <c r="E37" s="358">
        <v>338</v>
      </c>
      <c r="F37" s="377">
        <v>770.1</v>
      </c>
      <c r="G37" s="358" t="s">
        <v>59</v>
      </c>
      <c r="H37" s="349">
        <v>398.1</v>
      </c>
      <c r="I37" s="350">
        <f t="shared" si="1"/>
        <v>19905000</v>
      </c>
      <c r="J37" s="350">
        <f>H37*9500</f>
        <v>3781950</v>
      </c>
      <c r="K37" s="350">
        <f t="shared" si="2"/>
        <v>3981000</v>
      </c>
      <c r="L37" s="350">
        <f t="shared" si="3"/>
        <v>59715000.00000001</v>
      </c>
      <c r="M37" s="351">
        <f t="shared" si="4"/>
        <v>87382950</v>
      </c>
      <c r="N37" s="359"/>
      <c r="O37" s="356"/>
    </row>
    <row r="38" spans="1:15" s="380" customFormat="1" ht="41.25" customHeight="1">
      <c r="A38" s="400"/>
      <c r="B38" s="370"/>
      <c r="C38" s="356"/>
      <c r="D38" s="358">
        <v>11</v>
      </c>
      <c r="E38" s="358">
        <v>338</v>
      </c>
      <c r="F38" s="377">
        <v>770.1</v>
      </c>
      <c r="G38" s="358" t="s">
        <v>59</v>
      </c>
      <c r="H38" s="349">
        <v>372</v>
      </c>
      <c r="I38" s="350">
        <f t="shared" si="1"/>
        <v>18600000</v>
      </c>
      <c r="J38" s="350"/>
      <c r="K38" s="350">
        <f t="shared" si="2"/>
        <v>3720000</v>
      </c>
      <c r="L38" s="350">
        <f t="shared" si="3"/>
        <v>55800000</v>
      </c>
      <c r="M38" s="351">
        <f t="shared" si="4"/>
        <v>78120000</v>
      </c>
      <c r="N38" s="359"/>
      <c r="O38" s="356"/>
    </row>
    <row r="39" spans="1:15" s="384" customFormat="1" ht="41.25" customHeight="1">
      <c r="A39" s="401"/>
      <c r="B39" s="372"/>
      <c r="C39" s="362"/>
      <c r="D39" s="358">
        <v>11</v>
      </c>
      <c r="E39" s="358">
        <v>379</v>
      </c>
      <c r="F39" s="377">
        <v>210.6</v>
      </c>
      <c r="G39" s="383" t="s">
        <v>18</v>
      </c>
      <c r="H39" s="349">
        <v>70.1</v>
      </c>
      <c r="I39" s="350">
        <f>H39*38000</f>
        <v>2663800</v>
      </c>
      <c r="J39" s="350"/>
      <c r="K39" s="350">
        <f>H39*10000</f>
        <v>701000</v>
      </c>
      <c r="L39" s="350">
        <f>H39*3*38000</f>
        <v>7991399.999999999</v>
      </c>
      <c r="M39" s="351">
        <f t="shared" si="4"/>
        <v>11356200</v>
      </c>
      <c r="N39" s="363"/>
      <c r="O39" s="362"/>
    </row>
    <row r="40" spans="1:15" s="384" customFormat="1" ht="44.25" customHeight="1">
      <c r="A40" s="358">
        <v>14</v>
      </c>
      <c r="B40" s="382" t="s">
        <v>117</v>
      </c>
      <c r="C40" s="367" t="s">
        <v>116</v>
      </c>
      <c r="D40" s="358">
        <v>9</v>
      </c>
      <c r="E40" s="358">
        <v>41</v>
      </c>
      <c r="F40" s="377">
        <v>849.6</v>
      </c>
      <c r="G40" s="383" t="s">
        <v>18</v>
      </c>
      <c r="H40" s="349">
        <v>158.4</v>
      </c>
      <c r="I40" s="350">
        <f t="shared" si="1"/>
        <v>7920000</v>
      </c>
      <c r="J40" s="350"/>
      <c r="K40" s="350">
        <f t="shared" si="2"/>
        <v>1584000</v>
      </c>
      <c r="L40" s="350">
        <f t="shared" si="3"/>
        <v>23760000.000000004</v>
      </c>
      <c r="M40" s="351">
        <f t="shared" si="4"/>
        <v>33264000.000000004</v>
      </c>
      <c r="N40" s="350">
        <f>M40</f>
        <v>33264000.000000004</v>
      </c>
      <c r="O40" s="358"/>
    </row>
    <row r="41" spans="1:15" s="380" customFormat="1" ht="44.25" customHeight="1">
      <c r="A41" s="399">
        <v>15</v>
      </c>
      <c r="B41" s="365" t="s">
        <v>112</v>
      </c>
      <c r="C41" s="345" t="s">
        <v>2</v>
      </c>
      <c r="D41" s="358">
        <v>12</v>
      </c>
      <c r="E41" s="358">
        <v>123</v>
      </c>
      <c r="F41" s="377">
        <v>707.7</v>
      </c>
      <c r="G41" s="367" t="s">
        <v>1</v>
      </c>
      <c r="H41" s="349">
        <v>56.2</v>
      </c>
      <c r="I41" s="350">
        <f t="shared" si="1"/>
        <v>2810000</v>
      </c>
      <c r="J41" s="350"/>
      <c r="K41" s="350">
        <f t="shared" si="2"/>
        <v>562000</v>
      </c>
      <c r="L41" s="350">
        <f t="shared" si="3"/>
        <v>8430000.000000002</v>
      </c>
      <c r="M41" s="351">
        <f t="shared" si="4"/>
        <v>11802000.000000002</v>
      </c>
      <c r="N41" s="352">
        <f>SUM(M41:M44)</f>
        <v>127428000</v>
      </c>
      <c r="O41" s="345"/>
    </row>
    <row r="42" spans="1:15" s="380" customFormat="1" ht="44.25" customHeight="1">
      <c r="A42" s="400"/>
      <c r="B42" s="370"/>
      <c r="C42" s="356"/>
      <c r="D42" s="358">
        <v>12</v>
      </c>
      <c r="E42" s="358">
        <v>138</v>
      </c>
      <c r="F42" s="377">
        <v>638.5</v>
      </c>
      <c r="G42" s="367" t="s">
        <v>1</v>
      </c>
      <c r="H42" s="349">
        <v>255.10000000000002</v>
      </c>
      <c r="I42" s="350">
        <f t="shared" si="1"/>
        <v>12755000.000000002</v>
      </c>
      <c r="J42" s="350"/>
      <c r="K42" s="350">
        <f t="shared" si="2"/>
        <v>2551000</v>
      </c>
      <c r="L42" s="350">
        <f t="shared" si="3"/>
        <v>38265000</v>
      </c>
      <c r="M42" s="351">
        <f t="shared" si="4"/>
        <v>53571000</v>
      </c>
      <c r="N42" s="359"/>
      <c r="O42" s="356"/>
    </row>
    <row r="43" spans="1:15" s="380" customFormat="1" ht="44.25" customHeight="1">
      <c r="A43" s="400"/>
      <c r="B43" s="370"/>
      <c r="C43" s="356"/>
      <c r="D43" s="358">
        <v>13</v>
      </c>
      <c r="E43" s="358">
        <v>111</v>
      </c>
      <c r="F43" s="377">
        <v>102.2</v>
      </c>
      <c r="G43" s="367" t="s">
        <v>1</v>
      </c>
      <c r="H43" s="349">
        <v>102.2</v>
      </c>
      <c r="I43" s="350">
        <f t="shared" si="1"/>
        <v>5110000</v>
      </c>
      <c r="J43" s="350"/>
      <c r="K43" s="350">
        <f t="shared" si="2"/>
        <v>1022000</v>
      </c>
      <c r="L43" s="350">
        <f t="shared" si="3"/>
        <v>15330000.000000002</v>
      </c>
      <c r="M43" s="351">
        <f t="shared" si="4"/>
        <v>21462000</v>
      </c>
      <c r="N43" s="359"/>
      <c r="O43" s="356"/>
    </row>
    <row r="44" spans="1:15" s="380" customFormat="1" ht="44.25" customHeight="1">
      <c r="A44" s="401"/>
      <c r="B44" s="372"/>
      <c r="C44" s="362"/>
      <c r="D44" s="358">
        <v>13</v>
      </c>
      <c r="E44" s="358">
        <v>112</v>
      </c>
      <c r="F44" s="377">
        <v>403.5</v>
      </c>
      <c r="G44" s="367" t="s">
        <v>1</v>
      </c>
      <c r="H44" s="349">
        <v>193.3</v>
      </c>
      <c r="I44" s="350">
        <f t="shared" si="1"/>
        <v>9665000</v>
      </c>
      <c r="J44" s="350"/>
      <c r="K44" s="350">
        <f t="shared" si="2"/>
        <v>1933000</v>
      </c>
      <c r="L44" s="350">
        <f t="shared" si="3"/>
        <v>28995000.000000004</v>
      </c>
      <c r="M44" s="351">
        <f t="shared" si="4"/>
        <v>40593000</v>
      </c>
      <c r="N44" s="363"/>
      <c r="O44" s="362"/>
    </row>
    <row r="45" spans="1:15" s="380" customFormat="1" ht="36.75" customHeight="1">
      <c r="A45" s="373">
        <v>16</v>
      </c>
      <c r="B45" s="374" t="s">
        <v>111</v>
      </c>
      <c r="C45" s="375" t="s">
        <v>2</v>
      </c>
      <c r="D45" s="358">
        <v>11</v>
      </c>
      <c r="E45" s="358">
        <v>322</v>
      </c>
      <c r="F45" s="377">
        <v>831.2</v>
      </c>
      <c r="G45" s="367" t="s">
        <v>1</v>
      </c>
      <c r="H45" s="349">
        <v>24.3</v>
      </c>
      <c r="I45" s="350">
        <f t="shared" si="1"/>
        <v>1215000</v>
      </c>
      <c r="J45" s="350"/>
      <c r="K45" s="350">
        <f t="shared" si="2"/>
        <v>243000</v>
      </c>
      <c r="L45" s="350">
        <f t="shared" si="3"/>
        <v>3645000.0000000005</v>
      </c>
      <c r="M45" s="351">
        <f t="shared" si="4"/>
        <v>5103000</v>
      </c>
      <c r="N45" s="350">
        <f>M45</f>
        <v>5103000</v>
      </c>
      <c r="O45" s="375"/>
    </row>
    <row r="46" spans="1:15" s="380" customFormat="1" ht="36.75" customHeight="1">
      <c r="A46" s="399">
        <v>17</v>
      </c>
      <c r="B46" s="365" t="s">
        <v>99</v>
      </c>
      <c r="C46" s="345" t="s">
        <v>27</v>
      </c>
      <c r="D46" s="358">
        <v>11</v>
      </c>
      <c r="E46" s="358">
        <v>129</v>
      </c>
      <c r="F46" s="377">
        <v>346</v>
      </c>
      <c r="G46" s="367" t="s">
        <v>1</v>
      </c>
      <c r="H46" s="349">
        <v>97.6</v>
      </c>
      <c r="I46" s="350">
        <f t="shared" si="1"/>
        <v>4880000</v>
      </c>
      <c r="J46" s="350"/>
      <c r="K46" s="350">
        <f t="shared" si="2"/>
        <v>976000</v>
      </c>
      <c r="L46" s="350">
        <f t="shared" si="3"/>
        <v>14639999.999999998</v>
      </c>
      <c r="M46" s="351">
        <f t="shared" si="4"/>
        <v>20496000</v>
      </c>
      <c r="N46" s="352">
        <f>SUM(M46:M60)</f>
        <v>453680950</v>
      </c>
      <c r="O46" s="345"/>
    </row>
    <row r="47" spans="1:15" s="380" customFormat="1" ht="36.75" customHeight="1">
      <c r="A47" s="400"/>
      <c r="B47" s="370"/>
      <c r="C47" s="356"/>
      <c r="D47" s="358">
        <v>11</v>
      </c>
      <c r="E47" s="358">
        <v>132</v>
      </c>
      <c r="F47" s="377">
        <v>340.7</v>
      </c>
      <c r="G47" s="367" t="s">
        <v>1</v>
      </c>
      <c r="H47" s="349">
        <v>78.4</v>
      </c>
      <c r="I47" s="350">
        <f t="shared" si="1"/>
        <v>3920000.0000000005</v>
      </c>
      <c r="J47" s="350"/>
      <c r="K47" s="350">
        <f t="shared" si="2"/>
        <v>784000</v>
      </c>
      <c r="L47" s="350">
        <f t="shared" si="3"/>
        <v>11760000</v>
      </c>
      <c r="M47" s="351">
        <f t="shared" si="4"/>
        <v>16464000</v>
      </c>
      <c r="N47" s="359"/>
      <c r="O47" s="356"/>
    </row>
    <row r="48" spans="1:15" s="380" customFormat="1" ht="36.75" customHeight="1">
      <c r="A48" s="400"/>
      <c r="B48" s="370"/>
      <c r="C48" s="356"/>
      <c r="D48" s="358">
        <v>11</v>
      </c>
      <c r="E48" s="358">
        <v>133</v>
      </c>
      <c r="F48" s="377">
        <v>345.5</v>
      </c>
      <c r="G48" s="367" t="s">
        <v>1</v>
      </c>
      <c r="H48" s="349">
        <v>203.8</v>
      </c>
      <c r="I48" s="350">
        <f t="shared" si="1"/>
        <v>10190000</v>
      </c>
      <c r="J48" s="350"/>
      <c r="K48" s="350">
        <f t="shared" si="2"/>
        <v>2038000</v>
      </c>
      <c r="L48" s="350">
        <f t="shared" si="3"/>
        <v>30570000.000000004</v>
      </c>
      <c r="M48" s="351">
        <f t="shared" si="4"/>
        <v>42798000</v>
      </c>
      <c r="N48" s="359"/>
      <c r="O48" s="356"/>
    </row>
    <row r="49" spans="1:15" s="380" customFormat="1" ht="36.75" customHeight="1">
      <c r="A49" s="400"/>
      <c r="B49" s="370"/>
      <c r="C49" s="356"/>
      <c r="D49" s="358">
        <v>11</v>
      </c>
      <c r="E49" s="358">
        <v>161</v>
      </c>
      <c r="F49" s="377">
        <v>179.1</v>
      </c>
      <c r="G49" s="367" t="s">
        <v>1</v>
      </c>
      <c r="H49" s="349">
        <v>179.10000000000002</v>
      </c>
      <c r="I49" s="350">
        <f t="shared" si="1"/>
        <v>8955000.000000002</v>
      </c>
      <c r="J49" s="350"/>
      <c r="K49" s="350">
        <f t="shared" si="2"/>
        <v>1791000.0000000002</v>
      </c>
      <c r="L49" s="350">
        <f t="shared" si="3"/>
        <v>26865000.000000004</v>
      </c>
      <c r="M49" s="351">
        <f t="shared" si="4"/>
        <v>37611000.00000001</v>
      </c>
      <c r="N49" s="359"/>
      <c r="O49" s="356"/>
    </row>
    <row r="50" spans="1:15" s="380" customFormat="1" ht="36.75" customHeight="1">
      <c r="A50" s="400"/>
      <c r="B50" s="370"/>
      <c r="C50" s="356"/>
      <c r="D50" s="358">
        <v>11</v>
      </c>
      <c r="E50" s="358">
        <v>162</v>
      </c>
      <c r="F50" s="377">
        <v>203.6</v>
      </c>
      <c r="G50" s="367" t="s">
        <v>1</v>
      </c>
      <c r="H50" s="349">
        <v>203.6</v>
      </c>
      <c r="I50" s="350">
        <f t="shared" si="1"/>
        <v>10180000</v>
      </c>
      <c r="J50" s="350"/>
      <c r="K50" s="350">
        <f t="shared" si="2"/>
        <v>2036000</v>
      </c>
      <c r="L50" s="350">
        <f t="shared" si="3"/>
        <v>30539999.999999996</v>
      </c>
      <c r="M50" s="351">
        <f t="shared" si="4"/>
        <v>42756000</v>
      </c>
      <c r="N50" s="359"/>
      <c r="O50" s="356"/>
    </row>
    <row r="51" spans="1:15" s="380" customFormat="1" ht="36.75" customHeight="1">
      <c r="A51" s="400"/>
      <c r="B51" s="370"/>
      <c r="C51" s="356"/>
      <c r="D51" s="358">
        <v>11</v>
      </c>
      <c r="E51" s="358">
        <v>163</v>
      </c>
      <c r="F51" s="377">
        <v>238</v>
      </c>
      <c r="G51" s="367" t="s">
        <v>1</v>
      </c>
      <c r="H51" s="349">
        <v>238</v>
      </c>
      <c r="I51" s="350">
        <f t="shared" si="1"/>
        <v>11900000</v>
      </c>
      <c r="J51" s="350"/>
      <c r="K51" s="350">
        <f t="shared" si="2"/>
        <v>2380000</v>
      </c>
      <c r="L51" s="350">
        <f t="shared" si="3"/>
        <v>35700000</v>
      </c>
      <c r="M51" s="351">
        <f t="shared" si="4"/>
        <v>49980000</v>
      </c>
      <c r="N51" s="359"/>
      <c r="O51" s="356"/>
    </row>
    <row r="52" spans="1:15" s="380" customFormat="1" ht="36.75" customHeight="1">
      <c r="A52" s="400"/>
      <c r="B52" s="370"/>
      <c r="C52" s="356"/>
      <c r="D52" s="358">
        <v>11</v>
      </c>
      <c r="E52" s="358">
        <v>164</v>
      </c>
      <c r="F52" s="377">
        <v>180.6</v>
      </c>
      <c r="G52" s="367" t="s">
        <v>1</v>
      </c>
      <c r="H52" s="349">
        <v>180.6</v>
      </c>
      <c r="I52" s="350">
        <f t="shared" si="1"/>
        <v>9030000</v>
      </c>
      <c r="J52" s="350"/>
      <c r="K52" s="350">
        <f t="shared" si="2"/>
        <v>1806000</v>
      </c>
      <c r="L52" s="350">
        <f t="shared" si="3"/>
        <v>27089999.999999996</v>
      </c>
      <c r="M52" s="351">
        <f t="shared" si="4"/>
        <v>37926000</v>
      </c>
      <c r="N52" s="359"/>
      <c r="O52" s="356"/>
    </row>
    <row r="53" spans="1:15" s="380" customFormat="1" ht="36.75" customHeight="1">
      <c r="A53" s="400"/>
      <c r="B53" s="370"/>
      <c r="C53" s="356"/>
      <c r="D53" s="358">
        <v>11</v>
      </c>
      <c r="E53" s="358">
        <v>194</v>
      </c>
      <c r="F53" s="377">
        <v>149.6</v>
      </c>
      <c r="G53" s="367" t="s">
        <v>1</v>
      </c>
      <c r="H53" s="349">
        <v>149.6</v>
      </c>
      <c r="I53" s="350">
        <f t="shared" si="1"/>
        <v>7480000</v>
      </c>
      <c r="J53" s="350"/>
      <c r="K53" s="350">
        <f t="shared" si="2"/>
        <v>1496000</v>
      </c>
      <c r="L53" s="350">
        <f t="shared" si="3"/>
        <v>22439999.999999996</v>
      </c>
      <c r="M53" s="351">
        <f t="shared" si="4"/>
        <v>31415999.999999996</v>
      </c>
      <c r="N53" s="359"/>
      <c r="O53" s="356"/>
    </row>
    <row r="54" spans="1:15" s="380" customFormat="1" ht="36.75" customHeight="1">
      <c r="A54" s="400"/>
      <c r="B54" s="370"/>
      <c r="C54" s="356"/>
      <c r="D54" s="358">
        <v>11</v>
      </c>
      <c r="E54" s="358">
        <v>195</v>
      </c>
      <c r="F54" s="377">
        <v>141.3</v>
      </c>
      <c r="G54" s="367" t="s">
        <v>1</v>
      </c>
      <c r="H54" s="349">
        <v>141.3</v>
      </c>
      <c r="I54" s="350">
        <f t="shared" si="1"/>
        <v>7065000.000000001</v>
      </c>
      <c r="J54" s="350"/>
      <c r="K54" s="350">
        <f t="shared" si="2"/>
        <v>1413000</v>
      </c>
      <c r="L54" s="350">
        <f t="shared" si="3"/>
        <v>21195000</v>
      </c>
      <c r="M54" s="351">
        <f t="shared" si="4"/>
        <v>29673000</v>
      </c>
      <c r="N54" s="359"/>
      <c r="O54" s="356"/>
    </row>
    <row r="55" spans="1:15" s="380" customFormat="1" ht="36.75" customHeight="1">
      <c r="A55" s="400"/>
      <c r="B55" s="370"/>
      <c r="C55" s="356"/>
      <c r="D55" s="358">
        <v>11</v>
      </c>
      <c r="E55" s="358">
        <v>198</v>
      </c>
      <c r="F55" s="377">
        <v>605.8</v>
      </c>
      <c r="G55" s="367" t="s">
        <v>1</v>
      </c>
      <c r="H55" s="349">
        <v>192.2</v>
      </c>
      <c r="I55" s="350">
        <f t="shared" si="1"/>
        <v>9610000</v>
      </c>
      <c r="J55" s="350"/>
      <c r="K55" s="350">
        <f t="shared" si="2"/>
        <v>1922000</v>
      </c>
      <c r="L55" s="350">
        <f t="shared" si="3"/>
        <v>28829999.999999996</v>
      </c>
      <c r="M55" s="351">
        <f t="shared" si="4"/>
        <v>40362000</v>
      </c>
      <c r="N55" s="359"/>
      <c r="O55" s="356"/>
    </row>
    <row r="56" spans="1:15" s="380" customFormat="1" ht="36.75" customHeight="1">
      <c r="A56" s="400"/>
      <c r="B56" s="370"/>
      <c r="C56" s="356"/>
      <c r="D56" s="358">
        <v>11</v>
      </c>
      <c r="E56" s="358">
        <v>221</v>
      </c>
      <c r="F56" s="377">
        <v>387.1</v>
      </c>
      <c r="G56" s="367" t="s">
        <v>1</v>
      </c>
      <c r="H56" s="349">
        <v>387.09999999999997</v>
      </c>
      <c r="I56" s="350">
        <f t="shared" si="1"/>
        <v>19355000</v>
      </c>
      <c r="J56" s="350"/>
      <c r="K56" s="350">
        <f t="shared" si="2"/>
        <v>3870999.9999999995</v>
      </c>
      <c r="L56" s="350">
        <f t="shared" si="3"/>
        <v>58065000</v>
      </c>
      <c r="M56" s="351">
        <f t="shared" si="4"/>
        <v>81291000</v>
      </c>
      <c r="N56" s="359"/>
      <c r="O56" s="356"/>
    </row>
    <row r="57" spans="1:15" s="380" customFormat="1" ht="36.75" customHeight="1">
      <c r="A57" s="400"/>
      <c r="B57" s="370"/>
      <c r="C57" s="356"/>
      <c r="D57" s="358">
        <v>11</v>
      </c>
      <c r="E57" s="358">
        <v>223</v>
      </c>
      <c r="F57" s="377">
        <v>405.6</v>
      </c>
      <c r="G57" s="367" t="s">
        <v>1</v>
      </c>
      <c r="H57" s="349">
        <v>90.5</v>
      </c>
      <c r="I57" s="350">
        <f t="shared" si="1"/>
        <v>4525000</v>
      </c>
      <c r="J57" s="350"/>
      <c r="K57" s="350">
        <f t="shared" si="2"/>
        <v>905000</v>
      </c>
      <c r="L57" s="350">
        <f t="shared" si="3"/>
        <v>13575000</v>
      </c>
      <c r="M57" s="351">
        <f t="shared" si="4"/>
        <v>19005000</v>
      </c>
      <c r="N57" s="359"/>
      <c r="O57" s="356"/>
    </row>
    <row r="58" spans="1:15" s="380" customFormat="1" ht="36.75" customHeight="1">
      <c r="A58" s="400"/>
      <c r="B58" s="370"/>
      <c r="C58" s="356"/>
      <c r="D58" s="358">
        <v>11</v>
      </c>
      <c r="E58" s="358">
        <v>224</v>
      </c>
      <c r="F58" s="377">
        <v>123.7</v>
      </c>
      <c r="G58" s="367" t="s">
        <v>7</v>
      </c>
      <c r="H58" s="349">
        <v>3.3</v>
      </c>
      <c r="I58" s="350">
        <f t="shared" si="1"/>
        <v>165000</v>
      </c>
      <c r="J58" s="350">
        <f>H58*9500</f>
        <v>31350</v>
      </c>
      <c r="K58" s="350">
        <f t="shared" si="2"/>
        <v>33000</v>
      </c>
      <c r="L58" s="350">
        <f t="shared" si="3"/>
        <v>494999.99999999994</v>
      </c>
      <c r="M58" s="351">
        <f t="shared" si="4"/>
        <v>724350</v>
      </c>
      <c r="N58" s="359"/>
      <c r="O58" s="356"/>
    </row>
    <row r="59" spans="1:15" s="380" customFormat="1" ht="36.75" customHeight="1">
      <c r="A59" s="400"/>
      <c r="B59" s="370"/>
      <c r="C59" s="356"/>
      <c r="D59" s="358">
        <v>11</v>
      </c>
      <c r="E59" s="358">
        <v>244</v>
      </c>
      <c r="F59" s="377">
        <v>729.7</v>
      </c>
      <c r="G59" s="367" t="s">
        <v>1</v>
      </c>
      <c r="H59" s="349">
        <v>0.8</v>
      </c>
      <c r="I59" s="350">
        <f t="shared" si="1"/>
        <v>40000</v>
      </c>
      <c r="J59" s="350">
        <f>H59*9500</f>
        <v>7600</v>
      </c>
      <c r="K59" s="350">
        <f t="shared" si="2"/>
        <v>8000</v>
      </c>
      <c r="L59" s="350">
        <f t="shared" si="3"/>
        <v>120000.00000000001</v>
      </c>
      <c r="M59" s="351">
        <f t="shared" si="4"/>
        <v>175600</v>
      </c>
      <c r="N59" s="359"/>
      <c r="O59" s="356"/>
    </row>
    <row r="60" spans="1:15" s="380" customFormat="1" ht="36.75" customHeight="1">
      <c r="A60" s="401"/>
      <c r="B60" s="372"/>
      <c r="C60" s="362"/>
      <c r="D60" s="358">
        <v>11</v>
      </c>
      <c r="E60" s="358">
        <v>246</v>
      </c>
      <c r="F60" s="377">
        <v>14.3</v>
      </c>
      <c r="G60" s="367" t="s">
        <v>1</v>
      </c>
      <c r="H60" s="349">
        <v>14.3</v>
      </c>
      <c r="I60" s="350">
        <f t="shared" si="1"/>
        <v>715000</v>
      </c>
      <c r="J60" s="350"/>
      <c r="K60" s="350">
        <f t="shared" si="2"/>
        <v>143000</v>
      </c>
      <c r="L60" s="350">
        <f t="shared" si="3"/>
        <v>2145000.0000000005</v>
      </c>
      <c r="M60" s="351">
        <f t="shared" si="4"/>
        <v>3003000.0000000005</v>
      </c>
      <c r="N60" s="363"/>
      <c r="O60" s="362"/>
    </row>
    <row r="61" spans="1:15" s="380" customFormat="1" ht="51" customHeight="1">
      <c r="A61" s="373">
        <v>18</v>
      </c>
      <c r="B61" s="374" t="s">
        <v>94</v>
      </c>
      <c r="C61" s="375" t="s">
        <v>27</v>
      </c>
      <c r="D61" s="358">
        <v>12</v>
      </c>
      <c r="E61" s="358">
        <v>264</v>
      </c>
      <c r="F61" s="377">
        <v>806.1</v>
      </c>
      <c r="G61" s="367" t="s">
        <v>1</v>
      </c>
      <c r="H61" s="349">
        <v>67.8</v>
      </c>
      <c r="I61" s="350">
        <f t="shared" si="1"/>
        <v>3390000</v>
      </c>
      <c r="J61" s="350"/>
      <c r="K61" s="350">
        <f t="shared" si="2"/>
        <v>678000</v>
      </c>
      <c r="L61" s="350">
        <f t="shared" si="3"/>
        <v>10169999.999999998</v>
      </c>
      <c r="M61" s="351">
        <f t="shared" si="4"/>
        <v>14237999.999999998</v>
      </c>
      <c r="N61" s="350">
        <f>M61</f>
        <v>14237999.999999998</v>
      </c>
      <c r="O61" s="375"/>
    </row>
    <row r="62" spans="1:15" s="380" customFormat="1" ht="30" customHeight="1">
      <c r="A62" s="373">
        <v>19</v>
      </c>
      <c r="B62" s="374" t="s">
        <v>92</v>
      </c>
      <c r="C62" s="375" t="s">
        <v>57</v>
      </c>
      <c r="D62" s="358">
        <v>13</v>
      </c>
      <c r="E62" s="358">
        <v>86</v>
      </c>
      <c r="F62" s="377">
        <v>246.5</v>
      </c>
      <c r="G62" s="367" t="s">
        <v>1</v>
      </c>
      <c r="H62" s="349">
        <v>246.5</v>
      </c>
      <c r="I62" s="350">
        <f t="shared" si="1"/>
        <v>12325000</v>
      </c>
      <c r="J62" s="350">
        <f>H62*9500</f>
        <v>2341750</v>
      </c>
      <c r="K62" s="350">
        <f t="shared" si="2"/>
        <v>2465000</v>
      </c>
      <c r="L62" s="350">
        <f t="shared" si="3"/>
        <v>36975000</v>
      </c>
      <c r="M62" s="351">
        <f t="shared" si="4"/>
        <v>54106750</v>
      </c>
      <c r="N62" s="350">
        <v>54106750</v>
      </c>
      <c r="O62" s="375"/>
    </row>
    <row r="63" spans="1:15" s="380" customFormat="1" ht="30" customHeight="1">
      <c r="A63" s="364">
        <v>20</v>
      </c>
      <c r="B63" s="365" t="s">
        <v>65</v>
      </c>
      <c r="C63" s="345" t="s">
        <v>57</v>
      </c>
      <c r="D63" s="358">
        <v>13</v>
      </c>
      <c r="E63" s="358">
        <v>103</v>
      </c>
      <c r="F63" s="377">
        <v>291.2</v>
      </c>
      <c r="G63" s="367" t="s">
        <v>1</v>
      </c>
      <c r="H63" s="349">
        <v>22.3</v>
      </c>
      <c r="I63" s="350">
        <f t="shared" si="1"/>
        <v>1115000</v>
      </c>
      <c r="J63" s="350">
        <f>H63*9500</f>
        <v>211850</v>
      </c>
      <c r="K63" s="350">
        <f t="shared" si="2"/>
        <v>223000</v>
      </c>
      <c r="L63" s="350">
        <f t="shared" si="3"/>
        <v>3345000.0000000005</v>
      </c>
      <c r="M63" s="351">
        <f t="shared" si="4"/>
        <v>4894850</v>
      </c>
      <c r="N63" s="352">
        <f>SUM(M63:M64)</f>
        <v>42694850</v>
      </c>
      <c r="O63" s="345"/>
    </row>
    <row r="64" spans="1:15" s="380" customFormat="1" ht="30" customHeight="1">
      <c r="A64" s="371"/>
      <c r="B64" s="372"/>
      <c r="C64" s="362"/>
      <c r="D64" s="358">
        <v>13</v>
      </c>
      <c r="E64" s="358">
        <v>105</v>
      </c>
      <c r="F64" s="377">
        <v>180</v>
      </c>
      <c r="G64" s="367" t="s">
        <v>1</v>
      </c>
      <c r="H64" s="349">
        <v>180</v>
      </c>
      <c r="I64" s="350">
        <f t="shared" si="1"/>
        <v>9000000</v>
      </c>
      <c r="J64" s="350"/>
      <c r="K64" s="350">
        <f t="shared" si="2"/>
        <v>1800000</v>
      </c>
      <c r="L64" s="350">
        <f t="shared" si="3"/>
        <v>27000000</v>
      </c>
      <c r="M64" s="351">
        <f t="shared" si="4"/>
        <v>37800000</v>
      </c>
      <c r="N64" s="363"/>
      <c r="O64" s="362"/>
    </row>
    <row r="65" spans="1:15" s="380" customFormat="1" ht="30" customHeight="1">
      <c r="A65" s="399">
        <v>21</v>
      </c>
      <c r="B65" s="365" t="s">
        <v>62</v>
      </c>
      <c r="C65" s="345" t="s">
        <v>57</v>
      </c>
      <c r="D65" s="358">
        <v>13</v>
      </c>
      <c r="E65" s="358">
        <v>141</v>
      </c>
      <c r="F65" s="377">
        <v>730.1</v>
      </c>
      <c r="G65" s="367" t="s">
        <v>7</v>
      </c>
      <c r="H65" s="349">
        <v>426.3</v>
      </c>
      <c r="I65" s="350">
        <f t="shared" si="1"/>
        <v>21315000</v>
      </c>
      <c r="J65" s="350">
        <f>H65*9500</f>
        <v>4049850</v>
      </c>
      <c r="K65" s="350">
        <f t="shared" si="2"/>
        <v>4263000</v>
      </c>
      <c r="L65" s="350">
        <f t="shared" si="3"/>
        <v>63945000.00000001</v>
      </c>
      <c r="M65" s="351">
        <f t="shared" si="4"/>
        <v>93572850</v>
      </c>
      <c r="N65" s="352">
        <f>SUM(M65:M67)</f>
        <v>216684450</v>
      </c>
      <c r="O65" s="345"/>
    </row>
    <row r="66" spans="1:15" s="380" customFormat="1" ht="30" customHeight="1">
      <c r="A66" s="400"/>
      <c r="B66" s="370"/>
      <c r="C66" s="356"/>
      <c r="D66" s="358">
        <v>13</v>
      </c>
      <c r="E66" s="358">
        <v>123</v>
      </c>
      <c r="F66" s="377">
        <v>166.8</v>
      </c>
      <c r="G66" s="367" t="s">
        <v>7</v>
      </c>
      <c r="H66" s="349">
        <v>166.8</v>
      </c>
      <c r="I66" s="350">
        <f t="shared" si="1"/>
        <v>8340000.000000001</v>
      </c>
      <c r="J66" s="350">
        <f>H66*9500</f>
        <v>1584600</v>
      </c>
      <c r="K66" s="350">
        <f t="shared" si="2"/>
        <v>1668000</v>
      </c>
      <c r="L66" s="350">
        <f t="shared" si="3"/>
        <v>25020000</v>
      </c>
      <c r="M66" s="351">
        <f t="shared" si="4"/>
        <v>36612600</v>
      </c>
      <c r="N66" s="359"/>
      <c r="O66" s="356"/>
    </row>
    <row r="67" spans="1:15" s="380" customFormat="1" ht="30" customHeight="1">
      <c r="A67" s="401"/>
      <c r="B67" s="372"/>
      <c r="C67" s="362"/>
      <c r="D67" s="358">
        <v>13</v>
      </c>
      <c r="E67" s="358">
        <v>106</v>
      </c>
      <c r="F67" s="377">
        <v>411.9</v>
      </c>
      <c r="G67" s="367" t="s">
        <v>18</v>
      </c>
      <c r="H67" s="349">
        <v>411.9</v>
      </c>
      <c r="I67" s="350">
        <f t="shared" si="1"/>
        <v>20595000</v>
      </c>
      <c r="J67" s="350"/>
      <c r="K67" s="350">
        <f t="shared" si="2"/>
        <v>4119000</v>
      </c>
      <c r="L67" s="350">
        <f t="shared" si="3"/>
        <v>61784999.99999999</v>
      </c>
      <c r="M67" s="351">
        <f t="shared" si="4"/>
        <v>86499000</v>
      </c>
      <c r="N67" s="363"/>
      <c r="O67" s="362"/>
    </row>
    <row r="68" spans="1:15" s="384" customFormat="1" ht="30" customHeight="1">
      <c r="A68" s="402">
        <v>22</v>
      </c>
      <c r="B68" s="386" t="s">
        <v>270</v>
      </c>
      <c r="C68" s="387" t="s">
        <v>2</v>
      </c>
      <c r="D68" s="358">
        <v>12</v>
      </c>
      <c r="E68" s="358">
        <v>181</v>
      </c>
      <c r="F68" s="377">
        <v>227.4</v>
      </c>
      <c r="G68" s="383" t="s">
        <v>12</v>
      </c>
      <c r="H68" s="349">
        <v>227.4</v>
      </c>
      <c r="I68" s="350">
        <f>H68*45000</f>
        <v>10233000</v>
      </c>
      <c r="J68" s="350"/>
      <c r="K68" s="350">
        <f>H68*7000</f>
        <v>1591800</v>
      </c>
      <c r="L68" s="350">
        <f>H68*3*45000</f>
        <v>30699000.000000004</v>
      </c>
      <c r="M68" s="351">
        <f t="shared" si="4"/>
        <v>42523800</v>
      </c>
      <c r="N68" s="352">
        <f>SUM(M68:M70)</f>
        <v>54230000</v>
      </c>
      <c r="O68" s="385"/>
    </row>
    <row r="69" spans="1:15" s="384" customFormat="1" ht="30" customHeight="1">
      <c r="A69" s="403"/>
      <c r="B69" s="390"/>
      <c r="C69" s="391"/>
      <c r="D69" s="358">
        <v>60</v>
      </c>
      <c r="E69" s="358">
        <v>12</v>
      </c>
      <c r="F69" s="377">
        <v>862.6</v>
      </c>
      <c r="G69" s="383" t="s">
        <v>12</v>
      </c>
      <c r="H69" s="349">
        <v>60.2</v>
      </c>
      <c r="I69" s="350">
        <f>H69*45000</f>
        <v>2709000</v>
      </c>
      <c r="J69" s="350"/>
      <c r="K69" s="350">
        <f>H69*7000</f>
        <v>421400</v>
      </c>
      <c r="L69" s="350">
        <f>H69*3*45000</f>
        <v>8127000.000000001</v>
      </c>
      <c r="M69" s="351">
        <f t="shared" si="4"/>
        <v>11257400</v>
      </c>
      <c r="N69" s="359"/>
      <c r="O69" s="389"/>
    </row>
    <row r="70" spans="1:15" s="380" customFormat="1" ht="30" customHeight="1">
      <c r="A70" s="404"/>
      <c r="B70" s="394"/>
      <c r="C70" s="395"/>
      <c r="D70" s="358">
        <v>12</v>
      </c>
      <c r="E70" s="358">
        <v>175</v>
      </c>
      <c r="F70" s="377">
        <v>1054.4</v>
      </c>
      <c r="G70" s="383" t="s">
        <v>12</v>
      </c>
      <c r="H70" s="349">
        <v>2.4</v>
      </c>
      <c r="I70" s="350">
        <f>H70*45000</f>
        <v>108000</v>
      </c>
      <c r="J70" s="350"/>
      <c r="K70" s="350">
        <f>H70*7000</f>
        <v>16800</v>
      </c>
      <c r="L70" s="350">
        <f>H70*3*45000</f>
        <v>323999.99999999994</v>
      </c>
      <c r="M70" s="351">
        <f t="shared" si="4"/>
        <v>448799.99999999994</v>
      </c>
      <c r="N70" s="363"/>
      <c r="O70" s="393"/>
    </row>
    <row r="71" spans="1:15" s="380" customFormat="1" ht="30" customHeight="1">
      <c r="A71" s="373">
        <v>23</v>
      </c>
      <c r="B71" s="374" t="s">
        <v>61</v>
      </c>
      <c r="C71" s="375" t="s">
        <v>57</v>
      </c>
      <c r="D71" s="358">
        <v>11</v>
      </c>
      <c r="E71" s="358">
        <v>131</v>
      </c>
      <c r="F71" s="377">
        <v>346.2</v>
      </c>
      <c r="G71" s="367" t="s">
        <v>7</v>
      </c>
      <c r="H71" s="349">
        <v>346.2</v>
      </c>
      <c r="I71" s="350">
        <f>H71*50000</f>
        <v>17310000</v>
      </c>
      <c r="J71" s="350">
        <f>H71*9500</f>
        <v>3288900</v>
      </c>
      <c r="K71" s="350">
        <f>H71*10000</f>
        <v>3462000</v>
      </c>
      <c r="L71" s="350">
        <f>H71*3*50000</f>
        <v>51929999.99999999</v>
      </c>
      <c r="M71" s="351">
        <f t="shared" si="4"/>
        <v>75990900</v>
      </c>
      <c r="N71" s="350">
        <v>75990900</v>
      </c>
      <c r="O71" s="375"/>
    </row>
    <row r="72" spans="1:15" s="384" customFormat="1" ht="30" customHeight="1">
      <c r="A72" s="385">
        <v>24</v>
      </c>
      <c r="B72" s="386" t="s">
        <v>22</v>
      </c>
      <c r="C72" s="387" t="s">
        <v>19</v>
      </c>
      <c r="D72" s="358">
        <v>9</v>
      </c>
      <c r="E72" s="358">
        <v>54</v>
      </c>
      <c r="F72" s="377">
        <v>23</v>
      </c>
      <c r="G72" s="358" t="s">
        <v>224</v>
      </c>
      <c r="H72" s="349">
        <v>23</v>
      </c>
      <c r="I72" s="350">
        <f>H72*38000</f>
        <v>874000</v>
      </c>
      <c r="J72" s="350"/>
      <c r="K72" s="350">
        <f>H72*10000</f>
        <v>230000</v>
      </c>
      <c r="L72" s="350">
        <f>H72*3*38000</f>
        <v>2622000</v>
      </c>
      <c r="M72" s="351">
        <f t="shared" si="4"/>
        <v>3726000</v>
      </c>
      <c r="N72" s="352">
        <f>SUM(M72:M73)</f>
        <v>28333800</v>
      </c>
      <c r="O72" s="405"/>
    </row>
    <row r="73" spans="1:15" s="384" customFormat="1" ht="30" customHeight="1">
      <c r="A73" s="393"/>
      <c r="B73" s="394"/>
      <c r="C73" s="395"/>
      <c r="D73" s="358">
        <v>9</v>
      </c>
      <c r="E73" s="358">
        <v>66</v>
      </c>
      <c r="F73" s="377">
        <v>151.9</v>
      </c>
      <c r="G73" s="358" t="s">
        <v>224</v>
      </c>
      <c r="H73" s="349">
        <v>151.9</v>
      </c>
      <c r="I73" s="350">
        <f>H73*38000</f>
        <v>5772200</v>
      </c>
      <c r="J73" s="350"/>
      <c r="K73" s="350">
        <f>H73*10000</f>
        <v>1519000</v>
      </c>
      <c r="L73" s="350">
        <f>H73*3*38000</f>
        <v>17316600</v>
      </c>
      <c r="M73" s="351">
        <f t="shared" si="4"/>
        <v>24607800</v>
      </c>
      <c r="N73" s="363"/>
      <c r="O73" s="406"/>
    </row>
    <row r="74" spans="1:15" s="384" customFormat="1" ht="30" customHeight="1">
      <c r="A74" s="385">
        <v>25</v>
      </c>
      <c r="B74" s="386" t="s">
        <v>23</v>
      </c>
      <c r="C74" s="387" t="s">
        <v>2</v>
      </c>
      <c r="D74" s="358">
        <v>12</v>
      </c>
      <c r="E74" s="358">
        <v>152</v>
      </c>
      <c r="F74" s="377">
        <v>488.4</v>
      </c>
      <c r="G74" s="358" t="s">
        <v>1</v>
      </c>
      <c r="H74" s="349">
        <v>264</v>
      </c>
      <c r="I74" s="350">
        <f aca="true" t="shared" si="5" ref="I74:I94">H74*50000</f>
        <v>13200000</v>
      </c>
      <c r="J74" s="350"/>
      <c r="K74" s="350">
        <f aca="true" t="shared" si="6" ref="K74:K91">H74*10000</f>
        <v>2640000</v>
      </c>
      <c r="L74" s="350">
        <f aca="true" t="shared" si="7" ref="L74:L94">H74*3*50000</f>
        <v>39600000</v>
      </c>
      <c r="M74" s="351">
        <f t="shared" si="4"/>
        <v>55440000</v>
      </c>
      <c r="N74" s="352">
        <f>SUM(M74:M78)</f>
        <v>135417300</v>
      </c>
      <c r="O74" s="388"/>
    </row>
    <row r="75" spans="1:15" s="384" customFormat="1" ht="30" customHeight="1">
      <c r="A75" s="389"/>
      <c r="B75" s="390"/>
      <c r="C75" s="391"/>
      <c r="D75" s="358">
        <v>12</v>
      </c>
      <c r="E75" s="358">
        <v>152</v>
      </c>
      <c r="F75" s="377">
        <v>488.4</v>
      </c>
      <c r="G75" s="358" t="s">
        <v>1</v>
      </c>
      <c r="H75" s="349">
        <v>81.7</v>
      </c>
      <c r="I75" s="350">
        <f t="shared" si="5"/>
        <v>4085000</v>
      </c>
      <c r="J75" s="350">
        <f>H75*9500</f>
        <v>776150</v>
      </c>
      <c r="K75" s="350">
        <f t="shared" si="6"/>
        <v>817000</v>
      </c>
      <c r="L75" s="350">
        <f t="shared" si="7"/>
        <v>12255000.000000002</v>
      </c>
      <c r="M75" s="351">
        <f t="shared" si="4"/>
        <v>17933150</v>
      </c>
      <c r="N75" s="359"/>
      <c r="O75" s="392"/>
    </row>
    <row r="76" spans="1:15" s="384" customFormat="1" ht="30" customHeight="1">
      <c r="A76" s="389"/>
      <c r="B76" s="390"/>
      <c r="C76" s="391"/>
      <c r="D76" s="358">
        <v>12</v>
      </c>
      <c r="E76" s="358">
        <v>153</v>
      </c>
      <c r="F76" s="377">
        <v>396.3</v>
      </c>
      <c r="G76" s="367" t="s">
        <v>7</v>
      </c>
      <c r="H76" s="349">
        <v>174.6</v>
      </c>
      <c r="I76" s="350">
        <f t="shared" si="5"/>
        <v>8730000</v>
      </c>
      <c r="J76" s="350">
        <f>H76*9500</f>
        <v>1658700</v>
      </c>
      <c r="K76" s="350">
        <f t="shared" si="6"/>
        <v>1746000</v>
      </c>
      <c r="L76" s="350">
        <f t="shared" si="7"/>
        <v>26189999.999999996</v>
      </c>
      <c r="M76" s="351">
        <f aca="true" t="shared" si="8" ref="M76:M94">I76+J76+K76+L76</f>
        <v>38324700</v>
      </c>
      <c r="N76" s="359"/>
      <c r="O76" s="392"/>
    </row>
    <row r="77" spans="1:15" s="384" customFormat="1" ht="30" customHeight="1">
      <c r="A77" s="389"/>
      <c r="B77" s="390"/>
      <c r="C77" s="391"/>
      <c r="D77" s="358">
        <v>13</v>
      </c>
      <c r="E77" s="358">
        <v>127</v>
      </c>
      <c r="F77" s="377">
        <v>514.5</v>
      </c>
      <c r="G77" s="358" t="s">
        <v>1</v>
      </c>
      <c r="H77" s="349">
        <v>85.1</v>
      </c>
      <c r="I77" s="350">
        <f t="shared" si="5"/>
        <v>4255000</v>
      </c>
      <c r="J77" s="350">
        <f>H77*9500</f>
        <v>808450</v>
      </c>
      <c r="K77" s="350">
        <f t="shared" si="6"/>
        <v>851000</v>
      </c>
      <c r="L77" s="350">
        <f t="shared" si="7"/>
        <v>12765000</v>
      </c>
      <c r="M77" s="351">
        <f t="shared" si="8"/>
        <v>18679450</v>
      </c>
      <c r="N77" s="359"/>
      <c r="O77" s="392"/>
    </row>
    <row r="78" spans="1:15" s="384" customFormat="1" ht="30" customHeight="1">
      <c r="A78" s="393"/>
      <c r="B78" s="394"/>
      <c r="C78" s="395"/>
      <c r="D78" s="358">
        <v>13</v>
      </c>
      <c r="E78" s="358">
        <v>127</v>
      </c>
      <c r="F78" s="377">
        <v>514.5</v>
      </c>
      <c r="G78" s="358" t="s">
        <v>1</v>
      </c>
      <c r="H78" s="349">
        <v>24</v>
      </c>
      <c r="I78" s="350">
        <f t="shared" si="5"/>
        <v>1200000</v>
      </c>
      <c r="J78" s="350"/>
      <c r="K78" s="350">
        <f t="shared" si="6"/>
        <v>240000</v>
      </c>
      <c r="L78" s="350">
        <f t="shared" si="7"/>
        <v>3600000</v>
      </c>
      <c r="M78" s="351">
        <f t="shared" si="8"/>
        <v>5040000</v>
      </c>
      <c r="N78" s="363"/>
      <c r="O78" s="396"/>
    </row>
    <row r="79" spans="1:15" s="380" customFormat="1" ht="32.25" customHeight="1">
      <c r="A79" s="364">
        <v>26</v>
      </c>
      <c r="B79" s="365" t="s">
        <v>60</v>
      </c>
      <c r="C79" s="345" t="s">
        <v>57</v>
      </c>
      <c r="D79" s="358">
        <v>13</v>
      </c>
      <c r="E79" s="358">
        <v>122</v>
      </c>
      <c r="F79" s="377">
        <v>310</v>
      </c>
      <c r="G79" s="367" t="s">
        <v>56</v>
      </c>
      <c r="H79" s="349">
        <v>310</v>
      </c>
      <c r="I79" s="350">
        <f t="shared" si="5"/>
        <v>15500000</v>
      </c>
      <c r="J79" s="350"/>
      <c r="K79" s="350">
        <f t="shared" si="6"/>
        <v>3100000</v>
      </c>
      <c r="L79" s="350">
        <f t="shared" si="7"/>
        <v>46500000</v>
      </c>
      <c r="M79" s="351">
        <f t="shared" si="8"/>
        <v>65100000</v>
      </c>
      <c r="N79" s="352">
        <f>SUM(M79:M82)</f>
        <v>178933250</v>
      </c>
      <c r="O79" s="345"/>
    </row>
    <row r="80" spans="1:15" s="380" customFormat="1" ht="32.25" customHeight="1">
      <c r="A80" s="369"/>
      <c r="B80" s="370"/>
      <c r="C80" s="356"/>
      <c r="D80" s="358">
        <v>13</v>
      </c>
      <c r="E80" s="358">
        <v>140</v>
      </c>
      <c r="F80" s="377">
        <v>244.6</v>
      </c>
      <c r="G80" s="367" t="s">
        <v>7</v>
      </c>
      <c r="H80" s="349">
        <v>5.3</v>
      </c>
      <c r="I80" s="350">
        <f t="shared" si="5"/>
        <v>265000</v>
      </c>
      <c r="J80" s="350">
        <f>H80*9500</f>
        <v>50350</v>
      </c>
      <c r="K80" s="350">
        <f t="shared" si="6"/>
        <v>53000</v>
      </c>
      <c r="L80" s="350">
        <f t="shared" si="7"/>
        <v>794999.9999999999</v>
      </c>
      <c r="M80" s="351">
        <f t="shared" si="8"/>
        <v>1163350</v>
      </c>
      <c r="N80" s="359"/>
      <c r="O80" s="356"/>
    </row>
    <row r="81" spans="1:15" s="380" customFormat="1" ht="32.25" customHeight="1">
      <c r="A81" s="369"/>
      <c r="B81" s="370"/>
      <c r="C81" s="356"/>
      <c r="D81" s="358">
        <v>13</v>
      </c>
      <c r="E81" s="358">
        <v>104</v>
      </c>
      <c r="F81" s="377">
        <v>354.2</v>
      </c>
      <c r="G81" s="367" t="s">
        <v>7</v>
      </c>
      <c r="H81" s="349">
        <v>354.2</v>
      </c>
      <c r="I81" s="350">
        <f t="shared" si="5"/>
        <v>17710000</v>
      </c>
      <c r="J81" s="350">
        <f>H81*9500</f>
        <v>3364900</v>
      </c>
      <c r="K81" s="350">
        <f t="shared" si="6"/>
        <v>3542000</v>
      </c>
      <c r="L81" s="350">
        <f t="shared" si="7"/>
        <v>53129999.99999999</v>
      </c>
      <c r="M81" s="351">
        <f t="shared" si="8"/>
        <v>77746900</v>
      </c>
      <c r="N81" s="359"/>
      <c r="O81" s="356"/>
    </row>
    <row r="82" spans="1:15" s="380" customFormat="1" ht="32.25" customHeight="1">
      <c r="A82" s="371"/>
      <c r="B82" s="372"/>
      <c r="C82" s="362"/>
      <c r="D82" s="358">
        <v>13</v>
      </c>
      <c r="E82" s="358">
        <v>413</v>
      </c>
      <c r="F82" s="377">
        <v>336.7</v>
      </c>
      <c r="G82" s="367" t="s">
        <v>59</v>
      </c>
      <c r="H82" s="349">
        <v>166.3</v>
      </c>
      <c r="I82" s="350">
        <f t="shared" si="5"/>
        <v>8315000.000000001</v>
      </c>
      <c r="J82" s="350"/>
      <c r="K82" s="350">
        <f t="shared" si="6"/>
        <v>1663000</v>
      </c>
      <c r="L82" s="350">
        <f t="shared" si="7"/>
        <v>24945000</v>
      </c>
      <c r="M82" s="351">
        <f t="shared" si="8"/>
        <v>34923000</v>
      </c>
      <c r="N82" s="363"/>
      <c r="O82" s="362"/>
    </row>
    <row r="83" spans="1:15" s="380" customFormat="1" ht="32.25" customHeight="1">
      <c r="A83" s="373">
        <v>27</v>
      </c>
      <c r="B83" s="374" t="s">
        <v>58</v>
      </c>
      <c r="C83" s="375" t="s">
        <v>57</v>
      </c>
      <c r="D83" s="358">
        <v>13</v>
      </c>
      <c r="E83" s="358">
        <v>414</v>
      </c>
      <c r="F83" s="377">
        <v>1369.4</v>
      </c>
      <c r="G83" s="367" t="s">
        <v>56</v>
      </c>
      <c r="H83" s="349">
        <v>580.1</v>
      </c>
      <c r="I83" s="350">
        <f t="shared" si="5"/>
        <v>29005000</v>
      </c>
      <c r="J83" s="350"/>
      <c r="K83" s="350">
        <f t="shared" si="6"/>
        <v>5801000</v>
      </c>
      <c r="L83" s="350">
        <f t="shared" si="7"/>
        <v>87015000.00000001</v>
      </c>
      <c r="M83" s="351">
        <f t="shared" si="8"/>
        <v>121821000.00000001</v>
      </c>
      <c r="N83" s="350">
        <f>M83</f>
        <v>121821000.00000001</v>
      </c>
      <c r="O83" s="375"/>
    </row>
    <row r="84" spans="1:15" s="380" customFormat="1" ht="32.25" customHeight="1">
      <c r="A84" s="373">
        <v>28</v>
      </c>
      <c r="B84" s="374" t="s">
        <v>55</v>
      </c>
      <c r="C84" s="375" t="s">
        <v>27</v>
      </c>
      <c r="D84" s="358">
        <v>11</v>
      </c>
      <c r="E84" s="358">
        <v>92</v>
      </c>
      <c r="F84" s="377">
        <v>165.6</v>
      </c>
      <c r="G84" s="367" t="s">
        <v>7</v>
      </c>
      <c r="H84" s="349">
        <v>38.1</v>
      </c>
      <c r="I84" s="350">
        <f t="shared" si="5"/>
        <v>1905000</v>
      </c>
      <c r="J84" s="350">
        <f>H84*9500</f>
        <v>361950</v>
      </c>
      <c r="K84" s="350">
        <f t="shared" si="6"/>
        <v>381000</v>
      </c>
      <c r="L84" s="350">
        <f t="shared" si="7"/>
        <v>5715000.000000001</v>
      </c>
      <c r="M84" s="351">
        <f t="shared" si="8"/>
        <v>8362950.000000001</v>
      </c>
      <c r="N84" s="350">
        <v>8362950</v>
      </c>
      <c r="O84" s="375"/>
    </row>
    <row r="85" spans="1:15" s="380" customFormat="1" ht="53.25" customHeight="1">
      <c r="A85" s="373">
        <v>29</v>
      </c>
      <c r="B85" s="374" t="s">
        <v>54</v>
      </c>
      <c r="C85" s="375" t="s">
        <v>27</v>
      </c>
      <c r="D85" s="358">
        <v>11</v>
      </c>
      <c r="E85" s="358">
        <v>93</v>
      </c>
      <c r="F85" s="377">
        <v>179.9</v>
      </c>
      <c r="G85" s="367" t="s">
        <v>7</v>
      </c>
      <c r="H85" s="349">
        <v>41.1</v>
      </c>
      <c r="I85" s="350">
        <f t="shared" si="5"/>
        <v>2055000</v>
      </c>
      <c r="J85" s="350">
        <f>H85*9500</f>
        <v>390450</v>
      </c>
      <c r="K85" s="350">
        <f t="shared" si="6"/>
        <v>411000</v>
      </c>
      <c r="L85" s="350">
        <f t="shared" si="7"/>
        <v>6165000.000000001</v>
      </c>
      <c r="M85" s="351">
        <f t="shared" si="8"/>
        <v>9021450</v>
      </c>
      <c r="N85" s="350">
        <v>9021450</v>
      </c>
      <c r="O85" s="375"/>
    </row>
    <row r="86" spans="1:15" s="380" customFormat="1" ht="32.25" customHeight="1">
      <c r="A86" s="373">
        <v>30</v>
      </c>
      <c r="B86" s="374" t="s">
        <v>53</v>
      </c>
      <c r="C86" s="375" t="s">
        <v>27</v>
      </c>
      <c r="D86" s="358">
        <v>11</v>
      </c>
      <c r="E86" s="358">
        <v>196</v>
      </c>
      <c r="F86" s="377">
        <v>311.9</v>
      </c>
      <c r="G86" s="367" t="s">
        <v>7</v>
      </c>
      <c r="H86" s="349">
        <v>311.9</v>
      </c>
      <c r="I86" s="350">
        <f t="shared" si="5"/>
        <v>15594999.999999998</v>
      </c>
      <c r="J86" s="350">
        <f>H86*9500</f>
        <v>2963050</v>
      </c>
      <c r="K86" s="350">
        <f t="shared" si="6"/>
        <v>3119000</v>
      </c>
      <c r="L86" s="350">
        <f t="shared" si="7"/>
        <v>46785000</v>
      </c>
      <c r="M86" s="351">
        <f t="shared" si="8"/>
        <v>68462050</v>
      </c>
      <c r="N86" s="350">
        <v>68462050</v>
      </c>
      <c r="O86" s="375"/>
    </row>
    <row r="87" spans="1:15" s="380" customFormat="1" ht="32.25" customHeight="1">
      <c r="A87" s="364">
        <v>31</v>
      </c>
      <c r="B87" s="365" t="s">
        <v>46</v>
      </c>
      <c r="C87" s="345" t="s">
        <v>19</v>
      </c>
      <c r="D87" s="358">
        <v>9</v>
      </c>
      <c r="E87" s="358">
        <v>48</v>
      </c>
      <c r="F87" s="377">
        <v>713.6</v>
      </c>
      <c r="G87" s="367" t="s">
        <v>18</v>
      </c>
      <c r="H87" s="349">
        <v>365.9</v>
      </c>
      <c r="I87" s="350">
        <f t="shared" si="5"/>
        <v>18295000</v>
      </c>
      <c r="J87" s="350"/>
      <c r="K87" s="350">
        <f t="shared" si="6"/>
        <v>3659000</v>
      </c>
      <c r="L87" s="350">
        <f t="shared" si="7"/>
        <v>54884999.99999999</v>
      </c>
      <c r="M87" s="351">
        <f t="shared" si="8"/>
        <v>76839000</v>
      </c>
      <c r="N87" s="352">
        <f>SUM(M87:M88)</f>
        <v>153468000</v>
      </c>
      <c r="O87" s="345"/>
    </row>
    <row r="88" spans="1:15" s="380" customFormat="1" ht="32.25" customHeight="1">
      <c r="A88" s="371"/>
      <c r="B88" s="372"/>
      <c r="C88" s="362"/>
      <c r="D88" s="358">
        <v>9</v>
      </c>
      <c r="E88" s="358">
        <v>56</v>
      </c>
      <c r="F88" s="377">
        <v>708.7</v>
      </c>
      <c r="G88" s="367" t="s">
        <v>18</v>
      </c>
      <c r="H88" s="349">
        <v>364.9</v>
      </c>
      <c r="I88" s="350">
        <f t="shared" si="5"/>
        <v>18245000</v>
      </c>
      <c r="J88" s="350"/>
      <c r="K88" s="350">
        <f t="shared" si="6"/>
        <v>3649000</v>
      </c>
      <c r="L88" s="350">
        <f t="shared" si="7"/>
        <v>54734999.99999999</v>
      </c>
      <c r="M88" s="351">
        <f t="shared" si="8"/>
        <v>76629000</v>
      </c>
      <c r="N88" s="363"/>
      <c r="O88" s="362"/>
    </row>
    <row r="89" spans="1:15" s="380" customFormat="1" ht="32.25" customHeight="1">
      <c r="A89" s="373">
        <v>32</v>
      </c>
      <c r="B89" s="374" t="s">
        <v>45</v>
      </c>
      <c r="C89" s="375" t="s">
        <v>19</v>
      </c>
      <c r="D89" s="358">
        <v>9</v>
      </c>
      <c r="E89" s="358">
        <v>40</v>
      </c>
      <c r="F89" s="377">
        <v>535</v>
      </c>
      <c r="G89" s="367" t="s">
        <v>18</v>
      </c>
      <c r="H89" s="349">
        <v>535</v>
      </c>
      <c r="I89" s="350">
        <f t="shared" si="5"/>
        <v>26750000</v>
      </c>
      <c r="J89" s="350"/>
      <c r="K89" s="350">
        <f t="shared" si="6"/>
        <v>5350000</v>
      </c>
      <c r="L89" s="350">
        <f t="shared" si="7"/>
        <v>80250000</v>
      </c>
      <c r="M89" s="351">
        <f t="shared" si="8"/>
        <v>112350000</v>
      </c>
      <c r="N89" s="350">
        <f>M89</f>
        <v>112350000</v>
      </c>
      <c r="O89" s="375"/>
    </row>
    <row r="90" spans="1:15" s="380" customFormat="1" ht="32.25" customHeight="1">
      <c r="A90" s="373">
        <v>33</v>
      </c>
      <c r="B90" s="374" t="s">
        <v>44</v>
      </c>
      <c r="C90" s="375" t="s">
        <v>19</v>
      </c>
      <c r="D90" s="358">
        <v>9</v>
      </c>
      <c r="E90" s="358">
        <v>35</v>
      </c>
      <c r="F90" s="377">
        <v>398.1</v>
      </c>
      <c r="G90" s="367" t="s">
        <v>18</v>
      </c>
      <c r="H90" s="349">
        <v>398.1</v>
      </c>
      <c r="I90" s="350">
        <f t="shared" si="5"/>
        <v>19905000</v>
      </c>
      <c r="J90" s="350"/>
      <c r="K90" s="350">
        <f t="shared" si="6"/>
        <v>3981000</v>
      </c>
      <c r="L90" s="350">
        <f t="shared" si="7"/>
        <v>59715000.00000001</v>
      </c>
      <c r="M90" s="351">
        <f t="shared" si="8"/>
        <v>83601000</v>
      </c>
      <c r="N90" s="350">
        <f>M90</f>
        <v>83601000</v>
      </c>
      <c r="O90" s="375"/>
    </row>
    <row r="91" spans="1:15" s="368" customFormat="1" ht="32.25" customHeight="1">
      <c r="A91" s="364">
        <v>34</v>
      </c>
      <c r="B91" s="365" t="s">
        <v>36</v>
      </c>
      <c r="C91" s="345" t="s">
        <v>19</v>
      </c>
      <c r="D91" s="358">
        <v>9</v>
      </c>
      <c r="E91" s="358">
        <v>83</v>
      </c>
      <c r="F91" s="377">
        <v>535.5</v>
      </c>
      <c r="G91" s="367" t="s">
        <v>18</v>
      </c>
      <c r="H91" s="349">
        <v>157.7</v>
      </c>
      <c r="I91" s="350">
        <f t="shared" si="5"/>
        <v>7884999.999999999</v>
      </c>
      <c r="J91" s="350"/>
      <c r="K91" s="350">
        <f t="shared" si="6"/>
        <v>1577000</v>
      </c>
      <c r="L91" s="350">
        <f t="shared" si="7"/>
        <v>23655000</v>
      </c>
      <c r="M91" s="351">
        <f t="shared" si="8"/>
        <v>33117000</v>
      </c>
      <c r="N91" s="352">
        <f>SUM(M91:M92)</f>
        <v>58599600</v>
      </c>
      <c r="O91" s="345"/>
    </row>
    <row r="92" spans="1:15" s="384" customFormat="1" ht="32.25" customHeight="1">
      <c r="A92" s="371"/>
      <c r="B92" s="372"/>
      <c r="C92" s="362"/>
      <c r="D92" s="358">
        <v>9</v>
      </c>
      <c r="E92" s="358">
        <v>82</v>
      </c>
      <c r="F92" s="377">
        <v>157.3</v>
      </c>
      <c r="G92" s="367" t="s">
        <v>18</v>
      </c>
      <c r="H92" s="349">
        <v>157.3</v>
      </c>
      <c r="I92" s="350">
        <f>H92*38000</f>
        <v>5977400</v>
      </c>
      <c r="J92" s="350"/>
      <c r="K92" s="350">
        <f>H92*10000</f>
        <v>1573000</v>
      </c>
      <c r="L92" s="350">
        <f>H92*3*38000</f>
        <v>17932200</v>
      </c>
      <c r="M92" s="351">
        <f t="shared" si="8"/>
        <v>25482600</v>
      </c>
      <c r="N92" s="363"/>
      <c r="O92" s="362"/>
    </row>
    <row r="93" spans="1:15" s="384" customFormat="1" ht="38.25">
      <c r="A93" s="358">
        <v>35</v>
      </c>
      <c r="B93" s="382" t="s">
        <v>35</v>
      </c>
      <c r="C93" s="367" t="s">
        <v>2</v>
      </c>
      <c r="D93" s="358"/>
      <c r="E93" s="358">
        <v>412</v>
      </c>
      <c r="F93" s="377">
        <v>854.2</v>
      </c>
      <c r="G93" s="367" t="s">
        <v>7</v>
      </c>
      <c r="H93" s="349">
        <v>489.7</v>
      </c>
      <c r="I93" s="350">
        <f t="shared" si="5"/>
        <v>24485000</v>
      </c>
      <c r="J93" s="350">
        <f>H93*9500</f>
        <v>4652150</v>
      </c>
      <c r="K93" s="350">
        <f>H93*10000</f>
        <v>4897000</v>
      </c>
      <c r="L93" s="350">
        <f t="shared" si="7"/>
        <v>73455000</v>
      </c>
      <c r="M93" s="351">
        <f t="shared" si="8"/>
        <v>107489150</v>
      </c>
      <c r="N93" s="350">
        <f>M93</f>
        <v>107489150</v>
      </c>
      <c r="O93" s="358"/>
    </row>
    <row r="94" spans="1:15" s="368" customFormat="1" ht="25.5">
      <c r="A94" s="373">
        <v>36</v>
      </c>
      <c r="B94" s="374" t="s">
        <v>30</v>
      </c>
      <c r="C94" s="375" t="s">
        <v>19</v>
      </c>
      <c r="D94" s="358">
        <v>9</v>
      </c>
      <c r="E94" s="358">
        <v>94</v>
      </c>
      <c r="F94" s="377">
        <v>413</v>
      </c>
      <c r="G94" s="367" t="s">
        <v>18</v>
      </c>
      <c r="H94" s="349">
        <v>106.8</v>
      </c>
      <c r="I94" s="350">
        <f t="shared" si="5"/>
        <v>5340000</v>
      </c>
      <c r="J94" s="350"/>
      <c r="K94" s="350">
        <f>H94*10000</f>
        <v>1068000</v>
      </c>
      <c r="L94" s="350">
        <f t="shared" si="7"/>
        <v>16019999.999999998</v>
      </c>
      <c r="M94" s="351">
        <f t="shared" si="8"/>
        <v>22428000</v>
      </c>
      <c r="N94" s="350">
        <f>M94</f>
        <v>22428000</v>
      </c>
      <c r="O94" s="376"/>
    </row>
    <row r="95" spans="1:15" s="408" customFormat="1" ht="75" customHeight="1">
      <c r="A95" s="318"/>
      <c r="B95" s="407"/>
      <c r="F95" s="409"/>
      <c r="H95" s="409"/>
      <c r="I95" s="410"/>
      <c r="J95" s="411"/>
      <c r="K95" s="412"/>
      <c r="L95" s="412"/>
      <c r="M95" s="412"/>
      <c r="N95" s="413"/>
      <c r="O95" s="414"/>
    </row>
    <row r="96" spans="1:15" s="408" customFormat="1" ht="75" customHeight="1">
      <c r="A96" s="318"/>
      <c r="B96" s="407"/>
      <c r="F96" s="409"/>
      <c r="H96" s="409"/>
      <c r="I96" s="410"/>
      <c r="J96" s="411"/>
      <c r="K96" s="412"/>
      <c r="L96" s="412"/>
      <c r="M96" s="412"/>
      <c r="N96" s="413"/>
      <c r="O96" s="414"/>
    </row>
    <row r="97" spans="1:15" s="408" customFormat="1" ht="75" customHeight="1">
      <c r="A97" s="318"/>
      <c r="B97" s="407"/>
      <c r="F97" s="409"/>
      <c r="H97" s="409"/>
      <c r="I97" s="410"/>
      <c r="J97" s="411"/>
      <c r="K97" s="412"/>
      <c r="L97" s="412"/>
      <c r="M97" s="412"/>
      <c r="N97" s="413"/>
      <c r="O97" s="414"/>
    </row>
    <row r="98" spans="1:15" s="408" customFormat="1" ht="75" customHeight="1">
      <c r="A98" s="318"/>
      <c r="B98" s="407"/>
      <c r="F98" s="409"/>
      <c r="H98" s="409"/>
      <c r="I98" s="410"/>
      <c r="J98" s="411"/>
      <c r="K98" s="412"/>
      <c r="L98" s="412"/>
      <c r="M98" s="412"/>
      <c r="N98" s="413"/>
      <c r="O98" s="414"/>
    </row>
    <row r="99" spans="1:15" s="408" customFormat="1" ht="75" customHeight="1">
      <c r="A99" s="318"/>
      <c r="B99" s="407"/>
      <c r="F99" s="409"/>
      <c r="H99" s="409"/>
      <c r="I99" s="410"/>
      <c r="J99" s="411"/>
      <c r="K99" s="412"/>
      <c r="L99" s="412"/>
      <c r="M99" s="412"/>
      <c r="N99" s="413"/>
      <c r="O99" s="414"/>
    </row>
    <row r="100" spans="1:15" s="408" customFormat="1" ht="75" customHeight="1">
      <c r="A100" s="318"/>
      <c r="B100" s="407"/>
      <c r="F100" s="409"/>
      <c r="H100" s="409"/>
      <c r="I100" s="410"/>
      <c r="J100" s="411"/>
      <c r="K100" s="412"/>
      <c r="L100" s="412"/>
      <c r="M100" s="412"/>
      <c r="N100" s="413"/>
      <c r="O100" s="414"/>
    </row>
    <row r="101" spans="1:15" s="408" customFormat="1" ht="75" customHeight="1">
      <c r="A101" s="318"/>
      <c r="B101" s="407"/>
      <c r="F101" s="409"/>
      <c r="H101" s="409"/>
      <c r="I101" s="410"/>
      <c r="J101" s="411"/>
      <c r="K101" s="412"/>
      <c r="L101" s="412"/>
      <c r="M101" s="412"/>
      <c r="N101" s="413"/>
      <c r="O101" s="414"/>
    </row>
    <row r="102" spans="1:15" s="408" customFormat="1" ht="75" customHeight="1">
      <c r="A102" s="318"/>
      <c r="B102" s="407"/>
      <c r="F102" s="409"/>
      <c r="H102" s="409"/>
      <c r="I102" s="410"/>
      <c r="J102" s="411"/>
      <c r="K102" s="412"/>
      <c r="L102" s="412"/>
      <c r="M102" s="412"/>
      <c r="N102" s="413"/>
      <c r="O102" s="414"/>
    </row>
    <row r="103" spans="1:15" s="412" customFormat="1" ht="75" customHeight="1">
      <c r="A103" s="318"/>
      <c r="B103" s="407"/>
      <c r="C103" s="408"/>
      <c r="D103" s="408"/>
      <c r="E103" s="408"/>
      <c r="F103" s="409"/>
      <c r="G103" s="408"/>
      <c r="H103" s="409"/>
      <c r="I103" s="410"/>
      <c r="J103" s="411"/>
      <c r="N103" s="413"/>
      <c r="O103" s="414"/>
    </row>
    <row r="104" spans="1:15" s="412" customFormat="1" ht="75" customHeight="1">
      <c r="A104" s="318"/>
      <c r="B104" s="407"/>
      <c r="C104" s="408"/>
      <c r="D104" s="408"/>
      <c r="E104" s="408"/>
      <c r="F104" s="409"/>
      <c r="G104" s="408"/>
      <c r="H104" s="409"/>
      <c r="I104" s="410"/>
      <c r="J104" s="411"/>
      <c r="N104" s="413"/>
      <c r="O104" s="414"/>
    </row>
    <row r="105" spans="1:15" s="412" customFormat="1" ht="75" customHeight="1">
      <c r="A105" s="318"/>
      <c r="B105" s="407"/>
      <c r="C105" s="408"/>
      <c r="D105" s="408"/>
      <c r="E105" s="408"/>
      <c r="F105" s="409"/>
      <c r="G105" s="408"/>
      <c r="H105" s="409"/>
      <c r="I105" s="410"/>
      <c r="J105" s="411"/>
      <c r="N105" s="413"/>
      <c r="O105" s="414"/>
    </row>
    <row r="106" spans="1:15" s="412" customFormat="1" ht="75" customHeight="1">
      <c r="A106" s="318"/>
      <c r="B106" s="407"/>
      <c r="C106" s="408"/>
      <c r="D106" s="408"/>
      <c r="E106" s="408"/>
      <c r="F106" s="409"/>
      <c r="G106" s="408"/>
      <c r="H106" s="409"/>
      <c r="I106" s="410"/>
      <c r="J106" s="411"/>
      <c r="N106" s="413"/>
      <c r="O106" s="414"/>
    </row>
    <row r="107" spans="1:15" s="412" customFormat="1" ht="75" customHeight="1">
      <c r="A107" s="318"/>
      <c r="B107" s="407"/>
      <c r="C107" s="408"/>
      <c r="D107" s="408"/>
      <c r="E107" s="408"/>
      <c r="F107" s="409"/>
      <c r="G107" s="408"/>
      <c r="H107" s="409"/>
      <c r="I107" s="410"/>
      <c r="J107" s="411"/>
      <c r="N107" s="413"/>
      <c r="O107" s="414"/>
    </row>
    <row r="108" spans="1:15" s="412" customFormat="1" ht="75" customHeight="1">
      <c r="A108" s="318"/>
      <c r="B108" s="407"/>
      <c r="C108" s="408"/>
      <c r="D108" s="408"/>
      <c r="E108" s="408"/>
      <c r="F108" s="409"/>
      <c r="G108" s="408"/>
      <c r="H108" s="409"/>
      <c r="I108" s="410"/>
      <c r="J108" s="411"/>
      <c r="N108" s="413"/>
      <c r="O108" s="414"/>
    </row>
    <row r="109" spans="1:15" s="412" customFormat="1" ht="48.75" customHeight="1">
      <c r="A109" s="318"/>
      <c r="B109" s="407"/>
      <c r="C109" s="408"/>
      <c r="D109" s="408"/>
      <c r="E109" s="408"/>
      <c r="F109" s="409"/>
      <c r="G109" s="408"/>
      <c r="H109" s="409"/>
      <c r="I109" s="410"/>
      <c r="J109" s="411"/>
      <c r="N109" s="413"/>
      <c r="O109" s="414"/>
    </row>
    <row r="110" spans="1:15" s="412" customFormat="1" ht="9.75" customHeight="1">
      <c r="A110" s="318"/>
      <c r="B110" s="407"/>
      <c r="C110" s="408"/>
      <c r="D110" s="408"/>
      <c r="E110" s="408"/>
      <c r="F110" s="409"/>
      <c r="G110" s="408"/>
      <c r="H110" s="409"/>
      <c r="I110" s="410"/>
      <c r="J110" s="411"/>
      <c r="N110" s="413"/>
      <c r="O110" s="414"/>
    </row>
    <row r="111" spans="1:15" s="412" customFormat="1" ht="75" customHeight="1">
      <c r="A111" s="318"/>
      <c r="B111" s="407"/>
      <c r="C111" s="408"/>
      <c r="D111" s="408"/>
      <c r="E111" s="408"/>
      <c r="F111" s="409"/>
      <c r="G111" s="408"/>
      <c r="H111" s="409"/>
      <c r="I111" s="410"/>
      <c r="J111" s="411"/>
      <c r="N111" s="413"/>
      <c r="O111" s="414"/>
    </row>
    <row r="112" spans="1:15" s="412" customFormat="1" ht="75" customHeight="1">
      <c r="A112" s="318"/>
      <c r="B112" s="407"/>
      <c r="C112" s="408"/>
      <c r="D112" s="408"/>
      <c r="E112" s="408"/>
      <c r="F112" s="409"/>
      <c r="G112" s="408"/>
      <c r="H112" s="409"/>
      <c r="I112" s="410"/>
      <c r="J112" s="411"/>
      <c r="N112" s="413"/>
      <c r="O112" s="414"/>
    </row>
    <row r="113" spans="1:15" s="412" customFormat="1" ht="75" customHeight="1">
      <c r="A113" s="318"/>
      <c r="B113" s="407"/>
      <c r="C113" s="408"/>
      <c r="D113" s="408"/>
      <c r="E113" s="408"/>
      <c r="F113" s="409"/>
      <c r="G113" s="408"/>
      <c r="H113" s="409"/>
      <c r="I113" s="410"/>
      <c r="J113" s="411"/>
      <c r="N113" s="413"/>
      <c r="O113" s="414"/>
    </row>
    <row r="114" spans="1:15" s="412" customFormat="1" ht="75" customHeight="1">
      <c r="A114" s="318"/>
      <c r="B114" s="407"/>
      <c r="C114" s="408"/>
      <c r="D114" s="408"/>
      <c r="E114" s="408"/>
      <c r="F114" s="409"/>
      <c r="G114" s="408"/>
      <c r="H114" s="409"/>
      <c r="I114" s="410"/>
      <c r="J114" s="411"/>
      <c r="N114" s="413"/>
      <c r="O114" s="414"/>
    </row>
    <row r="115" spans="1:15" s="412" customFormat="1" ht="75" customHeight="1">
      <c r="A115" s="318"/>
      <c r="B115" s="407"/>
      <c r="C115" s="408"/>
      <c r="D115" s="408"/>
      <c r="E115" s="408"/>
      <c r="F115" s="409"/>
      <c r="G115" s="408"/>
      <c r="H115" s="409"/>
      <c r="I115" s="410"/>
      <c r="J115" s="411"/>
      <c r="N115" s="413"/>
      <c r="O115" s="414"/>
    </row>
    <row r="116" spans="1:15" s="412" customFormat="1" ht="75" customHeight="1">
      <c r="A116" s="318"/>
      <c r="B116" s="407"/>
      <c r="C116" s="408"/>
      <c r="D116" s="408"/>
      <c r="E116" s="408"/>
      <c r="F116" s="409"/>
      <c r="G116" s="408"/>
      <c r="H116" s="409"/>
      <c r="I116" s="410"/>
      <c r="N116" s="413"/>
      <c r="O116" s="414"/>
    </row>
    <row r="117" spans="1:15" s="412" customFormat="1" ht="75" customHeight="1">
      <c r="A117" s="318"/>
      <c r="B117" s="407"/>
      <c r="C117" s="408"/>
      <c r="D117" s="408"/>
      <c r="E117" s="408"/>
      <c r="F117" s="409"/>
      <c r="G117" s="408"/>
      <c r="H117" s="409"/>
      <c r="I117" s="410"/>
      <c r="N117" s="413"/>
      <c r="O117" s="414"/>
    </row>
    <row r="118" spans="1:15" s="412" customFormat="1" ht="75" customHeight="1">
      <c r="A118" s="318"/>
      <c r="B118" s="407"/>
      <c r="C118" s="408"/>
      <c r="D118" s="408"/>
      <c r="E118" s="408"/>
      <c r="F118" s="409"/>
      <c r="G118" s="408"/>
      <c r="H118" s="409"/>
      <c r="I118" s="410"/>
      <c r="N118" s="413"/>
      <c r="O118" s="414"/>
    </row>
    <row r="119" ht="75" customHeight="1"/>
    <row r="120" ht="75" customHeight="1"/>
    <row r="121" ht="75" customHeight="1"/>
    <row r="122" ht="75" customHeight="1"/>
    <row r="123" ht="75" customHeight="1"/>
    <row r="124" ht="75" customHeight="1"/>
    <row r="125" ht="75" customHeight="1"/>
  </sheetData>
  <sheetProtection/>
  <autoFilter ref="A7:P7"/>
  <mergeCells count="98">
    <mergeCell ref="C72:C73"/>
    <mergeCell ref="C74:C78"/>
    <mergeCell ref="C79:C82"/>
    <mergeCell ref="C87:C88"/>
    <mergeCell ref="C91:C92"/>
    <mergeCell ref="C36:C39"/>
    <mergeCell ref="C41:C44"/>
    <mergeCell ref="C46:C60"/>
    <mergeCell ref="C63:C64"/>
    <mergeCell ref="C65:C67"/>
    <mergeCell ref="C68:C70"/>
    <mergeCell ref="C13:C16"/>
    <mergeCell ref="C10:C12"/>
    <mergeCell ref="C18:C19"/>
    <mergeCell ref="C21:C22"/>
    <mergeCell ref="C24:C29"/>
    <mergeCell ref="C33:C35"/>
    <mergeCell ref="O79:O82"/>
    <mergeCell ref="O87:O88"/>
    <mergeCell ref="O91:O92"/>
    <mergeCell ref="O10:O12"/>
    <mergeCell ref="O36:O39"/>
    <mergeCell ref="O41:O44"/>
    <mergeCell ref="O46:O60"/>
    <mergeCell ref="O63:O64"/>
    <mergeCell ref="O65:O67"/>
    <mergeCell ref="O68:O70"/>
    <mergeCell ref="N72:N73"/>
    <mergeCell ref="N74:N78"/>
    <mergeCell ref="N79:N82"/>
    <mergeCell ref="N87:N88"/>
    <mergeCell ref="N65:N67"/>
    <mergeCell ref="N68:N70"/>
    <mergeCell ref="O72:O73"/>
    <mergeCell ref="O74:O78"/>
    <mergeCell ref="N91:N92"/>
    <mergeCell ref="O13:O16"/>
    <mergeCell ref="O18:O19"/>
    <mergeCell ref="O21:O22"/>
    <mergeCell ref="O24:O29"/>
    <mergeCell ref="O33:O35"/>
    <mergeCell ref="N36:N39"/>
    <mergeCell ref="N41:N44"/>
    <mergeCell ref="N46:N60"/>
    <mergeCell ref="N63:N64"/>
    <mergeCell ref="N10:N12"/>
    <mergeCell ref="N13:N16"/>
    <mergeCell ref="N18:N19"/>
    <mergeCell ref="N21:N22"/>
    <mergeCell ref="N24:N29"/>
    <mergeCell ref="N33:N35"/>
    <mergeCell ref="A24:A29"/>
    <mergeCell ref="B24:B29"/>
    <mergeCell ref="A33:A35"/>
    <mergeCell ref="A41:A44"/>
    <mergeCell ref="A36:A39"/>
    <mergeCell ref="B33:B35"/>
    <mergeCell ref="B36:B39"/>
    <mergeCell ref="B41:B44"/>
    <mergeCell ref="A46:A60"/>
    <mergeCell ref="A63:A64"/>
    <mergeCell ref="A65:A67"/>
    <mergeCell ref="A68:A70"/>
    <mergeCell ref="A72:A73"/>
    <mergeCell ref="A74:A78"/>
    <mergeCell ref="B87:B88"/>
    <mergeCell ref="B46:B60"/>
    <mergeCell ref="B63:B64"/>
    <mergeCell ref="B65:B67"/>
    <mergeCell ref="B68:B70"/>
    <mergeCell ref="B72:B73"/>
    <mergeCell ref="B74:B78"/>
    <mergeCell ref="B79:B82"/>
    <mergeCell ref="A91:A92"/>
    <mergeCell ref="B91:B92"/>
    <mergeCell ref="A10:A12"/>
    <mergeCell ref="B10:B12"/>
    <mergeCell ref="A13:A16"/>
    <mergeCell ref="B13:B16"/>
    <mergeCell ref="A18:A19"/>
    <mergeCell ref="B18:B19"/>
    <mergeCell ref="A79:A82"/>
    <mergeCell ref="A87:A88"/>
    <mergeCell ref="A1:O1"/>
    <mergeCell ref="A2:O2"/>
    <mergeCell ref="A3:O3"/>
    <mergeCell ref="A4:O4"/>
    <mergeCell ref="A5:A7"/>
    <mergeCell ref="B5:B7"/>
    <mergeCell ref="C5:C7"/>
    <mergeCell ref="D5:F6"/>
    <mergeCell ref="G5:G7"/>
    <mergeCell ref="A21:A22"/>
    <mergeCell ref="B21:B22"/>
    <mergeCell ref="H5:H7"/>
    <mergeCell ref="I5:M6"/>
    <mergeCell ref="N5:N7"/>
    <mergeCell ref="O5:O7"/>
  </mergeCells>
  <printOptions/>
  <pageMargins left="0.35433070866141736" right="0.11811023622047245" top="0.3937007874015748" bottom="0.35433070866141736" header="0" footer="0"/>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tabColor indexed="13"/>
  </sheetPr>
  <dimension ref="A1:P174"/>
  <sheetViews>
    <sheetView zoomScale="72" zoomScaleNormal="72" workbookViewId="0" topLeftCell="A119">
      <selection activeCell="F119" sqref="F119"/>
    </sheetView>
  </sheetViews>
  <sheetFormatPr defaultColWidth="9.140625" defaultRowHeight="15"/>
  <cols>
    <col min="1" max="1" width="5.7109375" style="135" customWidth="1"/>
    <col min="2" max="2" width="22.8515625" style="61" customWidth="1"/>
    <col min="3" max="3" width="10.57421875" style="86" customWidth="1"/>
    <col min="4" max="5" width="7.57421875" style="86" customWidth="1"/>
    <col min="6" max="6" width="8.140625" style="86" customWidth="1"/>
    <col min="7" max="7" width="7.8515625" style="130" customWidth="1"/>
    <col min="8" max="8" width="10.421875" style="86" bestFit="1" customWidth="1"/>
    <col min="9" max="9" width="26.28125" style="5" customWidth="1"/>
    <col min="10" max="10" width="8.421875" style="56" hidden="1" customWidth="1"/>
    <col min="11" max="11" width="9.7109375" style="91" customWidth="1"/>
    <col min="12" max="12" width="10.421875" style="91" customWidth="1"/>
    <col min="13" max="13" width="12.421875" style="92" customWidth="1"/>
    <col min="14" max="14" width="7.8515625" style="91" customWidth="1"/>
    <col min="15" max="15" width="15.421875" style="87" customWidth="1"/>
    <col min="16" max="16" width="15.57421875" style="93" customWidth="1"/>
    <col min="17" max="17" width="34.57421875" style="62" customWidth="1"/>
    <col min="18" max="16384" width="9.140625" style="62" customWidth="1"/>
  </cols>
  <sheetData>
    <row r="1" spans="1:16" ht="30" customHeight="1">
      <c r="A1" s="162" t="s">
        <v>228</v>
      </c>
      <c r="B1" s="162"/>
      <c r="C1" s="162"/>
      <c r="D1" s="162"/>
      <c r="E1" s="162"/>
      <c r="F1" s="162"/>
      <c r="G1" s="162"/>
      <c r="H1" s="162"/>
      <c r="I1" s="162"/>
      <c r="J1" s="162"/>
      <c r="K1" s="162"/>
      <c r="L1" s="162"/>
      <c r="M1" s="162"/>
      <c r="N1" s="162"/>
      <c r="O1" s="162"/>
      <c r="P1" s="162"/>
    </row>
    <row r="2" spans="1:16" ht="30" customHeight="1">
      <c r="A2" s="163" t="s">
        <v>211</v>
      </c>
      <c r="B2" s="163"/>
      <c r="C2" s="163"/>
      <c r="D2" s="163"/>
      <c r="E2" s="164"/>
      <c r="F2" s="163"/>
      <c r="G2" s="163"/>
      <c r="H2" s="163"/>
      <c r="I2" s="165"/>
      <c r="J2" s="165"/>
      <c r="K2" s="163"/>
      <c r="L2" s="163"/>
      <c r="M2" s="163"/>
      <c r="N2" s="163"/>
      <c r="O2" s="163"/>
      <c r="P2" s="163"/>
    </row>
    <row r="3" spans="1:16" ht="30" customHeight="1">
      <c r="A3" s="166" t="s">
        <v>182</v>
      </c>
      <c r="B3" s="166"/>
      <c r="C3" s="166"/>
      <c r="D3" s="166"/>
      <c r="E3" s="167"/>
      <c r="F3" s="166"/>
      <c r="G3" s="166"/>
      <c r="H3" s="166"/>
      <c r="I3" s="168"/>
      <c r="J3" s="168"/>
      <c r="K3" s="166"/>
      <c r="L3" s="166"/>
      <c r="M3" s="166"/>
      <c r="N3" s="166"/>
      <c r="O3" s="166"/>
      <c r="P3" s="166"/>
    </row>
    <row r="4" spans="1:16" ht="28.5" customHeight="1">
      <c r="A4" s="169" t="s">
        <v>276</v>
      </c>
      <c r="B4" s="169"/>
      <c r="C4" s="169"/>
      <c r="D4" s="169"/>
      <c r="E4" s="170"/>
      <c r="F4" s="169"/>
      <c r="G4" s="169"/>
      <c r="H4" s="169"/>
      <c r="I4" s="171"/>
      <c r="J4" s="171"/>
      <c r="K4" s="169"/>
      <c r="L4" s="169"/>
      <c r="M4" s="169"/>
      <c r="N4" s="169"/>
      <c r="O4" s="169"/>
      <c r="P4" s="169"/>
    </row>
    <row r="5" spans="1:16" s="43" customFormat="1" ht="15.75">
      <c r="A5" s="172"/>
      <c r="B5" s="172" t="s">
        <v>180</v>
      </c>
      <c r="C5" s="172" t="s">
        <v>179</v>
      </c>
      <c r="D5" s="183" t="s">
        <v>177</v>
      </c>
      <c r="E5" s="184"/>
      <c r="F5" s="184"/>
      <c r="G5" s="184"/>
      <c r="H5" s="184"/>
      <c r="I5" s="175" t="s">
        <v>176</v>
      </c>
      <c r="J5" s="176"/>
      <c r="K5" s="176"/>
      <c r="L5" s="176"/>
      <c r="M5" s="176"/>
      <c r="N5" s="176"/>
      <c r="O5" s="177"/>
      <c r="P5" s="137" t="s">
        <v>210</v>
      </c>
    </row>
    <row r="6" spans="1:16" s="43" customFormat="1" ht="25.5" customHeight="1">
      <c r="A6" s="173"/>
      <c r="B6" s="173"/>
      <c r="C6" s="173"/>
      <c r="D6" s="185"/>
      <c r="E6" s="186"/>
      <c r="F6" s="186"/>
      <c r="G6" s="186"/>
      <c r="H6" s="186"/>
      <c r="I6" s="178"/>
      <c r="J6" s="179"/>
      <c r="K6" s="179"/>
      <c r="L6" s="179"/>
      <c r="M6" s="179"/>
      <c r="N6" s="179"/>
      <c r="O6" s="180"/>
      <c r="P6" s="137"/>
    </row>
    <row r="7" spans="1:16" s="43" customFormat="1" ht="72" customHeight="1">
      <c r="A7" s="173"/>
      <c r="B7" s="173"/>
      <c r="C7" s="173"/>
      <c r="D7" s="172" t="s">
        <v>173</v>
      </c>
      <c r="E7" s="172" t="s">
        <v>172</v>
      </c>
      <c r="F7" s="172" t="s">
        <v>240</v>
      </c>
      <c r="G7" s="172" t="s">
        <v>266</v>
      </c>
      <c r="H7" s="172" t="s">
        <v>171</v>
      </c>
      <c r="I7" s="181" t="s">
        <v>264</v>
      </c>
      <c r="J7" s="182"/>
      <c r="K7" s="45" t="s">
        <v>169</v>
      </c>
      <c r="L7" s="45" t="s">
        <v>168</v>
      </c>
      <c r="M7" s="133" t="s">
        <v>167</v>
      </c>
      <c r="N7" s="60" t="s">
        <v>166</v>
      </c>
      <c r="O7" s="60" t="s">
        <v>165</v>
      </c>
      <c r="P7" s="137"/>
    </row>
    <row r="8" spans="1:16" s="43" customFormat="1" ht="42.75" customHeight="1" hidden="1">
      <c r="A8" s="174"/>
      <c r="B8" s="174"/>
      <c r="C8" s="174"/>
      <c r="D8" s="174"/>
      <c r="E8" s="174"/>
      <c r="F8" s="174"/>
      <c r="G8" s="174"/>
      <c r="H8" s="174"/>
      <c r="I8" s="45" t="s">
        <v>170</v>
      </c>
      <c r="J8" s="45" t="s">
        <v>269</v>
      </c>
      <c r="K8" s="45"/>
      <c r="L8" s="45"/>
      <c r="M8" s="63"/>
      <c r="N8" s="60"/>
      <c r="O8" s="60"/>
      <c r="P8" s="60"/>
    </row>
    <row r="9" spans="1:16" s="17" customFormat="1" ht="22.5" customHeight="1">
      <c r="A9" s="21">
        <v>1</v>
      </c>
      <c r="B9" s="21">
        <v>2</v>
      </c>
      <c r="C9" s="21">
        <v>3</v>
      </c>
      <c r="D9" s="21">
        <v>4</v>
      </c>
      <c r="E9" s="21">
        <v>5</v>
      </c>
      <c r="F9" s="21">
        <v>6</v>
      </c>
      <c r="G9" s="21"/>
      <c r="H9" s="21">
        <v>7</v>
      </c>
      <c r="I9" s="21">
        <v>8</v>
      </c>
      <c r="J9" s="21"/>
      <c r="K9" s="21">
        <v>9</v>
      </c>
      <c r="L9" s="21">
        <v>10</v>
      </c>
      <c r="M9" s="55">
        <v>11</v>
      </c>
      <c r="N9" s="21">
        <v>12</v>
      </c>
      <c r="O9" s="21" t="s">
        <v>226</v>
      </c>
      <c r="P9" s="21" t="s">
        <v>209</v>
      </c>
    </row>
    <row r="10" spans="1:16" s="67" customFormat="1" ht="34.5" customHeight="1">
      <c r="A10" s="133"/>
      <c r="B10" s="44" t="s">
        <v>164</v>
      </c>
      <c r="C10" s="60"/>
      <c r="D10" s="45"/>
      <c r="E10" s="45"/>
      <c r="F10" s="45"/>
      <c r="G10" s="45"/>
      <c r="H10" s="45"/>
      <c r="I10" s="44"/>
      <c r="J10" s="60"/>
      <c r="K10" s="60"/>
      <c r="L10" s="60"/>
      <c r="M10" s="65"/>
      <c r="N10" s="60"/>
      <c r="O10" s="66">
        <f>SUM(O11:O174)</f>
        <v>1079340165.1999998</v>
      </c>
      <c r="P10" s="66">
        <f>SUM(P11:P174)</f>
        <v>1079340165.2</v>
      </c>
    </row>
    <row r="11" spans="1:16" s="72" customFormat="1" ht="45.75" customHeight="1">
      <c r="A11" s="132">
        <v>1</v>
      </c>
      <c r="B11" s="68" t="s">
        <v>273</v>
      </c>
      <c r="C11" s="47" t="s">
        <v>128</v>
      </c>
      <c r="D11" s="46">
        <v>5</v>
      </c>
      <c r="E11" s="50">
        <v>419</v>
      </c>
      <c r="F11" s="48">
        <v>373.8</v>
      </c>
      <c r="G11" s="48" t="s">
        <v>265</v>
      </c>
      <c r="H11" s="48" t="s">
        <v>1</v>
      </c>
      <c r="I11" s="69" t="s">
        <v>127</v>
      </c>
      <c r="J11" s="54" t="s">
        <v>267</v>
      </c>
      <c r="K11" s="69">
        <v>17</v>
      </c>
      <c r="L11" s="46" t="s">
        <v>0</v>
      </c>
      <c r="M11" s="415">
        <v>758000</v>
      </c>
      <c r="N11" s="70">
        <v>0.8</v>
      </c>
      <c r="O11" s="68">
        <f>K11*M11*N11</f>
        <v>10308800</v>
      </c>
      <c r="P11" s="71">
        <f>O11</f>
        <v>10308800</v>
      </c>
    </row>
    <row r="12" spans="1:16" s="72" customFormat="1" ht="48" customHeight="1">
      <c r="A12" s="187">
        <v>2</v>
      </c>
      <c r="B12" s="138" t="s">
        <v>158</v>
      </c>
      <c r="C12" s="138" t="s">
        <v>128</v>
      </c>
      <c r="D12" s="187">
        <v>5</v>
      </c>
      <c r="E12" s="187">
        <v>428</v>
      </c>
      <c r="F12" s="138">
        <v>351.9</v>
      </c>
      <c r="G12" s="145">
        <v>172.4</v>
      </c>
      <c r="H12" s="145" t="s">
        <v>1</v>
      </c>
      <c r="I12" s="69" t="s">
        <v>161</v>
      </c>
      <c r="J12" s="47"/>
      <c r="K12" s="81">
        <v>0.6375</v>
      </c>
      <c r="L12" s="51" t="s">
        <v>271</v>
      </c>
      <c r="M12" s="415">
        <v>4040000</v>
      </c>
      <c r="N12" s="70">
        <v>0.8</v>
      </c>
      <c r="O12" s="68">
        <f aca="true" t="shared" si="0" ref="O12:O66">K12*M12*N12</f>
        <v>2060400</v>
      </c>
      <c r="P12" s="187">
        <f>SUM(O12:O17)</f>
        <v>73336400</v>
      </c>
    </row>
    <row r="13" spans="1:16" s="72" customFormat="1" ht="48" customHeight="1">
      <c r="A13" s="188"/>
      <c r="B13" s="139"/>
      <c r="C13" s="140"/>
      <c r="D13" s="189"/>
      <c r="E13" s="189"/>
      <c r="F13" s="140"/>
      <c r="G13" s="147"/>
      <c r="H13" s="147"/>
      <c r="I13" s="69" t="s">
        <v>159</v>
      </c>
      <c r="J13" s="47">
        <v>12</v>
      </c>
      <c r="K13" s="69">
        <v>14</v>
      </c>
      <c r="L13" s="46" t="s">
        <v>0</v>
      </c>
      <c r="M13" s="415">
        <v>2585000</v>
      </c>
      <c r="N13" s="70">
        <v>0.8</v>
      </c>
      <c r="O13" s="68">
        <f t="shared" si="0"/>
        <v>28952000</v>
      </c>
      <c r="P13" s="188"/>
    </row>
    <row r="14" spans="1:16" s="72" customFormat="1" ht="48" customHeight="1">
      <c r="A14" s="188"/>
      <c r="B14" s="139"/>
      <c r="C14" s="138" t="s">
        <v>128</v>
      </c>
      <c r="D14" s="57">
        <v>11</v>
      </c>
      <c r="E14" s="50">
        <v>22</v>
      </c>
      <c r="F14" s="47">
        <v>457.9</v>
      </c>
      <c r="G14" s="51">
        <v>150.4</v>
      </c>
      <c r="H14" s="51" t="s">
        <v>1</v>
      </c>
      <c r="I14" s="69" t="s">
        <v>159</v>
      </c>
      <c r="J14" s="47">
        <v>12</v>
      </c>
      <c r="K14" s="69">
        <v>13</v>
      </c>
      <c r="L14" s="46" t="s">
        <v>0</v>
      </c>
      <c r="M14" s="415">
        <v>2585000</v>
      </c>
      <c r="N14" s="70">
        <v>0.8</v>
      </c>
      <c r="O14" s="68">
        <f t="shared" si="0"/>
        <v>26884000</v>
      </c>
      <c r="P14" s="188"/>
    </row>
    <row r="15" spans="1:16" s="72" customFormat="1" ht="42.75" customHeight="1">
      <c r="A15" s="188"/>
      <c r="B15" s="139"/>
      <c r="C15" s="139"/>
      <c r="D15" s="141">
        <v>11</v>
      </c>
      <c r="E15" s="187">
        <v>45</v>
      </c>
      <c r="F15" s="138">
        <v>362.3</v>
      </c>
      <c r="G15" s="145">
        <v>121.9</v>
      </c>
      <c r="H15" s="145" t="s">
        <v>1</v>
      </c>
      <c r="I15" s="69" t="s">
        <v>159</v>
      </c>
      <c r="J15" s="47">
        <v>12</v>
      </c>
      <c r="K15" s="69">
        <v>5</v>
      </c>
      <c r="L15" s="46" t="s">
        <v>0</v>
      </c>
      <c r="M15" s="415">
        <v>2585000</v>
      </c>
      <c r="N15" s="70">
        <v>0.8</v>
      </c>
      <c r="O15" s="68">
        <f t="shared" si="0"/>
        <v>10340000</v>
      </c>
      <c r="P15" s="188"/>
    </row>
    <row r="16" spans="1:16" s="72" customFormat="1" ht="42.75" customHeight="1">
      <c r="A16" s="188"/>
      <c r="B16" s="139"/>
      <c r="C16" s="139"/>
      <c r="D16" s="141"/>
      <c r="E16" s="189"/>
      <c r="F16" s="140"/>
      <c r="G16" s="147"/>
      <c r="H16" s="147"/>
      <c r="I16" s="69" t="s">
        <v>127</v>
      </c>
      <c r="J16" s="47">
        <v>12</v>
      </c>
      <c r="K16" s="69">
        <v>5</v>
      </c>
      <c r="L16" s="46" t="s">
        <v>0</v>
      </c>
      <c r="M16" s="415">
        <v>758000</v>
      </c>
      <c r="N16" s="70">
        <v>0.8</v>
      </c>
      <c r="O16" s="68">
        <f t="shared" si="0"/>
        <v>3032000</v>
      </c>
      <c r="P16" s="188"/>
    </row>
    <row r="17" spans="1:16" s="72" customFormat="1" ht="42.75" customHeight="1">
      <c r="A17" s="189"/>
      <c r="B17" s="140"/>
      <c r="C17" s="140"/>
      <c r="D17" s="58">
        <v>11</v>
      </c>
      <c r="E17" s="50">
        <v>91</v>
      </c>
      <c r="F17" s="47">
        <v>153.5</v>
      </c>
      <c r="G17" s="51">
        <v>9.8</v>
      </c>
      <c r="H17" s="51" t="s">
        <v>1</v>
      </c>
      <c r="I17" s="69" t="s">
        <v>159</v>
      </c>
      <c r="J17" s="47">
        <v>12</v>
      </c>
      <c r="K17" s="69">
        <v>1</v>
      </c>
      <c r="L17" s="46" t="s">
        <v>0</v>
      </c>
      <c r="M17" s="415">
        <v>2585000</v>
      </c>
      <c r="N17" s="70">
        <v>0.8</v>
      </c>
      <c r="O17" s="68">
        <f t="shared" si="0"/>
        <v>2068000</v>
      </c>
      <c r="P17" s="189"/>
    </row>
    <row r="18" spans="1:16" s="72" customFormat="1" ht="52.5" customHeight="1">
      <c r="A18" s="187">
        <v>3</v>
      </c>
      <c r="B18" s="138" t="s">
        <v>156</v>
      </c>
      <c r="C18" s="138" t="s">
        <v>128</v>
      </c>
      <c r="D18" s="187">
        <v>5</v>
      </c>
      <c r="E18" s="187">
        <v>406</v>
      </c>
      <c r="F18" s="138">
        <v>169.5</v>
      </c>
      <c r="G18" s="145">
        <v>169.5</v>
      </c>
      <c r="H18" s="145" t="s">
        <v>1</v>
      </c>
      <c r="I18" s="52" t="s">
        <v>127</v>
      </c>
      <c r="J18" s="47">
        <v>12</v>
      </c>
      <c r="K18" s="52">
        <v>9</v>
      </c>
      <c r="L18" s="51" t="s">
        <v>0</v>
      </c>
      <c r="M18" s="415">
        <v>758000</v>
      </c>
      <c r="N18" s="74">
        <v>0.8</v>
      </c>
      <c r="O18" s="68">
        <f t="shared" si="0"/>
        <v>5457600</v>
      </c>
      <c r="P18" s="187">
        <f>SUM(O18:O20)</f>
        <v>6276800</v>
      </c>
    </row>
    <row r="19" spans="1:16" s="72" customFormat="1" ht="52.5" customHeight="1">
      <c r="A19" s="188"/>
      <c r="B19" s="139"/>
      <c r="C19" s="139"/>
      <c r="D19" s="188"/>
      <c r="E19" s="188"/>
      <c r="F19" s="139"/>
      <c r="G19" s="146"/>
      <c r="H19" s="146"/>
      <c r="I19" s="52" t="s">
        <v>25</v>
      </c>
      <c r="J19" s="47">
        <v>12</v>
      </c>
      <c r="K19" s="52">
        <v>2</v>
      </c>
      <c r="L19" s="51" t="s">
        <v>0</v>
      </c>
      <c r="M19" s="415">
        <v>437000</v>
      </c>
      <c r="N19" s="74">
        <v>0.8</v>
      </c>
      <c r="O19" s="68">
        <f t="shared" si="0"/>
        <v>699200</v>
      </c>
      <c r="P19" s="188"/>
    </row>
    <row r="20" spans="1:16" s="72" customFormat="1" ht="52.5" customHeight="1">
      <c r="A20" s="189"/>
      <c r="B20" s="140"/>
      <c r="C20" s="140"/>
      <c r="D20" s="189"/>
      <c r="E20" s="189"/>
      <c r="F20" s="140"/>
      <c r="G20" s="147"/>
      <c r="H20" s="147"/>
      <c r="I20" s="52" t="s">
        <v>155</v>
      </c>
      <c r="J20" s="75">
        <v>20</v>
      </c>
      <c r="K20" s="52">
        <v>1</v>
      </c>
      <c r="L20" s="51" t="s">
        <v>0</v>
      </c>
      <c r="M20" s="416">
        <v>150000</v>
      </c>
      <c r="N20" s="74">
        <v>0.8</v>
      </c>
      <c r="O20" s="68">
        <f t="shared" si="0"/>
        <v>120000</v>
      </c>
      <c r="P20" s="189"/>
    </row>
    <row r="21" spans="1:16" s="72" customFormat="1" ht="60.75" customHeight="1">
      <c r="A21" s="187">
        <v>4</v>
      </c>
      <c r="B21" s="138" t="s">
        <v>28</v>
      </c>
      <c r="C21" s="138" t="s">
        <v>19</v>
      </c>
      <c r="D21" s="142">
        <v>9</v>
      </c>
      <c r="E21" s="142">
        <v>55</v>
      </c>
      <c r="F21" s="194">
        <v>851.2</v>
      </c>
      <c r="G21" s="142">
        <v>432.6</v>
      </c>
      <c r="H21" s="142" t="s">
        <v>18</v>
      </c>
      <c r="I21" s="69" t="s">
        <v>230</v>
      </c>
      <c r="J21" s="47"/>
      <c r="K21" s="81">
        <f>(15*4.6*0.08)+(58.7*5.1*0.08)+(13.6*5.1*0.07)</f>
        <v>34.3248</v>
      </c>
      <c r="L21" s="51" t="s">
        <v>271</v>
      </c>
      <c r="M21" s="415">
        <v>2110000</v>
      </c>
      <c r="N21" s="70">
        <v>0.8</v>
      </c>
      <c r="O21" s="68">
        <f t="shared" si="0"/>
        <v>57940262.400000006</v>
      </c>
      <c r="P21" s="187">
        <f>SUM(O21:O23)</f>
        <v>63417062.400000006</v>
      </c>
    </row>
    <row r="22" spans="1:16" s="72" customFormat="1" ht="48" customHeight="1">
      <c r="A22" s="188"/>
      <c r="B22" s="139"/>
      <c r="C22" s="139"/>
      <c r="D22" s="144"/>
      <c r="E22" s="143"/>
      <c r="F22" s="195"/>
      <c r="G22" s="143"/>
      <c r="H22" s="143"/>
      <c r="I22" s="69" t="s">
        <v>14</v>
      </c>
      <c r="J22" s="47">
        <v>12</v>
      </c>
      <c r="K22" s="69">
        <v>8</v>
      </c>
      <c r="L22" s="47" t="s">
        <v>0</v>
      </c>
      <c r="M22" s="415">
        <v>632000</v>
      </c>
      <c r="N22" s="70">
        <v>0.8</v>
      </c>
      <c r="O22" s="68">
        <f t="shared" si="0"/>
        <v>4044800</v>
      </c>
      <c r="P22" s="188"/>
    </row>
    <row r="23" spans="1:16" s="78" customFormat="1" ht="48" customHeight="1">
      <c r="A23" s="189"/>
      <c r="B23" s="140"/>
      <c r="C23" s="140"/>
      <c r="D23" s="76">
        <v>9</v>
      </c>
      <c r="E23" s="49">
        <v>84</v>
      </c>
      <c r="F23" s="77">
        <v>395.1</v>
      </c>
      <c r="G23" s="49">
        <v>139.6</v>
      </c>
      <c r="H23" s="49" t="s">
        <v>18</v>
      </c>
      <c r="I23" s="69" t="s">
        <v>214</v>
      </c>
      <c r="J23" s="47">
        <v>12</v>
      </c>
      <c r="K23" s="69">
        <v>1</v>
      </c>
      <c r="L23" s="47" t="s">
        <v>0</v>
      </c>
      <c r="M23" s="415">
        <v>1790000</v>
      </c>
      <c r="N23" s="70">
        <v>0.8</v>
      </c>
      <c r="O23" s="68">
        <f t="shared" si="0"/>
        <v>1432000</v>
      </c>
      <c r="P23" s="189"/>
    </row>
    <row r="24" spans="1:16" s="78" customFormat="1" ht="59.25" customHeight="1">
      <c r="A24" s="131">
        <v>5</v>
      </c>
      <c r="B24" s="69" t="s">
        <v>154</v>
      </c>
      <c r="C24" s="47" t="s">
        <v>128</v>
      </c>
      <c r="D24" s="49">
        <v>5</v>
      </c>
      <c r="E24" s="49">
        <v>418</v>
      </c>
      <c r="F24" s="77">
        <v>158.6</v>
      </c>
      <c r="G24" s="51">
        <v>158.6</v>
      </c>
      <c r="H24" s="51" t="s">
        <v>1</v>
      </c>
      <c r="I24" s="69" t="s">
        <v>127</v>
      </c>
      <c r="J24" s="47">
        <v>12</v>
      </c>
      <c r="K24" s="69">
        <v>10</v>
      </c>
      <c r="L24" s="46" t="s">
        <v>0</v>
      </c>
      <c r="M24" s="415">
        <v>758000</v>
      </c>
      <c r="N24" s="70">
        <v>0.8</v>
      </c>
      <c r="O24" s="68">
        <f t="shared" si="0"/>
        <v>6064000</v>
      </c>
      <c r="P24" s="71">
        <f>O24</f>
        <v>6064000</v>
      </c>
    </row>
    <row r="25" spans="1:16" s="80" customFormat="1" ht="58.5" customHeight="1">
      <c r="A25" s="187">
        <v>6</v>
      </c>
      <c r="B25" s="138" t="s">
        <v>152</v>
      </c>
      <c r="C25" s="138" t="s">
        <v>116</v>
      </c>
      <c r="D25" s="142">
        <v>9</v>
      </c>
      <c r="E25" s="142">
        <v>30</v>
      </c>
      <c r="F25" s="194">
        <v>630.1</v>
      </c>
      <c r="G25" s="142">
        <v>630.1</v>
      </c>
      <c r="H25" s="142" t="s">
        <v>18</v>
      </c>
      <c r="I25" s="69" t="s">
        <v>225</v>
      </c>
      <c r="J25" s="47"/>
      <c r="K25" s="69">
        <v>37.332</v>
      </c>
      <c r="L25" s="51" t="s">
        <v>271</v>
      </c>
      <c r="M25" s="415">
        <v>2110000</v>
      </c>
      <c r="N25" s="70">
        <v>0.8</v>
      </c>
      <c r="O25" s="68">
        <f t="shared" si="0"/>
        <v>63016416</v>
      </c>
      <c r="P25" s="187">
        <f>SUM(O25:O29)</f>
        <v>98445296</v>
      </c>
    </row>
    <row r="26" spans="1:16" s="80" customFormat="1" ht="58.5" customHeight="1">
      <c r="A26" s="188"/>
      <c r="B26" s="139"/>
      <c r="C26" s="139"/>
      <c r="D26" s="144"/>
      <c r="E26" s="144"/>
      <c r="F26" s="196"/>
      <c r="G26" s="144"/>
      <c r="H26" s="144"/>
      <c r="I26" s="69" t="s">
        <v>133</v>
      </c>
      <c r="J26" s="47"/>
      <c r="K26" s="81">
        <v>8.580000000000002</v>
      </c>
      <c r="L26" s="51" t="s">
        <v>271</v>
      </c>
      <c r="M26" s="415">
        <v>860000</v>
      </c>
      <c r="N26" s="70">
        <v>0.8</v>
      </c>
      <c r="O26" s="68">
        <f t="shared" si="0"/>
        <v>5903040.000000002</v>
      </c>
      <c r="P26" s="188"/>
    </row>
    <row r="27" spans="1:16" s="80" customFormat="1" ht="58.5" customHeight="1">
      <c r="A27" s="188"/>
      <c r="B27" s="139"/>
      <c r="C27" s="139"/>
      <c r="D27" s="144"/>
      <c r="E27" s="144"/>
      <c r="F27" s="196"/>
      <c r="G27" s="144"/>
      <c r="H27" s="144"/>
      <c r="I27" s="69" t="s">
        <v>39</v>
      </c>
      <c r="J27" s="47"/>
      <c r="K27" s="69">
        <v>15</v>
      </c>
      <c r="L27" s="47" t="s">
        <v>38</v>
      </c>
      <c r="M27" s="415">
        <v>286000</v>
      </c>
      <c r="N27" s="70">
        <v>0.8</v>
      </c>
      <c r="O27" s="68">
        <f t="shared" si="0"/>
        <v>3432000</v>
      </c>
      <c r="P27" s="188"/>
    </row>
    <row r="28" spans="1:16" s="80" customFormat="1" ht="58.5" customHeight="1">
      <c r="A28" s="188"/>
      <c r="B28" s="139"/>
      <c r="C28" s="139"/>
      <c r="D28" s="144"/>
      <c r="E28" s="144"/>
      <c r="F28" s="196"/>
      <c r="G28" s="144"/>
      <c r="H28" s="144"/>
      <c r="I28" s="69" t="s">
        <v>132</v>
      </c>
      <c r="J28" s="47"/>
      <c r="K28" s="81">
        <v>0.08249999999999999</v>
      </c>
      <c r="L28" s="51" t="s">
        <v>271</v>
      </c>
      <c r="M28" s="415">
        <v>4040000</v>
      </c>
      <c r="N28" s="70">
        <v>0.8</v>
      </c>
      <c r="O28" s="68">
        <f t="shared" si="0"/>
        <v>266639.99999999994</v>
      </c>
      <c r="P28" s="188"/>
    </row>
    <row r="29" spans="1:16" s="80" customFormat="1" ht="58.5" customHeight="1">
      <c r="A29" s="189"/>
      <c r="B29" s="140"/>
      <c r="C29" s="140"/>
      <c r="D29" s="143"/>
      <c r="E29" s="143"/>
      <c r="F29" s="195"/>
      <c r="G29" s="143"/>
      <c r="H29" s="143"/>
      <c r="I29" s="69" t="s">
        <v>131</v>
      </c>
      <c r="J29" s="47"/>
      <c r="K29" s="69">
        <v>14</v>
      </c>
      <c r="L29" s="47" t="s">
        <v>0</v>
      </c>
      <c r="M29" s="415">
        <v>2306000</v>
      </c>
      <c r="N29" s="70">
        <v>0.8</v>
      </c>
      <c r="O29" s="68">
        <f t="shared" si="0"/>
        <v>25827200</v>
      </c>
      <c r="P29" s="189"/>
    </row>
    <row r="30" spans="1:16" s="80" customFormat="1" ht="59.25" customHeight="1">
      <c r="A30" s="190">
        <v>8</v>
      </c>
      <c r="B30" s="145" t="s">
        <v>135</v>
      </c>
      <c r="C30" s="145" t="s">
        <v>2</v>
      </c>
      <c r="D30" s="82">
        <v>12</v>
      </c>
      <c r="E30" s="49">
        <v>164</v>
      </c>
      <c r="F30" s="77">
        <v>415.3</v>
      </c>
      <c r="G30" s="49">
        <v>6.1</v>
      </c>
      <c r="H30" s="49" t="s">
        <v>1</v>
      </c>
      <c r="I30" s="69" t="s">
        <v>150</v>
      </c>
      <c r="J30" s="47">
        <v>7</v>
      </c>
      <c r="K30" s="69">
        <v>1</v>
      </c>
      <c r="L30" s="47" t="s">
        <v>0</v>
      </c>
      <c r="M30" s="415">
        <v>345000</v>
      </c>
      <c r="N30" s="70">
        <v>0.8</v>
      </c>
      <c r="O30" s="68">
        <f t="shared" si="0"/>
        <v>276000</v>
      </c>
      <c r="P30" s="187">
        <f>SUM(O30:O50)</f>
        <v>22486850</v>
      </c>
    </row>
    <row r="31" spans="1:16" s="80" customFormat="1" ht="51" customHeight="1">
      <c r="A31" s="191"/>
      <c r="B31" s="146"/>
      <c r="C31" s="146"/>
      <c r="D31" s="161">
        <v>12</v>
      </c>
      <c r="E31" s="142">
        <v>173</v>
      </c>
      <c r="F31" s="194">
        <v>40.3</v>
      </c>
      <c r="G31" s="142">
        <v>40.3</v>
      </c>
      <c r="H31" s="142" t="s">
        <v>229</v>
      </c>
      <c r="I31" s="69" t="s">
        <v>149</v>
      </c>
      <c r="J31" s="47">
        <v>12</v>
      </c>
      <c r="K31" s="69">
        <v>1</v>
      </c>
      <c r="L31" s="47" t="s">
        <v>0</v>
      </c>
      <c r="M31" s="415">
        <v>2216000</v>
      </c>
      <c r="N31" s="70">
        <v>1</v>
      </c>
      <c r="O31" s="68">
        <f t="shared" si="0"/>
        <v>2216000</v>
      </c>
      <c r="P31" s="188"/>
    </row>
    <row r="32" spans="1:16" s="80" customFormat="1" ht="51" customHeight="1">
      <c r="A32" s="191"/>
      <c r="B32" s="146"/>
      <c r="C32" s="146"/>
      <c r="D32" s="161"/>
      <c r="E32" s="144"/>
      <c r="F32" s="196"/>
      <c r="G32" s="144"/>
      <c r="H32" s="144"/>
      <c r="I32" s="69" t="s">
        <v>148</v>
      </c>
      <c r="J32" s="47">
        <v>12</v>
      </c>
      <c r="K32" s="69">
        <v>1</v>
      </c>
      <c r="L32" s="47" t="s">
        <v>0</v>
      </c>
      <c r="M32" s="415">
        <v>1364000</v>
      </c>
      <c r="N32" s="70">
        <v>1</v>
      </c>
      <c r="O32" s="68">
        <f t="shared" si="0"/>
        <v>1364000</v>
      </c>
      <c r="P32" s="188"/>
    </row>
    <row r="33" spans="1:16" s="80" customFormat="1" ht="51" customHeight="1">
      <c r="A33" s="191"/>
      <c r="B33" s="146"/>
      <c r="C33" s="146"/>
      <c r="D33" s="161"/>
      <c r="E33" s="143"/>
      <c r="F33" s="195"/>
      <c r="G33" s="143"/>
      <c r="H33" s="143"/>
      <c r="I33" s="69" t="s">
        <v>147</v>
      </c>
      <c r="J33" s="47">
        <v>12</v>
      </c>
      <c r="K33" s="69">
        <v>1</v>
      </c>
      <c r="L33" s="47" t="s">
        <v>0</v>
      </c>
      <c r="M33" s="415">
        <v>2991000</v>
      </c>
      <c r="N33" s="70">
        <v>1</v>
      </c>
      <c r="O33" s="68">
        <f t="shared" si="0"/>
        <v>2991000</v>
      </c>
      <c r="P33" s="188"/>
    </row>
    <row r="34" spans="1:16" s="80" customFormat="1" ht="51" customHeight="1">
      <c r="A34" s="191"/>
      <c r="B34" s="146"/>
      <c r="C34" s="146"/>
      <c r="D34" s="161">
        <v>12</v>
      </c>
      <c r="E34" s="142">
        <v>174</v>
      </c>
      <c r="F34" s="194">
        <v>260.3</v>
      </c>
      <c r="G34" s="142">
        <v>260.3</v>
      </c>
      <c r="H34" s="142" t="s">
        <v>229</v>
      </c>
      <c r="I34" s="69" t="s">
        <v>147</v>
      </c>
      <c r="J34" s="47">
        <v>12</v>
      </c>
      <c r="K34" s="69">
        <v>1</v>
      </c>
      <c r="L34" s="47" t="s">
        <v>0</v>
      </c>
      <c r="M34" s="415">
        <v>2991000</v>
      </c>
      <c r="N34" s="70">
        <v>1</v>
      </c>
      <c r="O34" s="68">
        <f t="shared" si="0"/>
        <v>2991000</v>
      </c>
      <c r="P34" s="188"/>
    </row>
    <row r="35" spans="1:16" s="80" customFormat="1" ht="51" customHeight="1">
      <c r="A35" s="191"/>
      <c r="B35" s="146"/>
      <c r="C35" s="146"/>
      <c r="D35" s="161"/>
      <c r="E35" s="144"/>
      <c r="F35" s="196"/>
      <c r="G35" s="144"/>
      <c r="H35" s="144"/>
      <c r="I35" s="69" t="s">
        <v>146</v>
      </c>
      <c r="J35" s="47">
        <v>12</v>
      </c>
      <c r="K35" s="69">
        <v>1</v>
      </c>
      <c r="L35" s="47" t="s">
        <v>0</v>
      </c>
      <c r="M35" s="415">
        <v>2517000</v>
      </c>
      <c r="N35" s="70">
        <v>1</v>
      </c>
      <c r="O35" s="68">
        <f t="shared" si="0"/>
        <v>2517000</v>
      </c>
      <c r="P35" s="188"/>
    </row>
    <row r="36" spans="1:16" s="80" customFormat="1" ht="51" customHeight="1">
      <c r="A36" s="191"/>
      <c r="B36" s="146"/>
      <c r="C36" s="146"/>
      <c r="D36" s="161"/>
      <c r="E36" s="144"/>
      <c r="F36" s="196"/>
      <c r="G36" s="144"/>
      <c r="H36" s="144"/>
      <c r="I36" s="69" t="s">
        <v>120</v>
      </c>
      <c r="J36" s="47">
        <v>12</v>
      </c>
      <c r="K36" s="69">
        <v>1</v>
      </c>
      <c r="L36" s="47" t="s">
        <v>0</v>
      </c>
      <c r="M36" s="415">
        <v>1034000</v>
      </c>
      <c r="N36" s="70">
        <v>1</v>
      </c>
      <c r="O36" s="68">
        <f t="shared" si="0"/>
        <v>1034000</v>
      </c>
      <c r="P36" s="188"/>
    </row>
    <row r="37" spans="1:16" s="80" customFormat="1" ht="51" customHeight="1">
      <c r="A37" s="191"/>
      <c r="B37" s="146"/>
      <c r="C37" s="146"/>
      <c r="D37" s="161"/>
      <c r="E37" s="144"/>
      <c r="F37" s="196"/>
      <c r="G37" s="144"/>
      <c r="H37" s="144"/>
      <c r="I37" s="69" t="s">
        <v>145</v>
      </c>
      <c r="J37" s="47">
        <v>12</v>
      </c>
      <c r="K37" s="69">
        <v>1</v>
      </c>
      <c r="L37" s="47" t="s">
        <v>0</v>
      </c>
      <c r="M37" s="415">
        <v>3143000</v>
      </c>
      <c r="N37" s="70">
        <v>1</v>
      </c>
      <c r="O37" s="68">
        <f t="shared" si="0"/>
        <v>3143000</v>
      </c>
      <c r="P37" s="188"/>
    </row>
    <row r="38" spans="1:16" s="80" customFormat="1" ht="51" customHeight="1">
      <c r="A38" s="191"/>
      <c r="B38" s="146"/>
      <c r="C38" s="146"/>
      <c r="D38" s="161"/>
      <c r="E38" s="144"/>
      <c r="F38" s="196"/>
      <c r="G38" s="144"/>
      <c r="H38" s="144"/>
      <c r="I38" s="69" t="s">
        <v>34</v>
      </c>
      <c r="J38" s="47">
        <v>12</v>
      </c>
      <c r="K38" s="69">
        <v>1</v>
      </c>
      <c r="L38" s="47" t="s">
        <v>0</v>
      </c>
      <c r="M38" s="416">
        <v>2306000</v>
      </c>
      <c r="N38" s="70">
        <v>1</v>
      </c>
      <c r="O38" s="68">
        <f t="shared" si="0"/>
        <v>2306000</v>
      </c>
      <c r="P38" s="188"/>
    </row>
    <row r="39" spans="1:16" s="80" customFormat="1" ht="51" customHeight="1">
      <c r="A39" s="191"/>
      <c r="B39" s="146"/>
      <c r="C39" s="146"/>
      <c r="D39" s="161"/>
      <c r="E39" s="144"/>
      <c r="F39" s="196"/>
      <c r="G39" s="144"/>
      <c r="H39" s="144"/>
      <c r="I39" s="69" t="s">
        <v>144</v>
      </c>
      <c r="J39" s="47">
        <v>9</v>
      </c>
      <c r="K39" s="69">
        <v>1</v>
      </c>
      <c r="L39" s="47" t="s">
        <v>0</v>
      </c>
      <c r="M39" s="415">
        <v>555000</v>
      </c>
      <c r="N39" s="70">
        <v>1</v>
      </c>
      <c r="O39" s="68">
        <f t="shared" si="0"/>
        <v>555000</v>
      </c>
      <c r="P39" s="188"/>
    </row>
    <row r="40" spans="1:16" s="80" customFormat="1" ht="51" customHeight="1">
      <c r="A40" s="191"/>
      <c r="B40" s="146"/>
      <c r="C40" s="146"/>
      <c r="D40" s="161"/>
      <c r="E40" s="144"/>
      <c r="F40" s="196"/>
      <c r="G40" s="144"/>
      <c r="H40" s="144"/>
      <c r="I40" s="69" t="s">
        <v>143</v>
      </c>
      <c r="J40" s="47">
        <v>9</v>
      </c>
      <c r="K40" s="69">
        <v>1</v>
      </c>
      <c r="L40" s="47" t="s">
        <v>0</v>
      </c>
      <c r="M40" s="415">
        <v>415000</v>
      </c>
      <c r="N40" s="70">
        <v>1</v>
      </c>
      <c r="O40" s="68">
        <f t="shared" si="0"/>
        <v>415000</v>
      </c>
      <c r="P40" s="188"/>
    </row>
    <row r="41" spans="1:16" s="80" customFormat="1" ht="51" customHeight="1">
      <c r="A41" s="191"/>
      <c r="B41" s="146"/>
      <c r="C41" s="146"/>
      <c r="D41" s="161"/>
      <c r="E41" s="144"/>
      <c r="F41" s="196"/>
      <c r="G41" s="144"/>
      <c r="H41" s="144"/>
      <c r="I41" s="69" t="s">
        <v>142</v>
      </c>
      <c r="J41" s="47">
        <v>16</v>
      </c>
      <c r="K41" s="69">
        <v>1</v>
      </c>
      <c r="L41" s="47" t="s">
        <v>0</v>
      </c>
      <c r="M41" s="415">
        <v>635000</v>
      </c>
      <c r="N41" s="70">
        <v>1</v>
      </c>
      <c r="O41" s="68">
        <f t="shared" si="0"/>
        <v>635000</v>
      </c>
      <c r="P41" s="188"/>
    </row>
    <row r="42" spans="1:16" s="80" customFormat="1" ht="51" customHeight="1">
      <c r="A42" s="191"/>
      <c r="B42" s="146"/>
      <c r="C42" s="146"/>
      <c r="D42" s="161"/>
      <c r="E42" s="144"/>
      <c r="F42" s="196"/>
      <c r="G42" s="144"/>
      <c r="H42" s="144"/>
      <c r="I42" s="69" t="s">
        <v>141</v>
      </c>
      <c r="J42" s="47">
        <v>16</v>
      </c>
      <c r="K42" s="69">
        <v>1</v>
      </c>
      <c r="L42" s="47" t="s">
        <v>0</v>
      </c>
      <c r="M42" s="415">
        <v>320000</v>
      </c>
      <c r="N42" s="70">
        <v>1</v>
      </c>
      <c r="O42" s="68">
        <f t="shared" si="0"/>
        <v>320000</v>
      </c>
      <c r="P42" s="188"/>
    </row>
    <row r="43" spans="1:16" s="80" customFormat="1" ht="51" customHeight="1">
      <c r="A43" s="191"/>
      <c r="B43" s="146"/>
      <c r="C43" s="146"/>
      <c r="D43" s="161"/>
      <c r="E43" s="144"/>
      <c r="F43" s="196"/>
      <c r="G43" s="144"/>
      <c r="H43" s="144"/>
      <c r="I43" s="69" t="s">
        <v>140</v>
      </c>
      <c r="J43" s="47">
        <v>7</v>
      </c>
      <c r="K43" s="69">
        <v>2</v>
      </c>
      <c r="L43" s="47" t="s">
        <v>0</v>
      </c>
      <c r="M43" s="415">
        <v>185000</v>
      </c>
      <c r="N43" s="70">
        <v>1</v>
      </c>
      <c r="O43" s="68">
        <f t="shared" si="0"/>
        <v>370000</v>
      </c>
      <c r="P43" s="188"/>
    </row>
    <row r="44" spans="1:16" s="78" customFormat="1" ht="51" customHeight="1">
      <c r="A44" s="191"/>
      <c r="B44" s="146"/>
      <c r="C44" s="146"/>
      <c r="D44" s="161"/>
      <c r="E44" s="144"/>
      <c r="F44" s="196"/>
      <c r="G44" s="144"/>
      <c r="H44" s="144"/>
      <c r="I44" s="69" t="s">
        <v>48</v>
      </c>
      <c r="J44" s="47">
        <v>3.24</v>
      </c>
      <c r="K44" s="69">
        <v>1</v>
      </c>
      <c r="L44" s="47" t="s">
        <v>4</v>
      </c>
      <c r="M44" s="415">
        <v>87000</v>
      </c>
      <c r="N44" s="70">
        <v>1</v>
      </c>
      <c r="O44" s="68">
        <f t="shared" si="0"/>
        <v>87000</v>
      </c>
      <c r="P44" s="188"/>
    </row>
    <row r="45" spans="1:16" s="78" customFormat="1" ht="66.75" customHeight="1">
      <c r="A45" s="191"/>
      <c r="B45" s="146"/>
      <c r="C45" s="146"/>
      <c r="D45" s="161"/>
      <c r="E45" s="144"/>
      <c r="F45" s="196"/>
      <c r="G45" s="144"/>
      <c r="H45" s="144"/>
      <c r="I45" s="69" t="s">
        <v>5</v>
      </c>
      <c r="J45" s="47">
        <v>3.24</v>
      </c>
      <c r="K45" s="69">
        <v>2</v>
      </c>
      <c r="L45" s="47" t="s">
        <v>4</v>
      </c>
      <c r="M45" s="415">
        <v>53000</v>
      </c>
      <c r="N45" s="70">
        <v>1</v>
      </c>
      <c r="O45" s="68">
        <f t="shared" si="0"/>
        <v>106000</v>
      </c>
      <c r="P45" s="188"/>
    </row>
    <row r="46" spans="1:16" s="78" customFormat="1" ht="51" customHeight="1">
      <c r="A46" s="191"/>
      <c r="B46" s="146"/>
      <c r="C46" s="146"/>
      <c r="D46" s="161"/>
      <c r="E46" s="144"/>
      <c r="F46" s="196"/>
      <c r="G46" s="144"/>
      <c r="H46" s="144"/>
      <c r="I46" s="69" t="s">
        <v>47</v>
      </c>
      <c r="J46" s="47">
        <v>6</v>
      </c>
      <c r="K46" s="69">
        <v>3</v>
      </c>
      <c r="L46" s="47" t="s">
        <v>0</v>
      </c>
      <c r="M46" s="415">
        <v>107000</v>
      </c>
      <c r="N46" s="70">
        <v>1</v>
      </c>
      <c r="O46" s="68">
        <f t="shared" si="0"/>
        <v>321000</v>
      </c>
      <c r="P46" s="188"/>
    </row>
    <row r="47" spans="1:16" s="78" customFormat="1" ht="51" customHeight="1">
      <c r="A47" s="191"/>
      <c r="B47" s="146"/>
      <c r="C47" s="146"/>
      <c r="D47" s="161"/>
      <c r="E47" s="144"/>
      <c r="F47" s="196"/>
      <c r="G47" s="144"/>
      <c r="H47" s="144"/>
      <c r="I47" s="69" t="s">
        <v>139</v>
      </c>
      <c r="J47" s="47" t="s">
        <v>268</v>
      </c>
      <c r="K47" s="69">
        <v>1</v>
      </c>
      <c r="L47" s="47" t="s">
        <v>0</v>
      </c>
      <c r="M47" s="415">
        <v>18750</v>
      </c>
      <c r="N47" s="70">
        <v>1</v>
      </c>
      <c r="O47" s="68">
        <f t="shared" si="0"/>
        <v>18750</v>
      </c>
      <c r="P47" s="188"/>
    </row>
    <row r="48" spans="1:16" s="78" customFormat="1" ht="51" customHeight="1">
      <c r="A48" s="191"/>
      <c r="B48" s="146"/>
      <c r="C48" s="146"/>
      <c r="D48" s="161"/>
      <c r="E48" s="143"/>
      <c r="F48" s="195"/>
      <c r="G48" s="143"/>
      <c r="H48" s="143"/>
      <c r="I48" s="69" t="s">
        <v>138</v>
      </c>
      <c r="J48" s="83">
        <v>0.18</v>
      </c>
      <c r="K48" s="69">
        <v>35</v>
      </c>
      <c r="L48" s="47" t="s">
        <v>4</v>
      </c>
      <c r="M48" s="415">
        <v>3060</v>
      </c>
      <c r="N48" s="70">
        <v>1</v>
      </c>
      <c r="O48" s="68">
        <f t="shared" si="0"/>
        <v>107100</v>
      </c>
      <c r="P48" s="188"/>
    </row>
    <row r="49" spans="1:16" s="78" customFormat="1" ht="51" customHeight="1">
      <c r="A49" s="191"/>
      <c r="B49" s="146"/>
      <c r="C49" s="146"/>
      <c r="D49" s="161">
        <v>12</v>
      </c>
      <c r="E49" s="142">
        <v>186</v>
      </c>
      <c r="F49" s="194">
        <v>1522.2</v>
      </c>
      <c r="G49" s="145">
        <v>14</v>
      </c>
      <c r="H49" s="145" t="s">
        <v>1</v>
      </c>
      <c r="I49" s="69" t="s">
        <v>137</v>
      </c>
      <c r="J49" s="83">
        <v>1</v>
      </c>
      <c r="K49" s="69">
        <v>1</v>
      </c>
      <c r="L49" s="47" t="s">
        <v>0</v>
      </c>
      <c r="M49" s="415">
        <v>780000</v>
      </c>
      <c r="N49" s="70">
        <v>0.8</v>
      </c>
      <c r="O49" s="68">
        <f t="shared" si="0"/>
        <v>624000</v>
      </c>
      <c r="P49" s="188"/>
    </row>
    <row r="50" spans="1:16" s="78" customFormat="1" ht="51" customHeight="1">
      <c r="A50" s="192"/>
      <c r="B50" s="147"/>
      <c r="C50" s="147"/>
      <c r="D50" s="161"/>
      <c r="E50" s="143"/>
      <c r="F50" s="195"/>
      <c r="G50" s="147"/>
      <c r="H50" s="147"/>
      <c r="I50" s="69" t="s">
        <v>136</v>
      </c>
      <c r="J50" s="83">
        <v>0.15</v>
      </c>
      <c r="K50" s="69">
        <v>30</v>
      </c>
      <c r="L50" s="47" t="s">
        <v>4</v>
      </c>
      <c r="M50" s="415">
        <v>3000</v>
      </c>
      <c r="N50" s="70">
        <v>1</v>
      </c>
      <c r="O50" s="68">
        <f t="shared" si="0"/>
        <v>90000</v>
      </c>
      <c r="P50" s="189"/>
    </row>
    <row r="51" spans="1:16" s="80" customFormat="1" ht="51" customHeight="1">
      <c r="A51" s="131">
        <v>10</v>
      </c>
      <c r="B51" s="69" t="s">
        <v>130</v>
      </c>
      <c r="C51" s="47" t="s">
        <v>116</v>
      </c>
      <c r="D51" s="49">
        <v>9</v>
      </c>
      <c r="E51" s="49">
        <v>36</v>
      </c>
      <c r="F51" s="77">
        <v>320</v>
      </c>
      <c r="G51" s="49">
        <v>57.2</v>
      </c>
      <c r="H51" s="49" t="s">
        <v>18</v>
      </c>
      <c r="I51" s="69" t="s">
        <v>231</v>
      </c>
      <c r="J51" s="47">
        <v>12</v>
      </c>
      <c r="K51" s="69">
        <v>1</v>
      </c>
      <c r="L51" s="47" t="s">
        <v>0</v>
      </c>
      <c r="M51" s="415">
        <v>3143000</v>
      </c>
      <c r="N51" s="70">
        <v>0.8</v>
      </c>
      <c r="O51" s="68">
        <f t="shared" si="0"/>
        <v>2514400</v>
      </c>
      <c r="P51" s="71">
        <f>O51</f>
        <v>2514400</v>
      </c>
    </row>
    <row r="52" spans="1:16" s="78" customFormat="1" ht="51" customHeight="1">
      <c r="A52" s="136">
        <v>11</v>
      </c>
      <c r="B52" s="52" t="s">
        <v>129</v>
      </c>
      <c r="C52" s="51" t="s">
        <v>128</v>
      </c>
      <c r="D52" s="49">
        <v>5</v>
      </c>
      <c r="E52" s="49">
        <v>427</v>
      </c>
      <c r="F52" s="77">
        <v>143.9</v>
      </c>
      <c r="G52" s="49">
        <v>10.2</v>
      </c>
      <c r="H52" s="49" t="s">
        <v>59</v>
      </c>
      <c r="I52" s="69" t="s">
        <v>148</v>
      </c>
      <c r="J52" s="47">
        <v>12</v>
      </c>
      <c r="K52" s="69">
        <v>1</v>
      </c>
      <c r="L52" s="46" t="s">
        <v>0</v>
      </c>
      <c r="M52" s="415">
        <v>1364000</v>
      </c>
      <c r="N52" s="70">
        <v>0.8</v>
      </c>
      <c r="O52" s="68">
        <f t="shared" si="0"/>
        <v>1091200</v>
      </c>
      <c r="P52" s="71">
        <f>O52</f>
        <v>1091200</v>
      </c>
    </row>
    <row r="53" spans="1:16" s="78" customFormat="1" ht="46.5" customHeight="1">
      <c r="A53" s="187">
        <v>12</v>
      </c>
      <c r="B53" s="138" t="s">
        <v>121</v>
      </c>
      <c r="C53" s="138" t="s">
        <v>2</v>
      </c>
      <c r="D53" s="142">
        <v>12</v>
      </c>
      <c r="E53" s="142">
        <v>220</v>
      </c>
      <c r="F53" s="194">
        <v>624.5</v>
      </c>
      <c r="G53" s="142">
        <v>196.8</v>
      </c>
      <c r="H53" s="142" t="s">
        <v>59</v>
      </c>
      <c r="I53" s="69" t="s">
        <v>127</v>
      </c>
      <c r="J53" s="47">
        <v>12</v>
      </c>
      <c r="K53" s="69">
        <v>3</v>
      </c>
      <c r="L53" s="47" t="s">
        <v>0</v>
      </c>
      <c r="M53" s="415">
        <v>758000</v>
      </c>
      <c r="N53" s="70">
        <v>0.8</v>
      </c>
      <c r="O53" s="68">
        <f t="shared" si="0"/>
        <v>1819200</v>
      </c>
      <c r="P53" s="187">
        <f>SUM(O53:O63)</f>
        <v>26769200</v>
      </c>
    </row>
    <row r="54" spans="1:16" s="78" customFormat="1" ht="46.5" customHeight="1">
      <c r="A54" s="188"/>
      <c r="B54" s="139"/>
      <c r="C54" s="139"/>
      <c r="D54" s="144"/>
      <c r="E54" s="144"/>
      <c r="F54" s="196"/>
      <c r="G54" s="144"/>
      <c r="H54" s="144"/>
      <c r="I54" s="69" t="s">
        <v>126</v>
      </c>
      <c r="J54" s="47">
        <v>12</v>
      </c>
      <c r="K54" s="69">
        <v>4</v>
      </c>
      <c r="L54" s="47" t="s">
        <v>0</v>
      </c>
      <c r="M54" s="415">
        <v>308000</v>
      </c>
      <c r="N54" s="70">
        <v>0.8</v>
      </c>
      <c r="O54" s="68">
        <f t="shared" si="0"/>
        <v>985600</v>
      </c>
      <c r="P54" s="188"/>
    </row>
    <row r="55" spans="1:16" s="78" customFormat="1" ht="46.5" customHeight="1">
      <c r="A55" s="188"/>
      <c r="B55" s="139"/>
      <c r="C55" s="139"/>
      <c r="D55" s="144"/>
      <c r="E55" s="144"/>
      <c r="F55" s="196"/>
      <c r="G55" s="144"/>
      <c r="H55" s="144"/>
      <c r="I55" s="69" t="s">
        <v>25</v>
      </c>
      <c r="J55" s="47">
        <v>12</v>
      </c>
      <c r="K55" s="69">
        <v>4</v>
      </c>
      <c r="L55" s="47" t="s">
        <v>0</v>
      </c>
      <c r="M55" s="415">
        <v>437000</v>
      </c>
      <c r="N55" s="70">
        <v>0.8</v>
      </c>
      <c r="O55" s="68">
        <f t="shared" si="0"/>
        <v>1398400</v>
      </c>
      <c r="P55" s="188"/>
    </row>
    <row r="56" spans="1:16" s="78" customFormat="1" ht="53.25" customHeight="1">
      <c r="A56" s="188"/>
      <c r="B56" s="139"/>
      <c r="C56" s="139"/>
      <c r="D56" s="144"/>
      <c r="E56" s="144"/>
      <c r="F56" s="196"/>
      <c r="G56" s="144"/>
      <c r="H56" s="144"/>
      <c r="I56" s="69" t="s">
        <v>125</v>
      </c>
      <c r="J56" s="47">
        <v>12</v>
      </c>
      <c r="K56" s="69">
        <v>1</v>
      </c>
      <c r="L56" s="47" t="s">
        <v>0</v>
      </c>
      <c r="M56" s="415">
        <v>2585000</v>
      </c>
      <c r="N56" s="70">
        <v>0.8</v>
      </c>
      <c r="O56" s="68">
        <f t="shared" si="0"/>
        <v>2068000</v>
      </c>
      <c r="P56" s="188"/>
    </row>
    <row r="57" spans="1:16" s="78" customFormat="1" ht="53.25" customHeight="1">
      <c r="A57" s="188"/>
      <c r="B57" s="139"/>
      <c r="C57" s="139"/>
      <c r="D57" s="144"/>
      <c r="E57" s="144"/>
      <c r="F57" s="196"/>
      <c r="G57" s="144"/>
      <c r="H57" s="144"/>
      <c r="I57" s="69" t="s">
        <v>34</v>
      </c>
      <c r="J57" s="47">
        <v>12</v>
      </c>
      <c r="K57" s="69">
        <v>1</v>
      </c>
      <c r="L57" s="47" t="s">
        <v>0</v>
      </c>
      <c r="M57" s="416">
        <v>2306000</v>
      </c>
      <c r="N57" s="70">
        <v>0.8</v>
      </c>
      <c r="O57" s="68">
        <f t="shared" si="0"/>
        <v>1844800</v>
      </c>
      <c r="P57" s="188"/>
    </row>
    <row r="58" spans="1:16" s="78" customFormat="1" ht="53.25" customHeight="1">
      <c r="A58" s="188"/>
      <c r="B58" s="139"/>
      <c r="C58" s="139"/>
      <c r="D58" s="144"/>
      <c r="E58" s="144"/>
      <c r="F58" s="196"/>
      <c r="G58" s="144"/>
      <c r="H58" s="144"/>
      <c r="I58" s="69" t="s">
        <v>9</v>
      </c>
      <c r="J58" s="47">
        <v>12</v>
      </c>
      <c r="K58" s="69">
        <v>1</v>
      </c>
      <c r="L58" s="47" t="s">
        <v>0</v>
      </c>
      <c r="M58" s="415">
        <v>2027000</v>
      </c>
      <c r="N58" s="70">
        <v>0.8</v>
      </c>
      <c r="O58" s="68">
        <f t="shared" si="0"/>
        <v>1621600</v>
      </c>
      <c r="P58" s="188"/>
    </row>
    <row r="59" spans="1:16" s="78" customFormat="1" ht="53.25" customHeight="1">
      <c r="A59" s="188"/>
      <c r="B59" s="139"/>
      <c r="C59" s="140"/>
      <c r="D59" s="143"/>
      <c r="E59" s="143"/>
      <c r="F59" s="195"/>
      <c r="G59" s="143"/>
      <c r="H59" s="143"/>
      <c r="I59" s="69" t="s">
        <v>115</v>
      </c>
      <c r="J59" s="47">
        <v>12</v>
      </c>
      <c r="K59" s="69">
        <v>1</v>
      </c>
      <c r="L59" s="47" t="s">
        <v>0</v>
      </c>
      <c r="M59" s="132">
        <v>1559000</v>
      </c>
      <c r="N59" s="70">
        <v>0.8</v>
      </c>
      <c r="O59" s="68">
        <f t="shared" si="0"/>
        <v>1247200</v>
      </c>
      <c r="P59" s="188"/>
    </row>
    <row r="60" spans="1:16" s="78" customFormat="1" ht="46.5" customHeight="1">
      <c r="A60" s="188"/>
      <c r="B60" s="139"/>
      <c r="C60" s="138" t="s">
        <v>2</v>
      </c>
      <c r="D60" s="142">
        <v>12</v>
      </c>
      <c r="E60" s="142">
        <v>220</v>
      </c>
      <c r="F60" s="194">
        <v>624.5</v>
      </c>
      <c r="G60" s="142">
        <v>196.8</v>
      </c>
      <c r="H60" s="142" t="s">
        <v>59</v>
      </c>
      <c r="I60" s="69" t="s">
        <v>123</v>
      </c>
      <c r="J60" s="47"/>
      <c r="K60" s="69">
        <v>4</v>
      </c>
      <c r="L60" s="47" t="s">
        <v>0</v>
      </c>
      <c r="M60" s="415">
        <v>163000</v>
      </c>
      <c r="N60" s="70">
        <v>0.8</v>
      </c>
      <c r="O60" s="68">
        <f t="shared" si="0"/>
        <v>521600</v>
      </c>
      <c r="P60" s="188"/>
    </row>
    <row r="61" spans="1:16" s="78" customFormat="1" ht="46.5" customHeight="1">
      <c r="A61" s="188"/>
      <c r="B61" s="139"/>
      <c r="C61" s="140"/>
      <c r="D61" s="143"/>
      <c r="E61" s="143"/>
      <c r="F61" s="195"/>
      <c r="G61" s="143"/>
      <c r="H61" s="143"/>
      <c r="I61" s="69" t="s">
        <v>124</v>
      </c>
      <c r="J61" s="47"/>
      <c r="K61" s="69">
        <v>74.4</v>
      </c>
      <c r="L61" s="51" t="s">
        <v>272</v>
      </c>
      <c r="M61" s="415">
        <v>240000</v>
      </c>
      <c r="N61" s="70">
        <v>0.8</v>
      </c>
      <c r="O61" s="68">
        <f t="shared" si="0"/>
        <v>14284800</v>
      </c>
      <c r="P61" s="188"/>
    </row>
    <row r="62" spans="1:16" s="78" customFormat="1" ht="46.5" customHeight="1">
      <c r="A62" s="188"/>
      <c r="B62" s="139"/>
      <c r="C62" s="138" t="s">
        <v>2</v>
      </c>
      <c r="D62" s="142">
        <v>12</v>
      </c>
      <c r="E62" s="142">
        <v>489</v>
      </c>
      <c r="F62" s="194">
        <v>29.2</v>
      </c>
      <c r="G62" s="142">
        <v>29.2</v>
      </c>
      <c r="H62" s="142" t="s">
        <v>229</v>
      </c>
      <c r="I62" s="69" t="s">
        <v>123</v>
      </c>
      <c r="J62" s="47"/>
      <c r="K62" s="69">
        <v>5</v>
      </c>
      <c r="L62" s="47" t="s">
        <v>0</v>
      </c>
      <c r="M62" s="415">
        <v>163000</v>
      </c>
      <c r="N62" s="70">
        <v>1</v>
      </c>
      <c r="O62" s="68">
        <f t="shared" si="0"/>
        <v>815000</v>
      </c>
      <c r="P62" s="188"/>
    </row>
    <row r="63" spans="1:16" s="78" customFormat="1" ht="46.5" customHeight="1">
      <c r="A63" s="189"/>
      <c r="B63" s="140"/>
      <c r="C63" s="140"/>
      <c r="D63" s="143"/>
      <c r="E63" s="143"/>
      <c r="F63" s="195"/>
      <c r="G63" s="143"/>
      <c r="H63" s="143"/>
      <c r="I63" s="69" t="s">
        <v>122</v>
      </c>
      <c r="J63" s="47"/>
      <c r="K63" s="69">
        <v>1</v>
      </c>
      <c r="L63" s="47" t="s">
        <v>0</v>
      </c>
      <c r="M63" s="415">
        <v>163000</v>
      </c>
      <c r="N63" s="70">
        <v>1</v>
      </c>
      <c r="O63" s="68">
        <f t="shared" si="0"/>
        <v>163000</v>
      </c>
      <c r="P63" s="189"/>
    </row>
    <row r="64" spans="1:16" s="78" customFormat="1" ht="46.5" customHeight="1">
      <c r="A64" s="187">
        <v>13</v>
      </c>
      <c r="B64" s="138" t="s">
        <v>118</v>
      </c>
      <c r="C64" s="138" t="s">
        <v>2</v>
      </c>
      <c r="D64" s="142">
        <v>11</v>
      </c>
      <c r="E64" s="142">
        <v>338</v>
      </c>
      <c r="F64" s="194">
        <v>770.1</v>
      </c>
      <c r="G64" s="142">
        <v>372</v>
      </c>
      <c r="H64" s="142" t="s">
        <v>59</v>
      </c>
      <c r="I64" s="69" t="s">
        <v>25</v>
      </c>
      <c r="J64" s="47">
        <v>12</v>
      </c>
      <c r="K64" s="69">
        <v>12</v>
      </c>
      <c r="L64" s="47" t="s">
        <v>0</v>
      </c>
      <c r="M64" s="415">
        <v>437000</v>
      </c>
      <c r="N64" s="70">
        <v>0.8</v>
      </c>
      <c r="O64" s="68">
        <f t="shared" si="0"/>
        <v>4195200</v>
      </c>
      <c r="P64" s="187">
        <f>SUM(O64:O69)</f>
        <v>25876000</v>
      </c>
    </row>
    <row r="65" spans="1:16" s="78" customFormat="1" ht="46.5" customHeight="1">
      <c r="A65" s="188"/>
      <c r="B65" s="139"/>
      <c r="C65" s="139"/>
      <c r="D65" s="144"/>
      <c r="E65" s="144"/>
      <c r="F65" s="196"/>
      <c r="G65" s="144"/>
      <c r="H65" s="144"/>
      <c r="I65" s="69" t="s">
        <v>120</v>
      </c>
      <c r="J65" s="47">
        <v>12</v>
      </c>
      <c r="K65" s="69">
        <v>6</v>
      </c>
      <c r="L65" s="47" t="s">
        <v>0</v>
      </c>
      <c r="M65" s="415">
        <v>1034000</v>
      </c>
      <c r="N65" s="70">
        <v>0.8</v>
      </c>
      <c r="O65" s="68">
        <f t="shared" si="0"/>
        <v>4963200</v>
      </c>
      <c r="P65" s="188"/>
    </row>
    <row r="66" spans="1:16" s="78" customFormat="1" ht="46.5" customHeight="1">
      <c r="A66" s="188"/>
      <c r="B66" s="139"/>
      <c r="C66" s="139"/>
      <c r="D66" s="144"/>
      <c r="E66" s="144"/>
      <c r="F66" s="196"/>
      <c r="G66" s="144"/>
      <c r="H66" s="144"/>
      <c r="I66" s="69" t="s">
        <v>14</v>
      </c>
      <c r="J66" s="47">
        <v>12</v>
      </c>
      <c r="K66" s="69">
        <v>4</v>
      </c>
      <c r="L66" s="47" t="s">
        <v>0</v>
      </c>
      <c r="M66" s="415">
        <v>632000</v>
      </c>
      <c r="N66" s="70">
        <v>0.8</v>
      </c>
      <c r="O66" s="68">
        <f t="shared" si="0"/>
        <v>2022400</v>
      </c>
      <c r="P66" s="188"/>
    </row>
    <row r="67" spans="1:16" s="78" customFormat="1" ht="51.75" customHeight="1">
      <c r="A67" s="188"/>
      <c r="B67" s="139"/>
      <c r="C67" s="139"/>
      <c r="D67" s="144"/>
      <c r="E67" s="144"/>
      <c r="F67" s="196"/>
      <c r="G67" s="144"/>
      <c r="H67" s="144"/>
      <c r="I67" s="69" t="s">
        <v>115</v>
      </c>
      <c r="J67" s="47">
        <v>12</v>
      </c>
      <c r="K67" s="69">
        <v>8</v>
      </c>
      <c r="L67" s="47" t="s">
        <v>0</v>
      </c>
      <c r="M67" s="132">
        <v>1559000</v>
      </c>
      <c r="N67" s="70">
        <v>0.8</v>
      </c>
      <c r="O67" s="68">
        <f aca="true" t="shared" si="1" ref="O67:O115">K67*M67*N67</f>
        <v>9977600</v>
      </c>
      <c r="P67" s="188"/>
    </row>
    <row r="68" spans="1:16" s="78" customFormat="1" ht="51.75" customHeight="1">
      <c r="A68" s="188"/>
      <c r="B68" s="139"/>
      <c r="C68" s="139"/>
      <c r="D68" s="143"/>
      <c r="E68" s="143"/>
      <c r="F68" s="195"/>
      <c r="G68" s="143"/>
      <c r="H68" s="143"/>
      <c r="I68" s="69" t="s">
        <v>215</v>
      </c>
      <c r="J68" s="47">
        <v>12</v>
      </c>
      <c r="K68" s="69">
        <v>1</v>
      </c>
      <c r="L68" s="47" t="s">
        <v>0</v>
      </c>
      <c r="M68" s="415">
        <v>3143000</v>
      </c>
      <c r="N68" s="70">
        <v>0.8</v>
      </c>
      <c r="O68" s="68">
        <f t="shared" si="1"/>
        <v>2514400</v>
      </c>
      <c r="P68" s="188"/>
    </row>
    <row r="69" spans="1:16" s="78" customFormat="1" ht="51.75" customHeight="1">
      <c r="A69" s="189"/>
      <c r="B69" s="140"/>
      <c r="C69" s="140"/>
      <c r="D69" s="49">
        <v>11</v>
      </c>
      <c r="E69" s="49">
        <v>379</v>
      </c>
      <c r="F69" s="77">
        <v>210.6</v>
      </c>
      <c r="G69" s="42">
        <v>70.1</v>
      </c>
      <c r="H69" s="42" t="s">
        <v>223</v>
      </c>
      <c r="I69" s="69" t="s">
        <v>232</v>
      </c>
      <c r="J69" s="47"/>
      <c r="K69" s="69">
        <f>9*1.8</f>
        <v>16.2</v>
      </c>
      <c r="L69" s="51" t="s">
        <v>272</v>
      </c>
      <c r="M69" s="415">
        <v>170000</v>
      </c>
      <c r="N69" s="70">
        <v>0.8</v>
      </c>
      <c r="O69" s="68">
        <f t="shared" si="1"/>
        <v>2203200</v>
      </c>
      <c r="P69" s="189"/>
    </row>
    <row r="70" spans="1:16" s="78" customFormat="1" ht="51.75" customHeight="1">
      <c r="A70" s="142">
        <v>14</v>
      </c>
      <c r="B70" s="145" t="s">
        <v>117</v>
      </c>
      <c r="C70" s="145" t="s">
        <v>116</v>
      </c>
      <c r="D70" s="142">
        <v>9</v>
      </c>
      <c r="E70" s="142">
        <v>41</v>
      </c>
      <c r="F70" s="194">
        <v>849.6</v>
      </c>
      <c r="G70" s="145">
        <v>158.4</v>
      </c>
      <c r="H70" s="145" t="s">
        <v>18</v>
      </c>
      <c r="I70" s="69" t="s">
        <v>216</v>
      </c>
      <c r="J70" s="47">
        <v>16</v>
      </c>
      <c r="K70" s="69">
        <v>2</v>
      </c>
      <c r="L70" s="47" t="s">
        <v>0</v>
      </c>
      <c r="M70" s="415">
        <v>1160000</v>
      </c>
      <c r="N70" s="70">
        <v>0.8</v>
      </c>
      <c r="O70" s="68">
        <f t="shared" si="1"/>
        <v>1856000</v>
      </c>
      <c r="P70" s="187">
        <f>SUM(O70:O71)</f>
        <v>4370400</v>
      </c>
    </row>
    <row r="71" spans="1:16" s="78" customFormat="1" ht="51.75" customHeight="1">
      <c r="A71" s="143"/>
      <c r="B71" s="147"/>
      <c r="C71" s="147"/>
      <c r="D71" s="143"/>
      <c r="E71" s="143"/>
      <c r="F71" s="195"/>
      <c r="G71" s="147"/>
      <c r="H71" s="147"/>
      <c r="I71" s="69" t="s">
        <v>215</v>
      </c>
      <c r="J71" s="47">
        <v>12</v>
      </c>
      <c r="K71" s="69">
        <v>1</v>
      </c>
      <c r="L71" s="47" t="s">
        <v>0</v>
      </c>
      <c r="M71" s="415">
        <v>3143000</v>
      </c>
      <c r="N71" s="70">
        <v>0.8</v>
      </c>
      <c r="O71" s="68">
        <f t="shared" si="1"/>
        <v>2514400</v>
      </c>
      <c r="P71" s="189"/>
    </row>
    <row r="72" spans="1:16" s="78" customFormat="1" ht="51.75" customHeight="1">
      <c r="A72" s="187">
        <v>15</v>
      </c>
      <c r="B72" s="138" t="s">
        <v>112</v>
      </c>
      <c r="C72" s="138" t="s">
        <v>2</v>
      </c>
      <c r="D72" s="49">
        <v>12</v>
      </c>
      <c r="E72" s="49">
        <v>123</v>
      </c>
      <c r="F72" s="77">
        <v>707.7</v>
      </c>
      <c r="G72" s="51">
        <v>56.2</v>
      </c>
      <c r="H72" s="51" t="s">
        <v>1</v>
      </c>
      <c r="I72" s="69" t="s">
        <v>115</v>
      </c>
      <c r="J72" s="47">
        <v>12</v>
      </c>
      <c r="K72" s="69">
        <v>5</v>
      </c>
      <c r="L72" s="46" t="s">
        <v>0</v>
      </c>
      <c r="M72" s="132">
        <v>1559000</v>
      </c>
      <c r="N72" s="70">
        <v>0.8</v>
      </c>
      <c r="O72" s="68">
        <f t="shared" si="1"/>
        <v>6236000</v>
      </c>
      <c r="P72" s="187">
        <f>SUM(O72:O77)</f>
        <v>27648800</v>
      </c>
    </row>
    <row r="73" spans="1:16" s="78" customFormat="1" ht="51.75" customHeight="1">
      <c r="A73" s="188"/>
      <c r="B73" s="139"/>
      <c r="C73" s="139"/>
      <c r="D73" s="142">
        <v>12</v>
      </c>
      <c r="E73" s="142">
        <v>138</v>
      </c>
      <c r="F73" s="194">
        <v>638.5</v>
      </c>
      <c r="G73" s="145">
        <v>255.1</v>
      </c>
      <c r="H73" s="145" t="s">
        <v>1</v>
      </c>
      <c r="I73" s="69" t="s">
        <v>87</v>
      </c>
      <c r="J73" s="47">
        <v>12</v>
      </c>
      <c r="K73" s="69">
        <v>17</v>
      </c>
      <c r="L73" s="46" t="s">
        <v>0</v>
      </c>
      <c r="M73" s="132">
        <v>1091000</v>
      </c>
      <c r="N73" s="70">
        <v>0.8</v>
      </c>
      <c r="O73" s="68">
        <f t="shared" si="1"/>
        <v>14837600</v>
      </c>
      <c r="P73" s="188"/>
    </row>
    <row r="74" spans="1:16" s="78" customFormat="1" ht="46.5" customHeight="1">
      <c r="A74" s="188"/>
      <c r="B74" s="139"/>
      <c r="C74" s="139"/>
      <c r="D74" s="143"/>
      <c r="E74" s="143"/>
      <c r="F74" s="195"/>
      <c r="G74" s="147"/>
      <c r="H74" s="147"/>
      <c r="I74" s="69" t="s">
        <v>114</v>
      </c>
      <c r="J74" s="47"/>
      <c r="K74" s="69">
        <v>10</v>
      </c>
      <c r="L74" s="47" t="s">
        <v>0</v>
      </c>
      <c r="M74" s="415">
        <v>125000</v>
      </c>
      <c r="N74" s="70">
        <v>0.8</v>
      </c>
      <c r="O74" s="68">
        <f t="shared" si="1"/>
        <v>1000000</v>
      </c>
      <c r="P74" s="188"/>
    </row>
    <row r="75" spans="1:16" s="78" customFormat="1" ht="46.5" customHeight="1">
      <c r="A75" s="188"/>
      <c r="B75" s="139"/>
      <c r="C75" s="139"/>
      <c r="D75" s="142">
        <v>13</v>
      </c>
      <c r="E75" s="142">
        <v>111</v>
      </c>
      <c r="F75" s="194">
        <v>102.2</v>
      </c>
      <c r="G75" s="145">
        <v>102.2</v>
      </c>
      <c r="H75" s="145" t="s">
        <v>1</v>
      </c>
      <c r="I75" s="69" t="s">
        <v>114</v>
      </c>
      <c r="J75" s="47"/>
      <c r="K75" s="69">
        <v>1</v>
      </c>
      <c r="L75" s="47" t="s">
        <v>0</v>
      </c>
      <c r="M75" s="415">
        <v>125000</v>
      </c>
      <c r="N75" s="70">
        <v>0.8</v>
      </c>
      <c r="O75" s="68">
        <f t="shared" si="1"/>
        <v>100000</v>
      </c>
      <c r="P75" s="188"/>
    </row>
    <row r="76" spans="1:16" s="78" customFormat="1" ht="46.5" customHeight="1">
      <c r="A76" s="188"/>
      <c r="B76" s="139"/>
      <c r="C76" s="139"/>
      <c r="D76" s="143"/>
      <c r="E76" s="143"/>
      <c r="F76" s="195"/>
      <c r="G76" s="147"/>
      <c r="H76" s="147"/>
      <c r="I76" s="69" t="s">
        <v>113</v>
      </c>
      <c r="J76" s="47"/>
      <c r="K76" s="69">
        <v>19</v>
      </c>
      <c r="L76" s="47" t="s">
        <v>0</v>
      </c>
      <c r="M76" s="415">
        <v>118000</v>
      </c>
      <c r="N76" s="70">
        <v>0.8</v>
      </c>
      <c r="O76" s="68">
        <f t="shared" si="1"/>
        <v>1793600</v>
      </c>
      <c r="P76" s="188"/>
    </row>
    <row r="77" spans="1:16" s="78" customFormat="1" ht="46.5" customHeight="1">
      <c r="A77" s="189"/>
      <c r="B77" s="140"/>
      <c r="C77" s="140"/>
      <c r="D77" s="49">
        <v>13</v>
      </c>
      <c r="E77" s="49">
        <v>112</v>
      </c>
      <c r="F77" s="77">
        <v>403.5</v>
      </c>
      <c r="G77" s="51">
        <v>193.3</v>
      </c>
      <c r="H77" s="51" t="s">
        <v>1</v>
      </c>
      <c r="I77" s="69" t="s">
        <v>113</v>
      </c>
      <c r="J77" s="47"/>
      <c r="K77" s="69">
        <v>39</v>
      </c>
      <c r="L77" s="47" t="s">
        <v>0</v>
      </c>
      <c r="M77" s="415">
        <v>118000</v>
      </c>
      <c r="N77" s="70">
        <v>0.8</v>
      </c>
      <c r="O77" s="68">
        <f t="shared" si="1"/>
        <v>3681600</v>
      </c>
      <c r="P77" s="189"/>
    </row>
    <row r="78" spans="1:16" s="78" customFormat="1" ht="46.5" customHeight="1">
      <c r="A78" s="131">
        <v>16</v>
      </c>
      <c r="B78" s="69" t="s">
        <v>111</v>
      </c>
      <c r="C78" s="47" t="s">
        <v>2</v>
      </c>
      <c r="D78" s="49">
        <v>11</v>
      </c>
      <c r="E78" s="49">
        <v>322</v>
      </c>
      <c r="F78" s="77">
        <v>831.2</v>
      </c>
      <c r="G78" s="51">
        <v>24.3</v>
      </c>
      <c r="H78" s="51" t="s">
        <v>1</v>
      </c>
      <c r="I78" s="69" t="s">
        <v>233</v>
      </c>
      <c r="J78" s="47"/>
      <c r="K78" s="81">
        <v>0.15000000000000002</v>
      </c>
      <c r="L78" s="51" t="s">
        <v>271</v>
      </c>
      <c r="M78" s="415">
        <v>4040000</v>
      </c>
      <c r="N78" s="70">
        <v>0.8</v>
      </c>
      <c r="O78" s="68">
        <f t="shared" si="1"/>
        <v>484800.0000000001</v>
      </c>
      <c r="P78" s="71">
        <f>O78</f>
        <v>484800.0000000001</v>
      </c>
    </row>
    <row r="79" spans="1:16" s="78" customFormat="1" ht="46.5" customHeight="1">
      <c r="A79" s="187">
        <v>17</v>
      </c>
      <c r="B79" s="138" t="s">
        <v>99</v>
      </c>
      <c r="C79" s="138" t="s">
        <v>27</v>
      </c>
      <c r="D79" s="142">
        <v>11</v>
      </c>
      <c r="E79" s="142">
        <v>129</v>
      </c>
      <c r="F79" s="194">
        <v>346</v>
      </c>
      <c r="G79" s="145">
        <v>97.6</v>
      </c>
      <c r="H79" s="145" t="s">
        <v>1</v>
      </c>
      <c r="I79" s="69" t="s">
        <v>110</v>
      </c>
      <c r="J79" s="47"/>
      <c r="K79" s="69">
        <v>46.5</v>
      </c>
      <c r="L79" s="51" t="s">
        <v>272</v>
      </c>
      <c r="M79" s="415">
        <v>430000</v>
      </c>
      <c r="N79" s="70">
        <v>0.8</v>
      </c>
      <c r="O79" s="68">
        <f t="shared" si="1"/>
        <v>15996000</v>
      </c>
      <c r="P79" s="187">
        <f>SUM(O79:O100)</f>
        <v>181872800</v>
      </c>
    </row>
    <row r="80" spans="1:16" s="78" customFormat="1" ht="46.5" customHeight="1">
      <c r="A80" s="188"/>
      <c r="B80" s="139"/>
      <c r="C80" s="139"/>
      <c r="D80" s="144"/>
      <c r="E80" s="144"/>
      <c r="F80" s="196"/>
      <c r="G80" s="146"/>
      <c r="H80" s="146"/>
      <c r="I80" s="69" t="s">
        <v>109</v>
      </c>
      <c r="J80" s="47"/>
      <c r="K80" s="69">
        <v>46.5</v>
      </c>
      <c r="L80" s="51" t="s">
        <v>272</v>
      </c>
      <c r="M80" s="415">
        <v>580000</v>
      </c>
      <c r="N80" s="70">
        <v>0.8</v>
      </c>
      <c r="O80" s="68">
        <f t="shared" si="1"/>
        <v>21576000</v>
      </c>
      <c r="P80" s="188"/>
    </row>
    <row r="81" spans="1:16" s="78" customFormat="1" ht="46.5" customHeight="1">
      <c r="A81" s="188"/>
      <c r="B81" s="139"/>
      <c r="C81" s="139"/>
      <c r="D81" s="144"/>
      <c r="E81" s="144"/>
      <c r="F81" s="196"/>
      <c r="G81" s="146"/>
      <c r="H81" s="146"/>
      <c r="I81" s="69" t="s">
        <v>108</v>
      </c>
      <c r="J81" s="47"/>
      <c r="K81" s="69">
        <v>15</v>
      </c>
      <c r="L81" s="51" t="s">
        <v>272</v>
      </c>
      <c r="M81" s="415">
        <v>580000</v>
      </c>
      <c r="N81" s="70">
        <v>0.8</v>
      </c>
      <c r="O81" s="68">
        <f t="shared" si="1"/>
        <v>6960000</v>
      </c>
      <c r="P81" s="188"/>
    </row>
    <row r="82" spans="1:16" s="78" customFormat="1" ht="46.5" customHeight="1">
      <c r="A82" s="188"/>
      <c r="B82" s="139"/>
      <c r="C82" s="139"/>
      <c r="D82" s="144"/>
      <c r="E82" s="144"/>
      <c r="F82" s="196"/>
      <c r="G82" s="146"/>
      <c r="H82" s="146"/>
      <c r="I82" s="69" t="s">
        <v>107</v>
      </c>
      <c r="J82" s="47"/>
      <c r="K82" s="69">
        <v>0.405</v>
      </c>
      <c r="L82" s="51" t="s">
        <v>271</v>
      </c>
      <c r="M82" s="415">
        <v>4040000</v>
      </c>
      <c r="N82" s="70">
        <v>0.8</v>
      </c>
      <c r="O82" s="68">
        <f t="shared" si="1"/>
        <v>1308960</v>
      </c>
      <c r="P82" s="188"/>
    </row>
    <row r="83" spans="1:16" s="80" customFormat="1" ht="46.5" customHeight="1">
      <c r="A83" s="188"/>
      <c r="B83" s="139"/>
      <c r="C83" s="139"/>
      <c r="D83" s="144"/>
      <c r="E83" s="144"/>
      <c r="F83" s="196"/>
      <c r="G83" s="146"/>
      <c r="H83" s="146"/>
      <c r="I83" s="69" t="s">
        <v>106</v>
      </c>
      <c r="J83" s="47"/>
      <c r="K83" s="69">
        <v>0.7200000000000002</v>
      </c>
      <c r="L83" s="51" t="s">
        <v>271</v>
      </c>
      <c r="M83" s="415">
        <v>4040000</v>
      </c>
      <c r="N83" s="70">
        <v>0.8</v>
      </c>
      <c r="O83" s="68">
        <f t="shared" si="1"/>
        <v>2327040.000000001</v>
      </c>
      <c r="P83" s="188"/>
    </row>
    <row r="84" spans="1:16" s="80" customFormat="1" ht="46.5" customHeight="1">
      <c r="A84" s="188"/>
      <c r="B84" s="139"/>
      <c r="C84" s="139"/>
      <c r="D84" s="144"/>
      <c r="E84" s="144"/>
      <c r="F84" s="196"/>
      <c r="G84" s="146"/>
      <c r="H84" s="146"/>
      <c r="I84" s="69" t="s">
        <v>105</v>
      </c>
      <c r="J84" s="47"/>
      <c r="K84" s="69">
        <v>100</v>
      </c>
      <c r="L84" s="51" t="s">
        <v>272</v>
      </c>
      <c r="M84" s="415">
        <v>220000</v>
      </c>
      <c r="N84" s="70">
        <v>0.8</v>
      </c>
      <c r="O84" s="68">
        <f t="shared" si="1"/>
        <v>17600000</v>
      </c>
      <c r="P84" s="188"/>
    </row>
    <row r="85" spans="1:16" s="80" customFormat="1" ht="46.5" customHeight="1">
      <c r="A85" s="188"/>
      <c r="B85" s="139"/>
      <c r="C85" s="140"/>
      <c r="D85" s="143"/>
      <c r="E85" s="143"/>
      <c r="F85" s="195"/>
      <c r="G85" s="147"/>
      <c r="H85" s="147"/>
      <c r="I85" s="69" t="s">
        <v>104</v>
      </c>
      <c r="J85" s="47">
        <v>12</v>
      </c>
      <c r="K85" s="69">
        <v>5</v>
      </c>
      <c r="L85" s="47" t="s">
        <v>0</v>
      </c>
      <c r="M85" s="415">
        <v>2306000</v>
      </c>
      <c r="N85" s="70">
        <v>0.8</v>
      </c>
      <c r="O85" s="68">
        <f t="shared" si="1"/>
        <v>9224000</v>
      </c>
      <c r="P85" s="188"/>
    </row>
    <row r="86" spans="1:16" s="80" customFormat="1" ht="54.75" customHeight="1">
      <c r="A86" s="188"/>
      <c r="B86" s="139"/>
      <c r="C86" s="138" t="s">
        <v>27</v>
      </c>
      <c r="D86" s="49">
        <v>11</v>
      </c>
      <c r="E86" s="49">
        <v>132</v>
      </c>
      <c r="F86" s="77">
        <v>340.7</v>
      </c>
      <c r="G86" s="51">
        <v>78.4</v>
      </c>
      <c r="H86" s="51" t="s">
        <v>1</v>
      </c>
      <c r="I86" s="69" t="s">
        <v>104</v>
      </c>
      <c r="J86" s="47">
        <v>12</v>
      </c>
      <c r="K86" s="69">
        <v>7</v>
      </c>
      <c r="L86" s="47" t="s">
        <v>0</v>
      </c>
      <c r="M86" s="415">
        <v>2306000</v>
      </c>
      <c r="N86" s="70">
        <v>0.8</v>
      </c>
      <c r="O86" s="68">
        <f t="shared" si="1"/>
        <v>12913600</v>
      </c>
      <c r="P86" s="188"/>
    </row>
    <row r="87" spans="1:16" s="80" customFormat="1" ht="54.75" customHeight="1">
      <c r="A87" s="188"/>
      <c r="B87" s="139"/>
      <c r="C87" s="139"/>
      <c r="D87" s="49">
        <v>11</v>
      </c>
      <c r="E87" s="49">
        <v>133</v>
      </c>
      <c r="F87" s="77">
        <v>345.5</v>
      </c>
      <c r="G87" s="51">
        <v>203.8</v>
      </c>
      <c r="H87" s="51" t="s">
        <v>1</v>
      </c>
      <c r="I87" s="69" t="s">
        <v>104</v>
      </c>
      <c r="J87" s="47">
        <v>12</v>
      </c>
      <c r="K87" s="69">
        <v>17</v>
      </c>
      <c r="L87" s="47" t="s">
        <v>0</v>
      </c>
      <c r="M87" s="415">
        <v>2306000</v>
      </c>
      <c r="N87" s="70">
        <v>0.8</v>
      </c>
      <c r="O87" s="68">
        <f t="shared" si="1"/>
        <v>31361600</v>
      </c>
      <c r="P87" s="188"/>
    </row>
    <row r="88" spans="1:16" s="80" customFormat="1" ht="54.75" customHeight="1">
      <c r="A88" s="188"/>
      <c r="B88" s="139"/>
      <c r="C88" s="139"/>
      <c r="D88" s="49">
        <v>11</v>
      </c>
      <c r="E88" s="49">
        <v>161</v>
      </c>
      <c r="F88" s="77">
        <v>179.1</v>
      </c>
      <c r="G88" s="51">
        <v>179.1</v>
      </c>
      <c r="H88" s="51" t="s">
        <v>1</v>
      </c>
      <c r="I88" s="69" t="s">
        <v>104</v>
      </c>
      <c r="J88" s="47">
        <v>12</v>
      </c>
      <c r="K88" s="69">
        <v>6</v>
      </c>
      <c r="L88" s="47" t="s">
        <v>0</v>
      </c>
      <c r="M88" s="415">
        <v>2306000</v>
      </c>
      <c r="N88" s="70">
        <v>0.8</v>
      </c>
      <c r="O88" s="68">
        <f t="shared" si="1"/>
        <v>11068800</v>
      </c>
      <c r="P88" s="188"/>
    </row>
    <row r="89" spans="1:16" s="80" customFormat="1" ht="54.75" customHeight="1">
      <c r="A89" s="188"/>
      <c r="B89" s="139"/>
      <c r="C89" s="139"/>
      <c r="D89" s="49">
        <v>11</v>
      </c>
      <c r="E89" s="49">
        <v>162</v>
      </c>
      <c r="F89" s="77">
        <v>203.6</v>
      </c>
      <c r="G89" s="51">
        <v>203.6</v>
      </c>
      <c r="H89" s="51" t="s">
        <v>1</v>
      </c>
      <c r="I89" s="69" t="s">
        <v>103</v>
      </c>
      <c r="J89" s="47">
        <v>12</v>
      </c>
      <c r="K89" s="69">
        <v>10</v>
      </c>
      <c r="L89" s="47" t="s">
        <v>0</v>
      </c>
      <c r="M89" s="132">
        <v>1559000</v>
      </c>
      <c r="N89" s="70">
        <v>0.8</v>
      </c>
      <c r="O89" s="68">
        <f t="shared" si="1"/>
        <v>12472000</v>
      </c>
      <c r="P89" s="188"/>
    </row>
    <row r="90" spans="1:16" s="80" customFormat="1" ht="54.75" customHeight="1">
      <c r="A90" s="188"/>
      <c r="B90" s="139"/>
      <c r="C90" s="139"/>
      <c r="D90" s="142">
        <v>11</v>
      </c>
      <c r="E90" s="142">
        <v>163</v>
      </c>
      <c r="F90" s="194">
        <v>238</v>
      </c>
      <c r="G90" s="145">
        <v>238</v>
      </c>
      <c r="H90" s="145" t="s">
        <v>1</v>
      </c>
      <c r="I90" s="69" t="s">
        <v>103</v>
      </c>
      <c r="J90" s="47">
        <v>12</v>
      </c>
      <c r="K90" s="69">
        <v>9</v>
      </c>
      <c r="L90" s="47" t="s">
        <v>0</v>
      </c>
      <c r="M90" s="132">
        <v>1559000</v>
      </c>
      <c r="N90" s="70">
        <v>0.8</v>
      </c>
      <c r="O90" s="68">
        <f t="shared" si="1"/>
        <v>11224800</v>
      </c>
      <c r="P90" s="188"/>
    </row>
    <row r="91" spans="1:16" s="80" customFormat="1" ht="54.75" customHeight="1">
      <c r="A91" s="188"/>
      <c r="B91" s="139"/>
      <c r="C91" s="139"/>
      <c r="D91" s="143"/>
      <c r="E91" s="143"/>
      <c r="F91" s="195"/>
      <c r="G91" s="147"/>
      <c r="H91" s="147"/>
      <c r="I91" s="69" t="s">
        <v>102</v>
      </c>
      <c r="J91" s="47">
        <v>12</v>
      </c>
      <c r="K91" s="69">
        <v>11</v>
      </c>
      <c r="L91" s="46" t="s">
        <v>0</v>
      </c>
      <c r="M91" s="415">
        <v>1091000</v>
      </c>
      <c r="N91" s="70">
        <v>0.8</v>
      </c>
      <c r="O91" s="68">
        <f t="shared" si="1"/>
        <v>9600800</v>
      </c>
      <c r="P91" s="188"/>
    </row>
    <row r="92" spans="1:16" s="80" customFormat="1" ht="54.75" customHeight="1">
      <c r="A92" s="188"/>
      <c r="B92" s="139"/>
      <c r="C92" s="139"/>
      <c r="D92" s="49">
        <v>11</v>
      </c>
      <c r="E92" s="49">
        <v>164</v>
      </c>
      <c r="F92" s="77">
        <v>180.6</v>
      </c>
      <c r="G92" s="51">
        <v>180.6</v>
      </c>
      <c r="H92" s="51" t="s">
        <v>1</v>
      </c>
      <c r="I92" s="69" t="s">
        <v>102</v>
      </c>
      <c r="J92" s="47">
        <v>12</v>
      </c>
      <c r="K92" s="69">
        <v>9</v>
      </c>
      <c r="L92" s="46" t="s">
        <v>0</v>
      </c>
      <c r="M92" s="415">
        <v>1091000</v>
      </c>
      <c r="N92" s="70">
        <v>0.8</v>
      </c>
      <c r="O92" s="68">
        <f t="shared" si="1"/>
        <v>7855200</v>
      </c>
      <c r="P92" s="188"/>
    </row>
    <row r="93" spans="1:16" s="80" customFormat="1" ht="54.75" customHeight="1">
      <c r="A93" s="188"/>
      <c r="B93" s="139"/>
      <c r="C93" s="139"/>
      <c r="D93" s="142">
        <v>11</v>
      </c>
      <c r="E93" s="142">
        <v>194</v>
      </c>
      <c r="F93" s="194">
        <v>149.6</v>
      </c>
      <c r="G93" s="145">
        <v>149.6</v>
      </c>
      <c r="H93" s="145" t="s">
        <v>1</v>
      </c>
      <c r="I93" s="69" t="s">
        <v>102</v>
      </c>
      <c r="J93" s="47">
        <v>12</v>
      </c>
      <c r="K93" s="69">
        <v>8</v>
      </c>
      <c r="L93" s="46" t="s">
        <v>0</v>
      </c>
      <c r="M93" s="415">
        <v>1091000</v>
      </c>
      <c r="N93" s="70">
        <v>0.8</v>
      </c>
      <c r="O93" s="68">
        <f t="shared" si="1"/>
        <v>6982400</v>
      </c>
      <c r="P93" s="188"/>
    </row>
    <row r="94" spans="1:16" s="80" customFormat="1" ht="54.75" customHeight="1">
      <c r="A94" s="188"/>
      <c r="B94" s="139"/>
      <c r="C94" s="139"/>
      <c r="D94" s="144"/>
      <c r="E94" s="144"/>
      <c r="F94" s="196"/>
      <c r="G94" s="146"/>
      <c r="H94" s="146"/>
      <c r="I94" s="69" t="s">
        <v>101</v>
      </c>
      <c r="J94" s="47"/>
      <c r="K94" s="69">
        <v>4</v>
      </c>
      <c r="L94" s="47" t="s">
        <v>0</v>
      </c>
      <c r="M94" s="415">
        <v>163000</v>
      </c>
      <c r="N94" s="70">
        <v>0.8</v>
      </c>
      <c r="O94" s="68">
        <f t="shared" si="1"/>
        <v>521600</v>
      </c>
      <c r="P94" s="188"/>
    </row>
    <row r="95" spans="1:16" s="80" customFormat="1" ht="54.75" customHeight="1">
      <c r="A95" s="188"/>
      <c r="B95" s="139"/>
      <c r="C95" s="139"/>
      <c r="D95" s="143"/>
      <c r="E95" s="143"/>
      <c r="F95" s="195"/>
      <c r="G95" s="147"/>
      <c r="H95" s="147"/>
      <c r="I95" s="69" t="s">
        <v>98</v>
      </c>
      <c r="J95" s="47">
        <v>25</v>
      </c>
      <c r="K95" s="69">
        <v>1</v>
      </c>
      <c r="L95" s="47" t="s">
        <v>0</v>
      </c>
      <c r="M95" s="415">
        <v>100000</v>
      </c>
      <c r="N95" s="70">
        <v>0.8</v>
      </c>
      <c r="O95" s="68">
        <f t="shared" si="1"/>
        <v>80000</v>
      </c>
      <c r="P95" s="188"/>
    </row>
    <row r="96" spans="1:16" s="80" customFormat="1" ht="54.75" customHeight="1">
      <c r="A96" s="188"/>
      <c r="B96" s="139"/>
      <c r="C96" s="139"/>
      <c r="D96" s="49">
        <v>11</v>
      </c>
      <c r="E96" s="49">
        <v>195</v>
      </c>
      <c r="F96" s="77">
        <v>141.3</v>
      </c>
      <c r="G96" s="51">
        <v>141.3</v>
      </c>
      <c r="H96" s="51" t="s">
        <v>1</v>
      </c>
      <c r="I96" s="69" t="s">
        <v>98</v>
      </c>
      <c r="J96" s="47">
        <v>25</v>
      </c>
      <c r="K96" s="69">
        <v>6</v>
      </c>
      <c r="L96" s="47" t="s">
        <v>0</v>
      </c>
      <c r="M96" s="415">
        <v>100000</v>
      </c>
      <c r="N96" s="70">
        <v>0.8</v>
      </c>
      <c r="O96" s="68">
        <f t="shared" si="1"/>
        <v>480000</v>
      </c>
      <c r="P96" s="188"/>
    </row>
    <row r="97" spans="1:16" s="80" customFormat="1" ht="54.75" customHeight="1">
      <c r="A97" s="188"/>
      <c r="B97" s="139"/>
      <c r="C97" s="139"/>
      <c r="D97" s="49">
        <v>11</v>
      </c>
      <c r="E97" s="49">
        <v>198</v>
      </c>
      <c r="F97" s="77">
        <v>605.8</v>
      </c>
      <c r="G97" s="51">
        <v>192.2</v>
      </c>
      <c r="H97" s="51" t="s">
        <v>1</v>
      </c>
      <c r="I97" s="69" t="s">
        <v>98</v>
      </c>
      <c r="J97" s="47">
        <v>25</v>
      </c>
      <c r="K97" s="69">
        <v>8</v>
      </c>
      <c r="L97" s="47" t="s">
        <v>0</v>
      </c>
      <c r="M97" s="415">
        <v>100000</v>
      </c>
      <c r="N97" s="70">
        <v>0.8</v>
      </c>
      <c r="O97" s="68">
        <f t="shared" si="1"/>
        <v>640000</v>
      </c>
      <c r="P97" s="188"/>
    </row>
    <row r="98" spans="1:16" s="78" customFormat="1" ht="54.75" customHeight="1">
      <c r="A98" s="188"/>
      <c r="B98" s="139"/>
      <c r="C98" s="139"/>
      <c r="D98" s="49">
        <v>11</v>
      </c>
      <c r="E98" s="49">
        <v>221</v>
      </c>
      <c r="F98" s="77">
        <v>387.1</v>
      </c>
      <c r="G98" s="51">
        <v>387.1</v>
      </c>
      <c r="H98" s="51" t="s">
        <v>1</v>
      </c>
      <c r="I98" s="69" t="s">
        <v>98</v>
      </c>
      <c r="J98" s="47">
        <v>25</v>
      </c>
      <c r="K98" s="69">
        <v>16</v>
      </c>
      <c r="L98" s="47" t="s">
        <v>0</v>
      </c>
      <c r="M98" s="415">
        <v>100000</v>
      </c>
      <c r="N98" s="70">
        <v>0.8</v>
      </c>
      <c r="O98" s="68">
        <f t="shared" si="1"/>
        <v>1280000</v>
      </c>
      <c r="P98" s="188"/>
    </row>
    <row r="99" spans="1:16" s="78" customFormat="1" ht="54.75" customHeight="1">
      <c r="A99" s="188"/>
      <c r="B99" s="139"/>
      <c r="C99" s="139"/>
      <c r="D99" s="49">
        <v>11</v>
      </c>
      <c r="E99" s="49">
        <v>223</v>
      </c>
      <c r="F99" s="77">
        <v>405.6</v>
      </c>
      <c r="G99" s="51">
        <v>90.5</v>
      </c>
      <c r="H99" s="51" t="s">
        <v>1</v>
      </c>
      <c r="I99" s="69" t="s">
        <v>98</v>
      </c>
      <c r="J99" s="47">
        <v>25</v>
      </c>
      <c r="K99" s="69">
        <v>4</v>
      </c>
      <c r="L99" s="47" t="s">
        <v>0</v>
      </c>
      <c r="M99" s="415">
        <v>100000</v>
      </c>
      <c r="N99" s="70">
        <v>0.8</v>
      </c>
      <c r="O99" s="68">
        <f t="shared" si="1"/>
        <v>320000</v>
      </c>
      <c r="P99" s="188"/>
    </row>
    <row r="100" spans="1:16" s="78" customFormat="1" ht="54.75" customHeight="1">
      <c r="A100" s="189"/>
      <c r="B100" s="140"/>
      <c r="C100" s="140"/>
      <c r="D100" s="49">
        <v>11</v>
      </c>
      <c r="E100" s="49">
        <v>246</v>
      </c>
      <c r="F100" s="77">
        <v>14.3</v>
      </c>
      <c r="G100" s="51">
        <v>14.3</v>
      </c>
      <c r="H100" s="51" t="s">
        <v>1</v>
      </c>
      <c r="I100" s="69" t="s">
        <v>98</v>
      </c>
      <c r="J100" s="47">
        <v>25</v>
      </c>
      <c r="K100" s="69">
        <v>1</v>
      </c>
      <c r="L100" s="47" t="s">
        <v>0</v>
      </c>
      <c r="M100" s="415">
        <v>100000</v>
      </c>
      <c r="N100" s="70">
        <v>0.8</v>
      </c>
      <c r="O100" s="68">
        <f t="shared" si="1"/>
        <v>80000</v>
      </c>
      <c r="P100" s="189"/>
    </row>
    <row r="101" spans="1:16" s="78" customFormat="1" ht="54.75" customHeight="1">
      <c r="A101" s="141">
        <v>18</v>
      </c>
      <c r="B101" s="193" t="s">
        <v>94</v>
      </c>
      <c r="C101" s="138" t="s">
        <v>27</v>
      </c>
      <c r="D101" s="142">
        <v>12</v>
      </c>
      <c r="E101" s="142">
        <v>264</v>
      </c>
      <c r="F101" s="194">
        <v>806.1</v>
      </c>
      <c r="G101" s="145">
        <v>67.8</v>
      </c>
      <c r="H101" s="145" t="s">
        <v>1</v>
      </c>
      <c r="I101" s="52" t="s">
        <v>97</v>
      </c>
      <c r="J101" s="51"/>
      <c r="K101" s="52">
        <v>16.275</v>
      </c>
      <c r="L101" s="51" t="s">
        <v>271</v>
      </c>
      <c r="M101" s="416">
        <v>2110000</v>
      </c>
      <c r="N101" s="70">
        <v>0.8</v>
      </c>
      <c r="O101" s="68">
        <f t="shared" si="1"/>
        <v>27472200</v>
      </c>
      <c r="P101" s="187">
        <f>SUM(O101:O104)</f>
        <v>36478600</v>
      </c>
    </row>
    <row r="102" spans="1:16" s="78" customFormat="1" ht="54.75" customHeight="1">
      <c r="A102" s="141"/>
      <c r="B102" s="193"/>
      <c r="C102" s="139"/>
      <c r="D102" s="144"/>
      <c r="E102" s="144"/>
      <c r="F102" s="196"/>
      <c r="G102" s="146"/>
      <c r="H102" s="146"/>
      <c r="I102" s="52" t="s">
        <v>96</v>
      </c>
      <c r="J102" s="51"/>
      <c r="K102" s="52">
        <v>0.20000000000000004</v>
      </c>
      <c r="L102" s="51" t="s">
        <v>271</v>
      </c>
      <c r="M102" s="416">
        <v>4040000</v>
      </c>
      <c r="N102" s="70">
        <v>0.8</v>
      </c>
      <c r="O102" s="68">
        <f t="shared" si="1"/>
        <v>646400.0000000001</v>
      </c>
      <c r="P102" s="188"/>
    </row>
    <row r="103" spans="1:16" s="78" customFormat="1" ht="54.75" customHeight="1">
      <c r="A103" s="141"/>
      <c r="B103" s="193"/>
      <c r="C103" s="140"/>
      <c r="D103" s="143"/>
      <c r="E103" s="143"/>
      <c r="F103" s="195"/>
      <c r="G103" s="147"/>
      <c r="H103" s="147"/>
      <c r="I103" s="52" t="s">
        <v>95</v>
      </c>
      <c r="J103" s="51"/>
      <c r="K103" s="52">
        <v>22.5</v>
      </c>
      <c r="L103" s="51" t="s">
        <v>272</v>
      </c>
      <c r="M103" s="415">
        <v>220000</v>
      </c>
      <c r="N103" s="70">
        <v>0.8</v>
      </c>
      <c r="O103" s="68">
        <f t="shared" si="1"/>
        <v>3960000</v>
      </c>
      <c r="P103" s="188"/>
    </row>
    <row r="104" spans="1:16" s="78" customFormat="1" ht="75.75" customHeight="1">
      <c r="A104" s="131">
        <v>18</v>
      </c>
      <c r="B104" s="69" t="s">
        <v>94</v>
      </c>
      <c r="C104" s="47" t="s">
        <v>27</v>
      </c>
      <c r="D104" s="49">
        <v>12</v>
      </c>
      <c r="E104" s="49">
        <v>264</v>
      </c>
      <c r="F104" s="77">
        <v>806.1</v>
      </c>
      <c r="G104" s="51">
        <v>67.8</v>
      </c>
      <c r="H104" s="51" t="s">
        <v>1</v>
      </c>
      <c r="I104" s="52" t="s">
        <v>93</v>
      </c>
      <c r="J104" s="51"/>
      <c r="K104" s="52">
        <v>25</v>
      </c>
      <c r="L104" s="51" t="s">
        <v>272</v>
      </c>
      <c r="M104" s="415">
        <v>220000</v>
      </c>
      <c r="N104" s="70">
        <v>0.8</v>
      </c>
      <c r="O104" s="68">
        <f t="shared" si="1"/>
        <v>4400000</v>
      </c>
      <c r="P104" s="189"/>
    </row>
    <row r="105" spans="1:16" s="78" customFormat="1" ht="59.25" customHeight="1">
      <c r="A105" s="131">
        <v>20</v>
      </c>
      <c r="B105" s="69" t="s">
        <v>65</v>
      </c>
      <c r="C105" s="47" t="s">
        <v>57</v>
      </c>
      <c r="D105" s="49">
        <v>13</v>
      </c>
      <c r="E105" s="49">
        <v>105</v>
      </c>
      <c r="F105" s="77">
        <v>180</v>
      </c>
      <c r="G105" s="51">
        <v>180</v>
      </c>
      <c r="H105" s="51" t="s">
        <v>1</v>
      </c>
      <c r="I105" s="69" t="s">
        <v>9</v>
      </c>
      <c r="J105" s="47">
        <v>12</v>
      </c>
      <c r="K105" s="69">
        <v>15</v>
      </c>
      <c r="L105" s="47" t="s">
        <v>0</v>
      </c>
      <c r="M105" s="415">
        <v>2027000</v>
      </c>
      <c r="N105" s="70">
        <v>0.8</v>
      </c>
      <c r="O105" s="68">
        <f t="shared" si="1"/>
        <v>24324000</v>
      </c>
      <c r="P105" s="71">
        <f>O105</f>
        <v>24324000</v>
      </c>
    </row>
    <row r="106" spans="1:16" s="78" customFormat="1" ht="59.25" customHeight="1">
      <c r="A106" s="187">
        <v>21</v>
      </c>
      <c r="B106" s="138" t="s">
        <v>62</v>
      </c>
      <c r="C106" s="138" t="s">
        <v>57</v>
      </c>
      <c r="D106" s="142">
        <v>13</v>
      </c>
      <c r="E106" s="142">
        <v>106</v>
      </c>
      <c r="F106" s="194">
        <v>411.9</v>
      </c>
      <c r="G106" s="145">
        <v>411.9</v>
      </c>
      <c r="H106" s="145" t="s">
        <v>18</v>
      </c>
      <c r="I106" s="69" t="s">
        <v>217</v>
      </c>
      <c r="J106" s="47"/>
      <c r="K106" s="69">
        <f>8.1*2.1</f>
        <v>17.01</v>
      </c>
      <c r="L106" s="51" t="s">
        <v>272</v>
      </c>
      <c r="M106" s="415">
        <v>430000</v>
      </c>
      <c r="N106" s="70">
        <v>0.8</v>
      </c>
      <c r="O106" s="68">
        <f t="shared" si="1"/>
        <v>5851440.000000001</v>
      </c>
      <c r="P106" s="187">
        <f>SUM(O106:O109)</f>
        <v>7569840.000000001</v>
      </c>
    </row>
    <row r="107" spans="1:16" s="78" customFormat="1" ht="59.25" customHeight="1">
      <c r="A107" s="188"/>
      <c r="B107" s="139"/>
      <c r="C107" s="139"/>
      <c r="D107" s="144"/>
      <c r="E107" s="144"/>
      <c r="F107" s="196"/>
      <c r="G107" s="146"/>
      <c r="H107" s="146"/>
      <c r="I107" s="69" t="s">
        <v>37</v>
      </c>
      <c r="J107" s="47"/>
      <c r="K107" s="69">
        <v>60</v>
      </c>
      <c r="L107" s="47" t="s">
        <v>0</v>
      </c>
      <c r="M107" s="415">
        <v>19000</v>
      </c>
      <c r="N107" s="70">
        <v>0.8</v>
      </c>
      <c r="O107" s="68">
        <f t="shared" si="1"/>
        <v>912000</v>
      </c>
      <c r="P107" s="188"/>
    </row>
    <row r="108" spans="1:16" s="78" customFormat="1" ht="59.25" customHeight="1">
      <c r="A108" s="188"/>
      <c r="B108" s="139"/>
      <c r="C108" s="139"/>
      <c r="D108" s="144"/>
      <c r="E108" s="144"/>
      <c r="F108" s="196"/>
      <c r="G108" s="146"/>
      <c r="H108" s="146"/>
      <c r="I108" s="69" t="s">
        <v>64</v>
      </c>
      <c r="J108" s="47"/>
      <c r="K108" s="69">
        <v>1</v>
      </c>
      <c r="L108" s="47" t="s">
        <v>0</v>
      </c>
      <c r="M108" s="415">
        <v>163000</v>
      </c>
      <c r="N108" s="70">
        <v>0.8</v>
      </c>
      <c r="O108" s="68">
        <f t="shared" si="1"/>
        <v>130400</v>
      </c>
      <c r="P108" s="188"/>
    </row>
    <row r="109" spans="1:16" s="78" customFormat="1" ht="59.25" customHeight="1">
      <c r="A109" s="189"/>
      <c r="B109" s="140"/>
      <c r="C109" s="140"/>
      <c r="D109" s="143"/>
      <c r="E109" s="143"/>
      <c r="F109" s="195"/>
      <c r="G109" s="147"/>
      <c r="H109" s="147"/>
      <c r="I109" s="69" t="s">
        <v>63</v>
      </c>
      <c r="J109" s="47">
        <v>16</v>
      </c>
      <c r="K109" s="69">
        <v>1</v>
      </c>
      <c r="L109" s="47" t="s">
        <v>0</v>
      </c>
      <c r="M109" s="415">
        <v>845000</v>
      </c>
      <c r="N109" s="70">
        <v>0.8</v>
      </c>
      <c r="O109" s="68">
        <f t="shared" si="1"/>
        <v>676000</v>
      </c>
      <c r="P109" s="189"/>
    </row>
    <row r="110" spans="1:16" s="78" customFormat="1" ht="59.25" customHeight="1">
      <c r="A110" s="190">
        <v>22</v>
      </c>
      <c r="B110" s="145" t="s">
        <v>3</v>
      </c>
      <c r="C110" s="145" t="s">
        <v>2</v>
      </c>
      <c r="D110" s="142">
        <v>12</v>
      </c>
      <c r="E110" s="142">
        <v>181</v>
      </c>
      <c r="F110" s="194">
        <v>227.4</v>
      </c>
      <c r="G110" s="197">
        <v>227.4</v>
      </c>
      <c r="H110" s="197" t="s">
        <v>12</v>
      </c>
      <c r="I110" s="69" t="s">
        <v>17</v>
      </c>
      <c r="J110" s="47">
        <v>12</v>
      </c>
      <c r="K110" s="69">
        <v>1</v>
      </c>
      <c r="L110" s="47" t="s">
        <v>0</v>
      </c>
      <c r="M110" s="415">
        <v>3463000</v>
      </c>
      <c r="N110" s="70">
        <v>1</v>
      </c>
      <c r="O110" s="68">
        <f t="shared" si="1"/>
        <v>3463000</v>
      </c>
      <c r="P110" s="187">
        <f>SUM(O110:O119)</f>
        <v>27294600</v>
      </c>
    </row>
    <row r="111" spans="1:16" s="78" customFormat="1" ht="59.25" customHeight="1">
      <c r="A111" s="191"/>
      <c r="B111" s="146"/>
      <c r="C111" s="146"/>
      <c r="D111" s="144"/>
      <c r="E111" s="144"/>
      <c r="F111" s="196"/>
      <c r="G111" s="198"/>
      <c r="H111" s="198"/>
      <c r="I111" s="69" t="s">
        <v>16</v>
      </c>
      <c r="J111" s="47">
        <v>12</v>
      </c>
      <c r="K111" s="69">
        <v>1</v>
      </c>
      <c r="L111" s="47" t="s">
        <v>0</v>
      </c>
      <c r="M111" s="415">
        <v>3227000</v>
      </c>
      <c r="N111" s="70">
        <v>1</v>
      </c>
      <c r="O111" s="68">
        <f t="shared" si="1"/>
        <v>3227000</v>
      </c>
      <c r="P111" s="188"/>
    </row>
    <row r="112" spans="1:16" s="78" customFormat="1" ht="59.25" customHeight="1">
      <c r="A112" s="191"/>
      <c r="B112" s="146"/>
      <c r="C112" s="146"/>
      <c r="D112" s="144"/>
      <c r="E112" s="144"/>
      <c r="F112" s="196"/>
      <c r="G112" s="198"/>
      <c r="H112" s="198"/>
      <c r="I112" s="69" t="s">
        <v>15</v>
      </c>
      <c r="J112" s="47">
        <v>12</v>
      </c>
      <c r="K112" s="69">
        <v>3</v>
      </c>
      <c r="L112" s="47" t="s">
        <v>0</v>
      </c>
      <c r="M112" s="415">
        <v>2281000</v>
      </c>
      <c r="N112" s="70">
        <v>1</v>
      </c>
      <c r="O112" s="68">
        <f t="shared" si="1"/>
        <v>6843000</v>
      </c>
      <c r="P112" s="188"/>
    </row>
    <row r="113" spans="1:16" s="78" customFormat="1" ht="59.25" customHeight="1">
      <c r="A113" s="191"/>
      <c r="B113" s="146"/>
      <c r="C113" s="146"/>
      <c r="D113" s="144"/>
      <c r="E113" s="144"/>
      <c r="F113" s="196"/>
      <c r="G113" s="198"/>
      <c r="H113" s="198"/>
      <c r="I113" s="69" t="s">
        <v>14</v>
      </c>
      <c r="J113" s="47">
        <v>12</v>
      </c>
      <c r="K113" s="69">
        <v>4</v>
      </c>
      <c r="L113" s="47" t="s">
        <v>0</v>
      </c>
      <c r="M113" s="415">
        <v>632000</v>
      </c>
      <c r="N113" s="70">
        <v>1</v>
      </c>
      <c r="O113" s="68">
        <f t="shared" si="1"/>
        <v>2528000</v>
      </c>
      <c r="P113" s="188"/>
    </row>
    <row r="114" spans="1:16" s="78" customFormat="1" ht="59.25" customHeight="1">
      <c r="A114" s="191"/>
      <c r="B114" s="146"/>
      <c r="C114" s="147"/>
      <c r="D114" s="143"/>
      <c r="E114" s="143"/>
      <c r="F114" s="195"/>
      <c r="G114" s="199"/>
      <c r="H114" s="199"/>
      <c r="I114" s="69" t="s">
        <v>13</v>
      </c>
      <c r="J114" s="47">
        <v>12</v>
      </c>
      <c r="K114" s="69">
        <v>10</v>
      </c>
      <c r="L114" s="47" t="s">
        <v>0</v>
      </c>
      <c r="M114" s="415">
        <v>396000</v>
      </c>
      <c r="N114" s="70">
        <v>1</v>
      </c>
      <c r="O114" s="68">
        <f t="shared" si="1"/>
        <v>3960000</v>
      </c>
      <c r="P114" s="188"/>
    </row>
    <row r="115" spans="1:16" s="78" customFormat="1" ht="59.25" customHeight="1">
      <c r="A115" s="191"/>
      <c r="B115" s="146"/>
      <c r="C115" s="145" t="s">
        <v>2</v>
      </c>
      <c r="D115" s="142">
        <v>60</v>
      </c>
      <c r="E115" s="142">
        <v>12</v>
      </c>
      <c r="F115" s="194">
        <v>862.6</v>
      </c>
      <c r="G115" s="197">
        <v>60.2</v>
      </c>
      <c r="H115" s="197" t="s">
        <v>12</v>
      </c>
      <c r="I115" s="69" t="s">
        <v>11</v>
      </c>
      <c r="J115" s="47">
        <v>12</v>
      </c>
      <c r="K115" s="69">
        <v>1</v>
      </c>
      <c r="L115" s="47" t="s">
        <v>0</v>
      </c>
      <c r="M115" s="415">
        <v>2642000</v>
      </c>
      <c r="N115" s="70">
        <v>1</v>
      </c>
      <c r="O115" s="68">
        <f t="shared" si="1"/>
        <v>2642000</v>
      </c>
      <c r="P115" s="188"/>
    </row>
    <row r="116" spans="1:16" s="78" customFormat="1" ht="59.25" customHeight="1">
      <c r="A116" s="191"/>
      <c r="B116" s="146"/>
      <c r="C116" s="146"/>
      <c r="D116" s="144"/>
      <c r="E116" s="144"/>
      <c r="F116" s="196"/>
      <c r="G116" s="198"/>
      <c r="H116" s="198"/>
      <c r="I116" s="69" t="s">
        <v>10</v>
      </c>
      <c r="J116" s="47">
        <v>12</v>
      </c>
      <c r="K116" s="69">
        <v>1</v>
      </c>
      <c r="L116" s="47" t="s">
        <v>0</v>
      </c>
      <c r="M116" s="415">
        <v>1790000</v>
      </c>
      <c r="N116" s="70">
        <v>1</v>
      </c>
      <c r="O116" s="68">
        <f aca="true" t="shared" si="2" ref="O116:O151">K116*M116*N116</f>
        <v>1790000</v>
      </c>
      <c r="P116" s="188"/>
    </row>
    <row r="117" spans="1:16" s="78" customFormat="1" ht="59.25" customHeight="1">
      <c r="A117" s="191"/>
      <c r="B117" s="146"/>
      <c r="C117" s="146"/>
      <c r="D117" s="144"/>
      <c r="E117" s="144"/>
      <c r="F117" s="196"/>
      <c r="G117" s="198"/>
      <c r="H117" s="198"/>
      <c r="I117" s="69" t="s">
        <v>9</v>
      </c>
      <c r="J117" s="47">
        <v>12</v>
      </c>
      <c r="K117" s="69">
        <v>1</v>
      </c>
      <c r="L117" s="47" t="s">
        <v>0</v>
      </c>
      <c r="M117" s="132">
        <v>2027000</v>
      </c>
      <c r="N117" s="70">
        <v>1</v>
      </c>
      <c r="O117" s="68">
        <f t="shared" si="2"/>
        <v>2027000</v>
      </c>
      <c r="P117" s="188"/>
    </row>
    <row r="118" spans="1:16" s="78" customFormat="1" ht="59.25" customHeight="1">
      <c r="A118" s="191"/>
      <c r="B118" s="146"/>
      <c r="C118" s="147"/>
      <c r="D118" s="143"/>
      <c r="E118" s="143"/>
      <c r="F118" s="195"/>
      <c r="G118" s="199"/>
      <c r="H118" s="199"/>
      <c r="I118" s="69" t="s">
        <v>8</v>
      </c>
      <c r="J118" s="47">
        <v>16</v>
      </c>
      <c r="K118" s="69">
        <v>2</v>
      </c>
      <c r="L118" s="47" t="s">
        <v>0</v>
      </c>
      <c r="M118" s="415">
        <v>372500</v>
      </c>
      <c r="N118" s="70">
        <v>1</v>
      </c>
      <c r="O118" s="68">
        <f t="shared" si="2"/>
        <v>745000</v>
      </c>
      <c r="P118" s="188"/>
    </row>
    <row r="119" spans="1:16" s="78" customFormat="1" ht="59.25" customHeight="1">
      <c r="A119" s="192"/>
      <c r="B119" s="147"/>
      <c r="C119" s="51" t="s">
        <v>2</v>
      </c>
      <c r="D119" s="49">
        <v>12</v>
      </c>
      <c r="E119" s="49">
        <v>175</v>
      </c>
      <c r="F119" s="77">
        <v>1054.4</v>
      </c>
      <c r="G119" s="42">
        <v>2.4</v>
      </c>
      <c r="H119" s="42" t="s">
        <v>12</v>
      </c>
      <c r="I119" s="69" t="s">
        <v>6</v>
      </c>
      <c r="J119" s="47">
        <v>3.5</v>
      </c>
      <c r="K119" s="69">
        <v>1</v>
      </c>
      <c r="L119" s="47" t="s">
        <v>4</v>
      </c>
      <c r="M119" s="415">
        <v>87000</v>
      </c>
      <c r="N119" s="70">
        <v>0.8</v>
      </c>
      <c r="O119" s="68">
        <f t="shared" si="2"/>
        <v>69600</v>
      </c>
      <c r="P119" s="189"/>
    </row>
    <row r="120" spans="1:16" s="78" customFormat="1" ht="59.25" customHeight="1">
      <c r="A120" s="134">
        <v>24</v>
      </c>
      <c r="B120" s="84" t="s">
        <v>22</v>
      </c>
      <c r="C120" s="51" t="s">
        <v>19</v>
      </c>
      <c r="D120" s="49">
        <v>9</v>
      </c>
      <c r="E120" s="49">
        <v>54</v>
      </c>
      <c r="F120" s="77">
        <v>23</v>
      </c>
      <c r="G120" s="42">
        <v>23</v>
      </c>
      <c r="H120" s="42" t="s">
        <v>223</v>
      </c>
      <c r="I120" s="69" t="s">
        <v>21</v>
      </c>
      <c r="J120" s="47"/>
      <c r="K120" s="69">
        <v>2.4</v>
      </c>
      <c r="L120" s="51" t="s">
        <v>271</v>
      </c>
      <c r="M120" s="415">
        <v>860000</v>
      </c>
      <c r="N120" s="70">
        <v>0.8</v>
      </c>
      <c r="O120" s="68">
        <f t="shared" si="2"/>
        <v>1651200</v>
      </c>
      <c r="P120" s="57">
        <f>SUM(O120:O120)</f>
        <v>1651200</v>
      </c>
    </row>
    <row r="121" spans="1:16" s="78" customFormat="1" ht="59.25" customHeight="1">
      <c r="A121" s="190">
        <v>25</v>
      </c>
      <c r="B121" s="145" t="s">
        <v>23</v>
      </c>
      <c r="C121" s="145" t="s">
        <v>2</v>
      </c>
      <c r="D121" s="142">
        <v>12</v>
      </c>
      <c r="E121" s="142">
        <v>152</v>
      </c>
      <c r="F121" s="194">
        <v>488.4</v>
      </c>
      <c r="G121" s="142">
        <v>264</v>
      </c>
      <c r="H121" s="142" t="s">
        <v>1</v>
      </c>
      <c r="I121" s="81" t="s">
        <v>26</v>
      </c>
      <c r="J121" s="47">
        <v>12</v>
      </c>
      <c r="K121" s="69">
        <v>15</v>
      </c>
      <c r="L121" s="46" t="s">
        <v>0</v>
      </c>
      <c r="M121" s="415">
        <v>623000</v>
      </c>
      <c r="N121" s="70">
        <v>0.8</v>
      </c>
      <c r="O121" s="68">
        <f t="shared" si="2"/>
        <v>7476000</v>
      </c>
      <c r="P121" s="187">
        <f>SUM(O121:O123)</f>
        <v>10920000</v>
      </c>
    </row>
    <row r="122" spans="1:16" s="78" customFormat="1" ht="59.25" customHeight="1">
      <c r="A122" s="191"/>
      <c r="B122" s="146"/>
      <c r="C122" s="146"/>
      <c r="D122" s="143"/>
      <c r="E122" s="143"/>
      <c r="F122" s="195"/>
      <c r="G122" s="143"/>
      <c r="H122" s="143"/>
      <c r="I122" s="69" t="s">
        <v>25</v>
      </c>
      <c r="J122" s="47">
        <v>12</v>
      </c>
      <c r="K122" s="69">
        <v>7</v>
      </c>
      <c r="L122" s="47" t="s">
        <v>0</v>
      </c>
      <c r="M122" s="415">
        <v>437000</v>
      </c>
      <c r="N122" s="70">
        <v>0.8</v>
      </c>
      <c r="O122" s="68">
        <f t="shared" si="2"/>
        <v>2447200</v>
      </c>
      <c r="P122" s="188"/>
    </row>
    <row r="123" spans="1:16" s="78" customFormat="1" ht="59.25" customHeight="1">
      <c r="A123" s="192"/>
      <c r="B123" s="147"/>
      <c r="C123" s="147"/>
      <c r="D123" s="49">
        <v>13</v>
      </c>
      <c r="E123" s="49">
        <v>127</v>
      </c>
      <c r="F123" s="77">
        <v>514.5</v>
      </c>
      <c r="G123" s="49">
        <v>24</v>
      </c>
      <c r="H123" s="49" t="s">
        <v>1</v>
      </c>
      <c r="I123" s="69" t="s">
        <v>24</v>
      </c>
      <c r="J123" s="47">
        <v>12</v>
      </c>
      <c r="K123" s="69">
        <v>2</v>
      </c>
      <c r="L123" s="47" t="s">
        <v>0</v>
      </c>
      <c r="M123" s="415">
        <v>623000</v>
      </c>
      <c r="N123" s="70">
        <v>0.8</v>
      </c>
      <c r="O123" s="68">
        <f t="shared" si="2"/>
        <v>996800</v>
      </c>
      <c r="P123" s="189"/>
    </row>
    <row r="124" spans="1:16" s="78" customFormat="1" ht="157.5" customHeight="1">
      <c r="A124" s="187">
        <v>26</v>
      </c>
      <c r="B124" s="138" t="s">
        <v>60</v>
      </c>
      <c r="C124" s="138" t="s">
        <v>57</v>
      </c>
      <c r="D124" s="142">
        <v>13</v>
      </c>
      <c r="E124" s="142">
        <v>122</v>
      </c>
      <c r="F124" s="194">
        <v>310</v>
      </c>
      <c r="G124" s="145">
        <v>310</v>
      </c>
      <c r="H124" s="145" t="s">
        <v>18</v>
      </c>
      <c r="I124" s="69" t="s">
        <v>91</v>
      </c>
      <c r="J124" s="47"/>
      <c r="K124" s="69">
        <v>70.80000000000001</v>
      </c>
      <c r="L124" s="51" t="s">
        <v>272</v>
      </c>
      <c r="M124" s="415">
        <v>1100000</v>
      </c>
      <c r="N124" s="70">
        <v>0.8</v>
      </c>
      <c r="O124" s="68">
        <f t="shared" si="2"/>
        <v>62304000.000000015</v>
      </c>
      <c r="P124" s="187">
        <f>SUM(O124:O141)</f>
        <v>165108692.8</v>
      </c>
    </row>
    <row r="125" spans="1:16" s="78" customFormat="1" ht="59.25" customHeight="1">
      <c r="A125" s="188"/>
      <c r="B125" s="139"/>
      <c r="C125" s="139"/>
      <c r="D125" s="144"/>
      <c r="E125" s="144"/>
      <c r="F125" s="196"/>
      <c r="G125" s="146"/>
      <c r="H125" s="146"/>
      <c r="I125" s="69" t="s">
        <v>90</v>
      </c>
      <c r="J125" s="47"/>
      <c r="K125" s="69">
        <v>86.1</v>
      </c>
      <c r="L125" s="51" t="s">
        <v>272</v>
      </c>
      <c r="M125" s="415">
        <v>430000</v>
      </c>
      <c r="N125" s="70">
        <v>0.8</v>
      </c>
      <c r="O125" s="68">
        <f t="shared" si="2"/>
        <v>29618400</v>
      </c>
      <c r="P125" s="188"/>
    </row>
    <row r="126" spans="1:16" s="78" customFormat="1" ht="59.25" customHeight="1">
      <c r="A126" s="188"/>
      <c r="B126" s="139"/>
      <c r="C126" s="139"/>
      <c r="D126" s="144"/>
      <c r="E126" s="144"/>
      <c r="F126" s="196"/>
      <c r="G126" s="146"/>
      <c r="H126" s="146"/>
      <c r="I126" s="69" t="s">
        <v>89</v>
      </c>
      <c r="J126" s="47"/>
      <c r="K126" s="69">
        <v>9.600000000000001</v>
      </c>
      <c r="L126" s="51" t="s">
        <v>272</v>
      </c>
      <c r="M126" s="415">
        <v>240000</v>
      </c>
      <c r="N126" s="70">
        <v>0.8</v>
      </c>
      <c r="O126" s="68">
        <f t="shared" si="2"/>
        <v>1843200.0000000005</v>
      </c>
      <c r="P126" s="188"/>
    </row>
    <row r="127" spans="1:16" s="78" customFormat="1" ht="59.25" customHeight="1">
      <c r="A127" s="188"/>
      <c r="B127" s="139"/>
      <c r="C127" s="139"/>
      <c r="D127" s="144"/>
      <c r="E127" s="144"/>
      <c r="F127" s="196"/>
      <c r="G127" s="146"/>
      <c r="H127" s="146"/>
      <c r="I127" s="69" t="s">
        <v>88</v>
      </c>
      <c r="J127" s="47"/>
      <c r="K127" s="81">
        <v>30.75</v>
      </c>
      <c r="L127" s="51" t="s">
        <v>272</v>
      </c>
      <c r="M127" s="415">
        <v>430000</v>
      </c>
      <c r="N127" s="70">
        <v>0.8</v>
      </c>
      <c r="O127" s="68">
        <f t="shared" si="2"/>
        <v>10578000</v>
      </c>
      <c r="P127" s="188"/>
    </row>
    <row r="128" spans="1:16" s="78" customFormat="1" ht="59.25" customHeight="1">
      <c r="A128" s="188"/>
      <c r="B128" s="139"/>
      <c r="C128" s="139"/>
      <c r="D128" s="144"/>
      <c r="E128" s="144"/>
      <c r="F128" s="196"/>
      <c r="G128" s="146"/>
      <c r="H128" s="146"/>
      <c r="I128" s="69" t="s">
        <v>9</v>
      </c>
      <c r="J128" s="47">
        <v>12</v>
      </c>
      <c r="K128" s="69">
        <v>3</v>
      </c>
      <c r="L128" s="47" t="s">
        <v>0</v>
      </c>
      <c r="M128" s="415">
        <v>2027000</v>
      </c>
      <c r="N128" s="70">
        <v>0.8</v>
      </c>
      <c r="O128" s="68">
        <f t="shared" si="2"/>
        <v>4864800</v>
      </c>
      <c r="P128" s="188"/>
    </row>
    <row r="129" spans="1:16" s="72" customFormat="1" ht="59.25" customHeight="1">
      <c r="A129" s="188"/>
      <c r="B129" s="139"/>
      <c r="C129" s="139"/>
      <c r="D129" s="144"/>
      <c r="E129" s="144"/>
      <c r="F129" s="196"/>
      <c r="G129" s="146"/>
      <c r="H129" s="146"/>
      <c r="I129" s="69" t="s">
        <v>115</v>
      </c>
      <c r="J129" s="47">
        <v>12</v>
      </c>
      <c r="K129" s="69">
        <v>1</v>
      </c>
      <c r="L129" s="46" t="s">
        <v>0</v>
      </c>
      <c r="M129" s="415">
        <v>1559000</v>
      </c>
      <c r="N129" s="70">
        <v>0.8</v>
      </c>
      <c r="O129" s="68">
        <f t="shared" si="2"/>
        <v>1247200</v>
      </c>
      <c r="P129" s="188"/>
    </row>
    <row r="130" spans="1:16" s="72" customFormat="1" ht="59.25" customHeight="1">
      <c r="A130" s="188"/>
      <c r="B130" s="139"/>
      <c r="C130" s="140"/>
      <c r="D130" s="143"/>
      <c r="E130" s="143"/>
      <c r="F130" s="195"/>
      <c r="G130" s="147"/>
      <c r="H130" s="147"/>
      <c r="I130" s="69" t="s">
        <v>66</v>
      </c>
      <c r="J130" s="83">
        <v>6.25</v>
      </c>
      <c r="K130" s="69">
        <v>2</v>
      </c>
      <c r="L130" s="47" t="s">
        <v>0</v>
      </c>
      <c r="M130" s="415">
        <v>319000</v>
      </c>
      <c r="N130" s="70">
        <v>0.8</v>
      </c>
      <c r="O130" s="68">
        <f t="shared" si="2"/>
        <v>510400</v>
      </c>
      <c r="P130" s="188"/>
    </row>
    <row r="131" spans="1:16" s="72" customFormat="1" ht="59.25" customHeight="1">
      <c r="A131" s="188"/>
      <c r="B131" s="139"/>
      <c r="C131" s="138" t="s">
        <v>57</v>
      </c>
      <c r="D131" s="142">
        <v>13</v>
      </c>
      <c r="E131" s="142">
        <v>413</v>
      </c>
      <c r="F131" s="194">
        <v>336.7</v>
      </c>
      <c r="G131" s="145">
        <v>166.3</v>
      </c>
      <c r="H131" s="145" t="s">
        <v>59</v>
      </c>
      <c r="I131" s="69" t="s">
        <v>86</v>
      </c>
      <c r="J131" s="47"/>
      <c r="K131" s="69">
        <v>2.652</v>
      </c>
      <c r="L131" s="51" t="s">
        <v>271</v>
      </c>
      <c r="M131" s="415">
        <v>1030000</v>
      </c>
      <c r="N131" s="70">
        <v>0.8</v>
      </c>
      <c r="O131" s="68">
        <f t="shared" si="2"/>
        <v>2185248</v>
      </c>
      <c r="P131" s="188"/>
    </row>
    <row r="132" spans="1:16" s="72" customFormat="1" ht="59.25" customHeight="1">
      <c r="A132" s="188"/>
      <c r="B132" s="139"/>
      <c r="C132" s="139"/>
      <c r="D132" s="144"/>
      <c r="E132" s="144"/>
      <c r="F132" s="196"/>
      <c r="G132" s="146"/>
      <c r="H132" s="146"/>
      <c r="I132" s="69" t="s">
        <v>85</v>
      </c>
      <c r="J132" s="47"/>
      <c r="K132" s="69">
        <v>5.381600000000001</v>
      </c>
      <c r="L132" s="51" t="s">
        <v>271</v>
      </c>
      <c r="M132" s="415">
        <v>2110000</v>
      </c>
      <c r="N132" s="70">
        <v>0.8</v>
      </c>
      <c r="O132" s="68">
        <f t="shared" si="2"/>
        <v>9084140.800000003</v>
      </c>
      <c r="P132" s="188"/>
    </row>
    <row r="133" spans="1:16" s="80" customFormat="1" ht="59.25" customHeight="1">
      <c r="A133" s="188"/>
      <c r="B133" s="139"/>
      <c r="C133" s="139"/>
      <c r="D133" s="144"/>
      <c r="E133" s="144"/>
      <c r="F133" s="196"/>
      <c r="G133" s="146"/>
      <c r="H133" s="146"/>
      <c r="I133" s="69" t="s">
        <v>84</v>
      </c>
      <c r="J133" s="47"/>
      <c r="K133" s="85">
        <v>1.0205000000000002</v>
      </c>
      <c r="L133" s="51" t="s">
        <v>271</v>
      </c>
      <c r="M133" s="415">
        <v>860000</v>
      </c>
      <c r="N133" s="70">
        <v>0.8</v>
      </c>
      <c r="O133" s="68">
        <f t="shared" si="2"/>
        <v>702104.0000000001</v>
      </c>
      <c r="P133" s="188"/>
    </row>
    <row r="134" spans="1:16" s="86" customFormat="1" ht="59.25" customHeight="1">
      <c r="A134" s="188"/>
      <c r="B134" s="139"/>
      <c r="C134" s="139"/>
      <c r="D134" s="144"/>
      <c r="E134" s="144"/>
      <c r="F134" s="196"/>
      <c r="G134" s="146"/>
      <c r="H134" s="146"/>
      <c r="I134" s="69" t="s">
        <v>83</v>
      </c>
      <c r="J134" s="47"/>
      <c r="K134" s="69">
        <v>70.4</v>
      </c>
      <c r="L134" s="51" t="s">
        <v>272</v>
      </c>
      <c r="M134" s="415">
        <v>580000</v>
      </c>
      <c r="N134" s="70">
        <v>0.8</v>
      </c>
      <c r="O134" s="68">
        <f t="shared" si="2"/>
        <v>32665600</v>
      </c>
      <c r="P134" s="188"/>
    </row>
    <row r="135" spans="1:16" s="86" customFormat="1" ht="59.25" customHeight="1">
      <c r="A135" s="188"/>
      <c r="B135" s="139"/>
      <c r="C135" s="139"/>
      <c r="D135" s="144"/>
      <c r="E135" s="144"/>
      <c r="F135" s="196"/>
      <c r="G135" s="146"/>
      <c r="H135" s="146"/>
      <c r="I135" s="69" t="s">
        <v>82</v>
      </c>
      <c r="J135" s="47"/>
      <c r="K135" s="69">
        <v>13.2</v>
      </c>
      <c r="L135" s="51" t="s">
        <v>272</v>
      </c>
      <c r="M135" s="415">
        <v>430000</v>
      </c>
      <c r="N135" s="70">
        <v>0.8</v>
      </c>
      <c r="O135" s="68">
        <f t="shared" si="2"/>
        <v>4540800</v>
      </c>
      <c r="P135" s="188"/>
    </row>
    <row r="136" spans="1:16" s="86" customFormat="1" ht="59.25" customHeight="1">
      <c r="A136" s="188"/>
      <c r="B136" s="139"/>
      <c r="C136" s="139"/>
      <c r="D136" s="144"/>
      <c r="E136" s="144"/>
      <c r="F136" s="196"/>
      <c r="G136" s="146"/>
      <c r="H136" s="146"/>
      <c r="I136" s="69" t="s">
        <v>81</v>
      </c>
      <c r="J136" s="47">
        <v>16</v>
      </c>
      <c r="K136" s="69">
        <v>1</v>
      </c>
      <c r="L136" s="47" t="s">
        <v>0</v>
      </c>
      <c r="M136" s="415">
        <v>425000</v>
      </c>
      <c r="N136" s="70">
        <v>0.8</v>
      </c>
      <c r="O136" s="68">
        <f t="shared" si="2"/>
        <v>340000</v>
      </c>
      <c r="P136" s="188"/>
    </row>
    <row r="137" spans="1:16" s="86" customFormat="1" ht="59.25" customHeight="1">
      <c r="A137" s="188"/>
      <c r="B137" s="139"/>
      <c r="C137" s="139"/>
      <c r="D137" s="144"/>
      <c r="E137" s="144"/>
      <c r="F137" s="196"/>
      <c r="G137" s="146"/>
      <c r="H137" s="146"/>
      <c r="I137" s="69" t="s">
        <v>80</v>
      </c>
      <c r="J137" s="47">
        <v>16</v>
      </c>
      <c r="K137" s="69">
        <v>1</v>
      </c>
      <c r="L137" s="47" t="s">
        <v>0</v>
      </c>
      <c r="M137" s="415">
        <v>1160000</v>
      </c>
      <c r="N137" s="70">
        <v>0.8</v>
      </c>
      <c r="O137" s="68">
        <f t="shared" si="2"/>
        <v>928000</v>
      </c>
      <c r="P137" s="188"/>
    </row>
    <row r="138" spans="1:16" s="87" customFormat="1" ht="59.25" customHeight="1">
      <c r="A138" s="188"/>
      <c r="B138" s="139"/>
      <c r="C138" s="139"/>
      <c r="D138" s="144"/>
      <c r="E138" s="144"/>
      <c r="F138" s="196"/>
      <c r="G138" s="146"/>
      <c r="H138" s="146"/>
      <c r="I138" s="69" t="s">
        <v>79</v>
      </c>
      <c r="J138" s="83">
        <v>3.24</v>
      </c>
      <c r="K138" s="69">
        <v>5</v>
      </c>
      <c r="L138" s="47" t="s">
        <v>0</v>
      </c>
      <c r="M138" s="415">
        <v>573000</v>
      </c>
      <c r="N138" s="70">
        <v>0.8</v>
      </c>
      <c r="O138" s="68">
        <f t="shared" si="2"/>
        <v>2292000</v>
      </c>
      <c r="P138" s="188"/>
    </row>
    <row r="139" spans="1:16" s="87" customFormat="1" ht="59.25" customHeight="1">
      <c r="A139" s="188"/>
      <c r="B139" s="139"/>
      <c r="C139" s="139"/>
      <c r="D139" s="144"/>
      <c r="E139" s="144"/>
      <c r="F139" s="196"/>
      <c r="G139" s="146"/>
      <c r="H139" s="146"/>
      <c r="I139" s="69" t="s">
        <v>78</v>
      </c>
      <c r="J139" s="47">
        <v>9</v>
      </c>
      <c r="K139" s="69">
        <v>2</v>
      </c>
      <c r="L139" s="47" t="s">
        <v>0</v>
      </c>
      <c r="M139" s="415">
        <v>275000</v>
      </c>
      <c r="N139" s="70">
        <v>0.8</v>
      </c>
      <c r="O139" s="68">
        <f t="shared" si="2"/>
        <v>440000</v>
      </c>
      <c r="P139" s="188"/>
    </row>
    <row r="140" spans="1:16" s="87" customFormat="1" ht="59.25" customHeight="1">
      <c r="A140" s="188"/>
      <c r="B140" s="139"/>
      <c r="C140" s="139"/>
      <c r="D140" s="144"/>
      <c r="E140" s="144"/>
      <c r="F140" s="196"/>
      <c r="G140" s="146"/>
      <c r="H140" s="146"/>
      <c r="I140" s="69" t="s">
        <v>77</v>
      </c>
      <c r="J140" s="47"/>
      <c r="K140" s="69">
        <v>3</v>
      </c>
      <c r="L140" s="47" t="s">
        <v>0</v>
      </c>
      <c r="M140" s="415">
        <v>327000</v>
      </c>
      <c r="N140" s="70">
        <v>0.8</v>
      </c>
      <c r="O140" s="68">
        <f t="shared" si="2"/>
        <v>784800</v>
      </c>
      <c r="P140" s="188"/>
    </row>
    <row r="141" spans="1:16" s="87" customFormat="1" ht="59.25" customHeight="1">
      <c r="A141" s="189"/>
      <c r="B141" s="140"/>
      <c r="C141" s="140"/>
      <c r="D141" s="143"/>
      <c r="E141" s="143"/>
      <c r="F141" s="195"/>
      <c r="G141" s="147"/>
      <c r="H141" s="147"/>
      <c r="I141" s="69" t="s">
        <v>76</v>
      </c>
      <c r="J141" s="47"/>
      <c r="K141" s="69">
        <v>1</v>
      </c>
      <c r="L141" s="47" t="s">
        <v>0</v>
      </c>
      <c r="M141" s="415">
        <v>225000</v>
      </c>
      <c r="N141" s="70">
        <v>0.8</v>
      </c>
      <c r="O141" s="68">
        <f t="shared" si="2"/>
        <v>180000</v>
      </c>
      <c r="P141" s="189"/>
    </row>
    <row r="142" spans="1:16" s="87" customFormat="1" ht="69" customHeight="1">
      <c r="A142" s="187">
        <v>27</v>
      </c>
      <c r="B142" s="138" t="s">
        <v>58</v>
      </c>
      <c r="C142" s="138" t="s">
        <v>57</v>
      </c>
      <c r="D142" s="142">
        <v>13</v>
      </c>
      <c r="E142" s="142">
        <v>414</v>
      </c>
      <c r="F142" s="194">
        <v>1369.4</v>
      </c>
      <c r="G142" s="145">
        <v>580.1</v>
      </c>
      <c r="H142" s="145" t="s">
        <v>18</v>
      </c>
      <c r="I142" s="69" t="s">
        <v>218</v>
      </c>
      <c r="J142" s="47"/>
      <c r="K142" s="81">
        <v>14.669999999999998</v>
      </c>
      <c r="L142" s="51" t="s">
        <v>271</v>
      </c>
      <c r="M142" s="415">
        <v>2110000</v>
      </c>
      <c r="N142" s="70">
        <v>0.8</v>
      </c>
      <c r="O142" s="68">
        <f t="shared" si="2"/>
        <v>24762960</v>
      </c>
      <c r="P142" s="187">
        <f>SUM(O142:O151)</f>
        <v>54149504</v>
      </c>
    </row>
    <row r="143" spans="1:16" s="87" customFormat="1" ht="59.25" customHeight="1">
      <c r="A143" s="188"/>
      <c r="B143" s="139"/>
      <c r="C143" s="139"/>
      <c r="D143" s="144"/>
      <c r="E143" s="144"/>
      <c r="F143" s="196"/>
      <c r="G143" s="146"/>
      <c r="H143" s="146"/>
      <c r="I143" s="69" t="s">
        <v>75</v>
      </c>
      <c r="J143" s="47"/>
      <c r="K143" s="69">
        <v>55</v>
      </c>
      <c r="L143" s="51" t="s">
        <v>38</v>
      </c>
      <c r="M143" s="415">
        <v>170000</v>
      </c>
      <c r="N143" s="70">
        <v>0.8</v>
      </c>
      <c r="O143" s="68">
        <f t="shared" si="2"/>
        <v>7480000</v>
      </c>
      <c r="P143" s="188"/>
    </row>
    <row r="144" spans="1:16" s="87" customFormat="1" ht="59.25" customHeight="1">
      <c r="A144" s="188"/>
      <c r="B144" s="139"/>
      <c r="C144" s="139"/>
      <c r="D144" s="144"/>
      <c r="E144" s="144"/>
      <c r="F144" s="196"/>
      <c r="G144" s="146"/>
      <c r="H144" s="146"/>
      <c r="I144" s="69" t="s">
        <v>74</v>
      </c>
      <c r="J144" s="47"/>
      <c r="K144" s="69">
        <v>14.4</v>
      </c>
      <c r="L144" s="51" t="s">
        <v>272</v>
      </c>
      <c r="M144" s="415">
        <v>120000</v>
      </c>
      <c r="N144" s="70">
        <v>0.8</v>
      </c>
      <c r="O144" s="68">
        <f t="shared" si="2"/>
        <v>1382400</v>
      </c>
      <c r="P144" s="188"/>
    </row>
    <row r="145" spans="1:16" s="87" customFormat="1" ht="59.25" customHeight="1">
      <c r="A145" s="188"/>
      <c r="B145" s="139"/>
      <c r="C145" s="139"/>
      <c r="D145" s="144"/>
      <c r="E145" s="144"/>
      <c r="F145" s="196"/>
      <c r="G145" s="146"/>
      <c r="H145" s="146"/>
      <c r="I145" s="69" t="s">
        <v>73</v>
      </c>
      <c r="J145" s="47"/>
      <c r="K145" s="69">
        <v>2.24</v>
      </c>
      <c r="L145" s="51" t="s">
        <v>271</v>
      </c>
      <c r="M145" s="415">
        <v>1320000</v>
      </c>
      <c r="N145" s="70">
        <v>0.8</v>
      </c>
      <c r="O145" s="68">
        <f t="shared" si="2"/>
        <v>2365440.0000000005</v>
      </c>
      <c r="P145" s="188"/>
    </row>
    <row r="146" spans="1:16" s="87" customFormat="1" ht="59.25" customHeight="1">
      <c r="A146" s="188"/>
      <c r="B146" s="139"/>
      <c r="C146" s="139"/>
      <c r="D146" s="144"/>
      <c r="E146" s="144"/>
      <c r="F146" s="196"/>
      <c r="G146" s="146"/>
      <c r="H146" s="146"/>
      <c r="I146" s="69" t="s">
        <v>72</v>
      </c>
      <c r="J146" s="47"/>
      <c r="K146" s="81">
        <v>68.94</v>
      </c>
      <c r="L146" s="51" t="s">
        <v>272</v>
      </c>
      <c r="M146" s="415">
        <v>240000</v>
      </c>
      <c r="N146" s="70">
        <v>0.8</v>
      </c>
      <c r="O146" s="68">
        <f t="shared" si="2"/>
        <v>13236480</v>
      </c>
      <c r="P146" s="188"/>
    </row>
    <row r="147" spans="1:16" ht="59.25" customHeight="1">
      <c r="A147" s="188"/>
      <c r="B147" s="139"/>
      <c r="C147" s="139"/>
      <c r="D147" s="144"/>
      <c r="E147" s="144"/>
      <c r="F147" s="196"/>
      <c r="G147" s="146"/>
      <c r="H147" s="146"/>
      <c r="I147" s="69" t="s">
        <v>71</v>
      </c>
      <c r="J147" s="47"/>
      <c r="K147" s="81">
        <v>6.65</v>
      </c>
      <c r="L147" s="51" t="s">
        <v>272</v>
      </c>
      <c r="M147" s="415">
        <v>580000</v>
      </c>
      <c r="N147" s="70">
        <v>0.8</v>
      </c>
      <c r="O147" s="68">
        <f t="shared" si="2"/>
        <v>3085600</v>
      </c>
      <c r="P147" s="188"/>
    </row>
    <row r="148" spans="1:16" ht="59.25" customHeight="1">
      <c r="A148" s="188"/>
      <c r="B148" s="139"/>
      <c r="C148" s="139"/>
      <c r="D148" s="144"/>
      <c r="E148" s="144"/>
      <c r="F148" s="196"/>
      <c r="G148" s="146"/>
      <c r="H148" s="146"/>
      <c r="I148" s="69" t="s">
        <v>70</v>
      </c>
      <c r="J148" s="47"/>
      <c r="K148" s="73">
        <v>0.0945</v>
      </c>
      <c r="L148" s="51" t="s">
        <v>271</v>
      </c>
      <c r="M148" s="415">
        <v>4040000</v>
      </c>
      <c r="N148" s="70">
        <v>0.8</v>
      </c>
      <c r="O148" s="68">
        <f t="shared" si="2"/>
        <v>305424</v>
      </c>
      <c r="P148" s="188"/>
    </row>
    <row r="149" spans="1:16" ht="59.25" customHeight="1">
      <c r="A149" s="188"/>
      <c r="B149" s="139"/>
      <c r="C149" s="139"/>
      <c r="D149" s="144"/>
      <c r="E149" s="144"/>
      <c r="F149" s="196"/>
      <c r="G149" s="146"/>
      <c r="H149" s="146"/>
      <c r="I149" s="69" t="s">
        <v>68</v>
      </c>
      <c r="J149" s="47"/>
      <c r="K149" s="69">
        <v>2</v>
      </c>
      <c r="L149" s="47" t="s">
        <v>0</v>
      </c>
      <c r="M149" s="415">
        <v>425000</v>
      </c>
      <c r="N149" s="70">
        <v>0.8</v>
      </c>
      <c r="O149" s="68">
        <f t="shared" si="2"/>
        <v>680000</v>
      </c>
      <c r="P149" s="188"/>
    </row>
    <row r="150" spans="1:16" ht="59.25" customHeight="1">
      <c r="A150" s="188"/>
      <c r="B150" s="139"/>
      <c r="C150" s="139"/>
      <c r="D150" s="144"/>
      <c r="E150" s="144"/>
      <c r="F150" s="196"/>
      <c r="G150" s="146"/>
      <c r="H150" s="146"/>
      <c r="I150" s="69" t="s">
        <v>67</v>
      </c>
      <c r="J150" s="47"/>
      <c r="K150" s="69">
        <v>2</v>
      </c>
      <c r="L150" s="47" t="s">
        <v>0</v>
      </c>
      <c r="M150" s="415">
        <v>372500</v>
      </c>
      <c r="N150" s="70">
        <v>0.8</v>
      </c>
      <c r="O150" s="68">
        <f t="shared" si="2"/>
        <v>596000</v>
      </c>
      <c r="P150" s="188"/>
    </row>
    <row r="151" spans="1:16" ht="59.25" customHeight="1">
      <c r="A151" s="189"/>
      <c r="B151" s="140"/>
      <c r="C151" s="140"/>
      <c r="D151" s="143"/>
      <c r="E151" s="143"/>
      <c r="F151" s="195"/>
      <c r="G151" s="147"/>
      <c r="H151" s="147"/>
      <c r="I151" s="69" t="s">
        <v>69</v>
      </c>
      <c r="J151" s="47"/>
      <c r="K151" s="69">
        <v>1</v>
      </c>
      <c r="L151" s="47" t="s">
        <v>0</v>
      </c>
      <c r="M151" s="415">
        <v>319000</v>
      </c>
      <c r="N151" s="70">
        <v>0.8</v>
      </c>
      <c r="O151" s="68">
        <f t="shared" si="2"/>
        <v>255200</v>
      </c>
      <c r="P151" s="189"/>
    </row>
    <row r="152" spans="1:16" ht="59.25" customHeight="1">
      <c r="A152" s="187">
        <v>31</v>
      </c>
      <c r="B152" s="138" t="s">
        <v>46</v>
      </c>
      <c r="C152" s="138" t="s">
        <v>19</v>
      </c>
      <c r="D152" s="142">
        <v>9</v>
      </c>
      <c r="E152" s="142">
        <v>48</v>
      </c>
      <c r="F152" s="194">
        <v>713.6</v>
      </c>
      <c r="G152" s="145">
        <v>365.9</v>
      </c>
      <c r="H152" s="145" t="s">
        <v>18</v>
      </c>
      <c r="I152" s="69" t="s">
        <v>52</v>
      </c>
      <c r="J152" s="47"/>
      <c r="K152" s="69">
        <v>2.5</v>
      </c>
      <c r="L152" s="51" t="s">
        <v>271</v>
      </c>
      <c r="M152" s="415">
        <v>860000</v>
      </c>
      <c r="N152" s="70">
        <v>0.8</v>
      </c>
      <c r="O152" s="68">
        <f aca="true" t="shared" si="3" ref="O152:O174">K152*M152*N152</f>
        <v>1720000</v>
      </c>
      <c r="P152" s="187">
        <f>SUM(O152:O157)</f>
        <v>76554976</v>
      </c>
    </row>
    <row r="153" spans="1:16" ht="59.25" customHeight="1">
      <c r="A153" s="188"/>
      <c r="B153" s="139"/>
      <c r="C153" s="139"/>
      <c r="D153" s="144"/>
      <c r="E153" s="144"/>
      <c r="F153" s="196"/>
      <c r="G153" s="146"/>
      <c r="H153" s="146"/>
      <c r="I153" s="69" t="s">
        <v>51</v>
      </c>
      <c r="J153" s="47"/>
      <c r="K153" s="69">
        <v>4.5</v>
      </c>
      <c r="L153" s="51" t="s">
        <v>272</v>
      </c>
      <c r="M153" s="415">
        <v>580000</v>
      </c>
      <c r="N153" s="70">
        <v>0.8</v>
      </c>
      <c r="O153" s="68">
        <f t="shared" si="3"/>
        <v>2088000</v>
      </c>
      <c r="P153" s="188"/>
    </row>
    <row r="154" spans="1:16" ht="59.25" customHeight="1">
      <c r="A154" s="188"/>
      <c r="B154" s="139"/>
      <c r="C154" s="139"/>
      <c r="D154" s="144"/>
      <c r="E154" s="144"/>
      <c r="F154" s="196"/>
      <c r="G154" s="146"/>
      <c r="H154" s="146"/>
      <c r="I154" s="69" t="s">
        <v>50</v>
      </c>
      <c r="J154" s="47"/>
      <c r="K154" s="69">
        <v>13.5</v>
      </c>
      <c r="L154" s="47" t="s">
        <v>49</v>
      </c>
      <c r="M154" s="415">
        <v>286000</v>
      </c>
      <c r="N154" s="70">
        <v>0.8</v>
      </c>
      <c r="O154" s="68">
        <f t="shared" si="3"/>
        <v>3088800</v>
      </c>
      <c r="P154" s="188"/>
    </row>
    <row r="155" spans="1:16" ht="59.25" customHeight="1">
      <c r="A155" s="188"/>
      <c r="B155" s="139"/>
      <c r="C155" s="140"/>
      <c r="D155" s="143"/>
      <c r="E155" s="143"/>
      <c r="F155" s="195"/>
      <c r="G155" s="147"/>
      <c r="H155" s="147"/>
      <c r="I155" s="69" t="s">
        <v>34</v>
      </c>
      <c r="J155" s="47">
        <v>12</v>
      </c>
      <c r="K155" s="69">
        <v>3</v>
      </c>
      <c r="L155" s="47" t="s">
        <v>0</v>
      </c>
      <c r="M155" s="416">
        <v>2306000</v>
      </c>
      <c r="N155" s="70">
        <v>0.8</v>
      </c>
      <c r="O155" s="68">
        <f t="shared" si="3"/>
        <v>5534400</v>
      </c>
      <c r="P155" s="188"/>
    </row>
    <row r="156" spans="1:16" ht="82.5" customHeight="1">
      <c r="A156" s="188"/>
      <c r="B156" s="139"/>
      <c r="C156" s="138" t="s">
        <v>19</v>
      </c>
      <c r="D156" s="142">
        <v>9</v>
      </c>
      <c r="E156" s="142">
        <v>56</v>
      </c>
      <c r="F156" s="194">
        <v>708.7</v>
      </c>
      <c r="G156" s="145">
        <v>364.9</v>
      </c>
      <c r="H156" s="145" t="s">
        <v>18</v>
      </c>
      <c r="I156" s="53" t="s">
        <v>219</v>
      </c>
      <c r="J156" s="47"/>
      <c r="K156" s="88">
        <f>(18.2*4.5*0.08)+(44*4.5*0.08)+(16*4.5*0.08)</f>
        <v>28.152</v>
      </c>
      <c r="L156" s="51" t="s">
        <v>271</v>
      </c>
      <c r="M156" s="415">
        <v>2110000</v>
      </c>
      <c r="N156" s="70">
        <v>0.8</v>
      </c>
      <c r="O156" s="68">
        <f t="shared" si="3"/>
        <v>47520576</v>
      </c>
      <c r="P156" s="188"/>
    </row>
    <row r="157" spans="1:16" ht="59.25" customHeight="1">
      <c r="A157" s="189"/>
      <c r="B157" s="140"/>
      <c r="C157" s="140"/>
      <c r="D157" s="143"/>
      <c r="E157" s="143"/>
      <c r="F157" s="195"/>
      <c r="G157" s="147"/>
      <c r="H157" s="147"/>
      <c r="I157" s="69" t="s">
        <v>34</v>
      </c>
      <c r="J157" s="47">
        <v>12</v>
      </c>
      <c r="K157" s="69">
        <v>9</v>
      </c>
      <c r="L157" s="47" t="s">
        <v>0</v>
      </c>
      <c r="M157" s="416">
        <v>2306000</v>
      </c>
      <c r="N157" s="70">
        <v>0.8</v>
      </c>
      <c r="O157" s="68">
        <f t="shared" si="3"/>
        <v>16603200</v>
      </c>
      <c r="P157" s="189"/>
    </row>
    <row r="158" spans="1:16" ht="59.25" customHeight="1">
      <c r="A158" s="187">
        <v>32</v>
      </c>
      <c r="B158" s="138" t="s">
        <v>45</v>
      </c>
      <c r="C158" s="138" t="s">
        <v>19</v>
      </c>
      <c r="D158" s="142">
        <v>9</v>
      </c>
      <c r="E158" s="142">
        <v>40</v>
      </c>
      <c r="F158" s="194">
        <v>535</v>
      </c>
      <c r="G158" s="145">
        <v>535</v>
      </c>
      <c r="H158" s="145" t="s">
        <v>18</v>
      </c>
      <c r="I158" s="69" t="s">
        <v>34</v>
      </c>
      <c r="J158" s="47">
        <v>12</v>
      </c>
      <c r="K158" s="69">
        <v>8</v>
      </c>
      <c r="L158" s="47" t="s">
        <v>0</v>
      </c>
      <c r="M158" s="416">
        <v>2306000</v>
      </c>
      <c r="N158" s="70">
        <v>0.8</v>
      </c>
      <c r="O158" s="68">
        <f t="shared" si="3"/>
        <v>14758400</v>
      </c>
      <c r="P158" s="187">
        <f>SUM(O158:O160)</f>
        <v>41611168</v>
      </c>
    </row>
    <row r="159" spans="1:16" ht="59.25" customHeight="1">
      <c r="A159" s="188"/>
      <c r="B159" s="139"/>
      <c r="C159" s="139"/>
      <c r="D159" s="144"/>
      <c r="E159" s="144"/>
      <c r="F159" s="196"/>
      <c r="G159" s="146"/>
      <c r="H159" s="146"/>
      <c r="I159" s="69" t="s">
        <v>220</v>
      </c>
      <c r="J159" s="47"/>
      <c r="K159" s="79">
        <v>10.735999999999999</v>
      </c>
      <c r="L159" s="51" t="s">
        <v>271</v>
      </c>
      <c r="M159" s="415">
        <v>2110000</v>
      </c>
      <c r="N159" s="70">
        <v>0.8</v>
      </c>
      <c r="O159" s="68">
        <f t="shared" si="3"/>
        <v>18122367.999999996</v>
      </c>
      <c r="P159" s="188"/>
    </row>
    <row r="160" spans="1:16" ht="59.25" customHeight="1">
      <c r="A160" s="189"/>
      <c r="B160" s="140"/>
      <c r="C160" s="140"/>
      <c r="D160" s="143"/>
      <c r="E160" s="143"/>
      <c r="F160" s="195"/>
      <c r="G160" s="147"/>
      <c r="H160" s="147"/>
      <c r="I160" s="69" t="s">
        <v>115</v>
      </c>
      <c r="J160" s="47"/>
      <c r="K160" s="69">
        <v>7</v>
      </c>
      <c r="L160" s="47" t="s">
        <v>0</v>
      </c>
      <c r="M160" s="415">
        <v>1559000</v>
      </c>
      <c r="N160" s="70">
        <v>0.8</v>
      </c>
      <c r="O160" s="68">
        <f t="shared" si="3"/>
        <v>8730400</v>
      </c>
      <c r="P160" s="189"/>
    </row>
    <row r="161" spans="1:16" ht="77.25" customHeight="1">
      <c r="A161" s="187">
        <v>33</v>
      </c>
      <c r="B161" s="138" t="s">
        <v>44</v>
      </c>
      <c r="C161" s="138" t="s">
        <v>19</v>
      </c>
      <c r="D161" s="142">
        <v>9</v>
      </c>
      <c r="E161" s="142">
        <v>35</v>
      </c>
      <c r="F161" s="194">
        <v>398.1</v>
      </c>
      <c r="G161" s="142">
        <v>398.1</v>
      </c>
      <c r="H161" s="142" t="s">
        <v>18</v>
      </c>
      <c r="I161" s="69" t="s">
        <v>221</v>
      </c>
      <c r="J161" s="47"/>
      <c r="K161" s="89">
        <f>(0.26*150)+(0.6*60)</f>
        <v>75</v>
      </c>
      <c r="L161" s="51" t="s">
        <v>272</v>
      </c>
      <c r="M161" s="415">
        <v>230000</v>
      </c>
      <c r="N161" s="70">
        <v>0.8</v>
      </c>
      <c r="O161" s="68">
        <f t="shared" si="3"/>
        <v>13800000</v>
      </c>
      <c r="P161" s="187">
        <f>SUM(O161:O163)</f>
        <v>23673600</v>
      </c>
    </row>
    <row r="162" spans="1:16" ht="59.25" customHeight="1">
      <c r="A162" s="188"/>
      <c r="B162" s="139"/>
      <c r="C162" s="139"/>
      <c r="D162" s="144"/>
      <c r="E162" s="144"/>
      <c r="F162" s="196"/>
      <c r="G162" s="144"/>
      <c r="H162" s="144"/>
      <c r="I162" s="69" t="s">
        <v>131</v>
      </c>
      <c r="J162" s="47">
        <v>12</v>
      </c>
      <c r="K162" s="69">
        <v>4</v>
      </c>
      <c r="L162" s="47" t="s">
        <v>0</v>
      </c>
      <c r="M162" s="415">
        <v>2306000</v>
      </c>
      <c r="N162" s="70">
        <v>0.8</v>
      </c>
      <c r="O162" s="68">
        <f t="shared" si="3"/>
        <v>7379200</v>
      </c>
      <c r="P162" s="188"/>
    </row>
    <row r="163" spans="1:16" ht="59.25" customHeight="1">
      <c r="A163" s="189"/>
      <c r="B163" s="140"/>
      <c r="C163" s="140"/>
      <c r="D163" s="143"/>
      <c r="E163" s="143"/>
      <c r="F163" s="195"/>
      <c r="G163" s="143"/>
      <c r="H163" s="143"/>
      <c r="I163" s="69" t="s">
        <v>115</v>
      </c>
      <c r="J163" s="47">
        <v>12</v>
      </c>
      <c r="K163" s="69">
        <v>2</v>
      </c>
      <c r="L163" s="47" t="s">
        <v>0</v>
      </c>
      <c r="M163" s="415">
        <v>1559000</v>
      </c>
      <c r="N163" s="70">
        <v>0.8</v>
      </c>
      <c r="O163" s="68">
        <f t="shared" si="3"/>
        <v>2494400</v>
      </c>
      <c r="P163" s="189"/>
    </row>
    <row r="164" spans="1:16" ht="59.25" customHeight="1">
      <c r="A164" s="187">
        <v>34</v>
      </c>
      <c r="B164" s="138" t="s">
        <v>36</v>
      </c>
      <c r="C164" s="138" t="s">
        <v>19</v>
      </c>
      <c r="D164" s="142">
        <v>9</v>
      </c>
      <c r="E164" s="142">
        <v>83</v>
      </c>
      <c r="F164" s="194">
        <v>535</v>
      </c>
      <c r="G164" s="145">
        <v>157.7</v>
      </c>
      <c r="H164" s="145" t="s">
        <v>18</v>
      </c>
      <c r="I164" s="69" t="s">
        <v>43</v>
      </c>
      <c r="J164" s="47"/>
      <c r="K164" s="79">
        <v>21.777</v>
      </c>
      <c r="L164" s="51" t="s">
        <v>271</v>
      </c>
      <c r="M164" s="415">
        <v>2110000</v>
      </c>
      <c r="N164" s="70">
        <v>0.8</v>
      </c>
      <c r="O164" s="68">
        <f t="shared" si="3"/>
        <v>36759576</v>
      </c>
      <c r="P164" s="187">
        <f>SUM(O164:O168)</f>
        <v>40826776</v>
      </c>
    </row>
    <row r="165" spans="1:16" ht="59.25" customHeight="1">
      <c r="A165" s="188"/>
      <c r="B165" s="139"/>
      <c r="C165" s="139"/>
      <c r="D165" s="144"/>
      <c r="E165" s="144"/>
      <c r="F165" s="196"/>
      <c r="G165" s="146"/>
      <c r="H165" s="146"/>
      <c r="I165" s="69" t="s">
        <v>42</v>
      </c>
      <c r="J165" s="47"/>
      <c r="K165" s="69">
        <v>1</v>
      </c>
      <c r="L165" s="47" t="s">
        <v>0</v>
      </c>
      <c r="M165" s="415">
        <v>163000</v>
      </c>
      <c r="N165" s="70">
        <v>0.8</v>
      </c>
      <c r="O165" s="68">
        <f t="shared" si="3"/>
        <v>130400</v>
      </c>
      <c r="P165" s="188"/>
    </row>
    <row r="166" spans="1:16" ht="59.25" customHeight="1">
      <c r="A166" s="188"/>
      <c r="B166" s="139"/>
      <c r="C166" s="140"/>
      <c r="D166" s="143"/>
      <c r="E166" s="143"/>
      <c r="F166" s="195"/>
      <c r="G166" s="147"/>
      <c r="H166" s="147"/>
      <c r="I166" s="69" t="s">
        <v>41</v>
      </c>
      <c r="J166" s="47"/>
      <c r="K166" s="69">
        <v>3</v>
      </c>
      <c r="L166" s="47" t="s">
        <v>0</v>
      </c>
      <c r="M166" s="415">
        <v>123000</v>
      </c>
      <c r="N166" s="70">
        <v>0.8</v>
      </c>
      <c r="O166" s="68">
        <f t="shared" si="3"/>
        <v>295200</v>
      </c>
      <c r="P166" s="188"/>
    </row>
    <row r="167" spans="1:16" ht="59.25" customHeight="1">
      <c r="A167" s="188"/>
      <c r="B167" s="139"/>
      <c r="C167" s="138" t="s">
        <v>19</v>
      </c>
      <c r="D167" s="142">
        <v>9</v>
      </c>
      <c r="E167" s="142">
        <v>82</v>
      </c>
      <c r="F167" s="194">
        <v>157.3</v>
      </c>
      <c r="G167" s="145">
        <v>157.3</v>
      </c>
      <c r="H167" s="145" t="s">
        <v>223</v>
      </c>
      <c r="I167" s="69" t="s">
        <v>40</v>
      </c>
      <c r="J167" s="47"/>
      <c r="K167" s="69">
        <v>2.3</v>
      </c>
      <c r="L167" s="51" t="s">
        <v>271</v>
      </c>
      <c r="M167" s="415">
        <v>860000</v>
      </c>
      <c r="N167" s="70">
        <v>0.8</v>
      </c>
      <c r="O167" s="68">
        <f t="shared" si="3"/>
        <v>1582400</v>
      </c>
      <c r="P167" s="188"/>
    </row>
    <row r="168" spans="1:16" ht="59.25" customHeight="1">
      <c r="A168" s="188"/>
      <c r="B168" s="139"/>
      <c r="C168" s="140"/>
      <c r="D168" s="143"/>
      <c r="E168" s="143"/>
      <c r="F168" s="195"/>
      <c r="G168" s="147"/>
      <c r="H168" s="147"/>
      <c r="I168" s="69" t="s">
        <v>39</v>
      </c>
      <c r="J168" s="47"/>
      <c r="K168" s="69">
        <v>9</v>
      </c>
      <c r="L168" s="47" t="s">
        <v>38</v>
      </c>
      <c r="M168" s="415">
        <v>286000</v>
      </c>
      <c r="N168" s="70">
        <v>0.8</v>
      </c>
      <c r="O168" s="68">
        <f t="shared" si="3"/>
        <v>2059200</v>
      </c>
      <c r="P168" s="188"/>
    </row>
    <row r="169" spans="1:16" ht="59.25" customHeight="1">
      <c r="A169" s="187">
        <v>36</v>
      </c>
      <c r="B169" s="138" t="s">
        <v>30</v>
      </c>
      <c r="C169" s="138" t="s">
        <v>19</v>
      </c>
      <c r="D169" s="142">
        <v>9</v>
      </c>
      <c r="E169" s="142">
        <v>94</v>
      </c>
      <c r="F169" s="194">
        <v>413</v>
      </c>
      <c r="G169" s="145">
        <v>160.8</v>
      </c>
      <c r="H169" s="145" t="s">
        <v>18</v>
      </c>
      <c r="I169" s="52" t="s">
        <v>34</v>
      </c>
      <c r="J169" s="51">
        <v>12</v>
      </c>
      <c r="K169" s="52">
        <v>3</v>
      </c>
      <c r="L169" s="51" t="s">
        <v>272</v>
      </c>
      <c r="M169" s="416">
        <v>2306000</v>
      </c>
      <c r="N169" s="74">
        <v>0.8</v>
      </c>
      <c r="O169" s="68">
        <f t="shared" si="3"/>
        <v>5534400</v>
      </c>
      <c r="P169" s="187">
        <f>SUM(O169:O174)</f>
        <v>18214400</v>
      </c>
    </row>
    <row r="170" spans="1:16" ht="59.25" customHeight="1">
      <c r="A170" s="188"/>
      <c r="B170" s="139"/>
      <c r="C170" s="139"/>
      <c r="D170" s="144"/>
      <c r="E170" s="144"/>
      <c r="F170" s="196"/>
      <c r="G170" s="146"/>
      <c r="H170" s="146"/>
      <c r="I170" s="52" t="s">
        <v>33</v>
      </c>
      <c r="J170" s="51"/>
      <c r="K170" s="52">
        <v>1</v>
      </c>
      <c r="L170" s="51" t="s">
        <v>272</v>
      </c>
      <c r="M170" s="416">
        <v>4000000</v>
      </c>
      <c r="N170" s="74">
        <v>0.8</v>
      </c>
      <c r="O170" s="68">
        <f t="shared" si="3"/>
        <v>3200000</v>
      </c>
      <c r="P170" s="188"/>
    </row>
    <row r="171" spans="1:16" ht="59.25" customHeight="1">
      <c r="A171" s="188"/>
      <c r="B171" s="139"/>
      <c r="C171" s="139"/>
      <c r="D171" s="144"/>
      <c r="E171" s="144"/>
      <c r="F171" s="196"/>
      <c r="G171" s="146"/>
      <c r="H171" s="146"/>
      <c r="I171" s="52" t="s">
        <v>32</v>
      </c>
      <c r="J171" s="51"/>
      <c r="K171" s="52">
        <v>1</v>
      </c>
      <c r="L171" s="51" t="s">
        <v>272</v>
      </c>
      <c r="M171" s="416">
        <v>7500000</v>
      </c>
      <c r="N171" s="74">
        <v>0.8</v>
      </c>
      <c r="O171" s="68">
        <f t="shared" si="3"/>
        <v>6000000</v>
      </c>
      <c r="P171" s="188"/>
    </row>
    <row r="172" spans="1:16" ht="59.25" customHeight="1">
      <c r="A172" s="188"/>
      <c r="B172" s="139"/>
      <c r="C172" s="139"/>
      <c r="D172" s="144"/>
      <c r="E172" s="144"/>
      <c r="F172" s="196"/>
      <c r="G172" s="146"/>
      <c r="H172" s="146"/>
      <c r="I172" s="52" t="s">
        <v>31</v>
      </c>
      <c r="J172" s="51"/>
      <c r="K172" s="52">
        <v>2</v>
      </c>
      <c r="L172" s="51" t="s">
        <v>272</v>
      </c>
      <c r="M172" s="416">
        <v>125000</v>
      </c>
      <c r="N172" s="74">
        <v>0.8</v>
      </c>
      <c r="O172" s="68">
        <f t="shared" si="3"/>
        <v>200000</v>
      </c>
      <c r="P172" s="188"/>
    </row>
    <row r="173" spans="1:16" ht="59.25" customHeight="1">
      <c r="A173" s="188"/>
      <c r="B173" s="139"/>
      <c r="C173" s="139"/>
      <c r="D173" s="144"/>
      <c r="E173" s="144"/>
      <c r="F173" s="196"/>
      <c r="G173" s="146"/>
      <c r="H173" s="146"/>
      <c r="I173" s="52" t="s">
        <v>222</v>
      </c>
      <c r="J173" s="51">
        <v>12</v>
      </c>
      <c r="K173" s="52">
        <v>1</v>
      </c>
      <c r="L173" s="51" t="s">
        <v>272</v>
      </c>
      <c r="M173" s="416">
        <v>2585000</v>
      </c>
      <c r="N173" s="74">
        <v>0.8</v>
      </c>
      <c r="O173" s="68">
        <f t="shared" si="3"/>
        <v>2068000</v>
      </c>
      <c r="P173" s="188"/>
    </row>
    <row r="174" spans="1:16" ht="59.25" customHeight="1">
      <c r="A174" s="189"/>
      <c r="B174" s="140"/>
      <c r="C174" s="140"/>
      <c r="D174" s="143"/>
      <c r="E174" s="143"/>
      <c r="F174" s="195"/>
      <c r="G174" s="147"/>
      <c r="H174" s="147"/>
      <c r="I174" s="52" t="s">
        <v>29</v>
      </c>
      <c r="J174" s="51"/>
      <c r="K174" s="90">
        <v>0.375</v>
      </c>
      <c r="L174" s="51" t="s">
        <v>272</v>
      </c>
      <c r="M174" s="416">
        <v>4040000</v>
      </c>
      <c r="N174" s="74">
        <v>0.8</v>
      </c>
      <c r="O174" s="68">
        <f t="shared" si="3"/>
        <v>1212000</v>
      </c>
      <c r="P174" s="189"/>
    </row>
  </sheetData>
  <sheetProtection/>
  <autoFilter ref="A9:P174"/>
  <mergeCells count="273">
    <mergeCell ref="H31:H33"/>
    <mergeCell ref="G31:G33"/>
    <mergeCell ref="C169:C174"/>
    <mergeCell ref="D169:D174"/>
    <mergeCell ref="E169:E174"/>
    <mergeCell ref="F169:F174"/>
    <mergeCell ref="H169:H174"/>
    <mergeCell ref="G169:G174"/>
    <mergeCell ref="D167:D168"/>
    <mergeCell ref="C167:C168"/>
    <mergeCell ref="E167:E168"/>
    <mergeCell ref="F167:F168"/>
    <mergeCell ref="H167:H168"/>
    <mergeCell ref="G167:G168"/>
    <mergeCell ref="C164:C166"/>
    <mergeCell ref="D164:D166"/>
    <mergeCell ref="E164:E166"/>
    <mergeCell ref="F164:F166"/>
    <mergeCell ref="G164:G166"/>
    <mergeCell ref="H164:H166"/>
    <mergeCell ref="C161:C163"/>
    <mergeCell ref="D161:D163"/>
    <mergeCell ref="E161:E163"/>
    <mergeCell ref="F161:F163"/>
    <mergeCell ref="H161:H163"/>
    <mergeCell ref="G161:G163"/>
    <mergeCell ref="D158:D160"/>
    <mergeCell ref="C158:C160"/>
    <mergeCell ref="E158:E160"/>
    <mergeCell ref="F158:F160"/>
    <mergeCell ref="H158:H160"/>
    <mergeCell ref="G158:G160"/>
    <mergeCell ref="C156:C157"/>
    <mergeCell ref="D156:D157"/>
    <mergeCell ref="E156:E157"/>
    <mergeCell ref="F156:F157"/>
    <mergeCell ref="H156:H157"/>
    <mergeCell ref="G156:G157"/>
    <mergeCell ref="C152:C155"/>
    <mergeCell ref="D152:D155"/>
    <mergeCell ref="E152:E155"/>
    <mergeCell ref="F152:F155"/>
    <mergeCell ref="H152:H155"/>
    <mergeCell ref="G152:G155"/>
    <mergeCell ref="D142:D151"/>
    <mergeCell ref="C142:C151"/>
    <mergeCell ref="E142:E151"/>
    <mergeCell ref="F142:F151"/>
    <mergeCell ref="H142:H151"/>
    <mergeCell ref="G142:G151"/>
    <mergeCell ref="C131:C141"/>
    <mergeCell ref="D131:D141"/>
    <mergeCell ref="E131:E141"/>
    <mergeCell ref="F131:F141"/>
    <mergeCell ref="H131:H141"/>
    <mergeCell ref="G131:G141"/>
    <mergeCell ref="D124:D130"/>
    <mergeCell ref="C124:C130"/>
    <mergeCell ref="F124:F130"/>
    <mergeCell ref="E124:E130"/>
    <mergeCell ref="H124:H130"/>
    <mergeCell ref="G124:G130"/>
    <mergeCell ref="F115:F118"/>
    <mergeCell ref="H115:H118"/>
    <mergeCell ref="G115:G118"/>
    <mergeCell ref="D121:D122"/>
    <mergeCell ref="F121:F122"/>
    <mergeCell ref="E121:E122"/>
    <mergeCell ref="H121:H122"/>
    <mergeCell ref="G121:G122"/>
    <mergeCell ref="C115:C118"/>
    <mergeCell ref="D115:D118"/>
    <mergeCell ref="E115:E118"/>
    <mergeCell ref="D110:D114"/>
    <mergeCell ref="C110:C114"/>
    <mergeCell ref="E110:E114"/>
    <mergeCell ref="F106:F109"/>
    <mergeCell ref="H106:H109"/>
    <mergeCell ref="G106:G109"/>
    <mergeCell ref="C106:C109"/>
    <mergeCell ref="D106:D109"/>
    <mergeCell ref="E106:E109"/>
    <mergeCell ref="E90:E91"/>
    <mergeCell ref="H90:H91"/>
    <mergeCell ref="C86:C100"/>
    <mergeCell ref="F110:F114"/>
    <mergeCell ref="H110:H114"/>
    <mergeCell ref="G110:G114"/>
    <mergeCell ref="D93:D95"/>
    <mergeCell ref="F93:F95"/>
    <mergeCell ref="G93:G95"/>
    <mergeCell ref="H93:H95"/>
    <mergeCell ref="F101:F103"/>
    <mergeCell ref="G101:G103"/>
    <mergeCell ref="H101:H103"/>
    <mergeCell ref="E93:E95"/>
    <mergeCell ref="D90:D91"/>
    <mergeCell ref="C101:C103"/>
    <mergeCell ref="D101:D103"/>
    <mergeCell ref="E101:E103"/>
    <mergeCell ref="F90:F91"/>
    <mergeCell ref="G90:G91"/>
    <mergeCell ref="D79:D85"/>
    <mergeCell ref="C79:C85"/>
    <mergeCell ref="E79:E85"/>
    <mergeCell ref="F79:F85"/>
    <mergeCell ref="H79:H85"/>
    <mergeCell ref="G79:G85"/>
    <mergeCell ref="D73:D74"/>
    <mergeCell ref="E73:E74"/>
    <mergeCell ref="F73:F74"/>
    <mergeCell ref="H73:H74"/>
    <mergeCell ref="G73:G74"/>
    <mergeCell ref="D75:D76"/>
    <mergeCell ref="F75:F76"/>
    <mergeCell ref="H75:H76"/>
    <mergeCell ref="E75:E76"/>
    <mergeCell ref="G75:G76"/>
    <mergeCell ref="C70:C71"/>
    <mergeCell ref="H70:H71"/>
    <mergeCell ref="F70:F71"/>
    <mergeCell ref="D70:D71"/>
    <mergeCell ref="E70:E71"/>
    <mergeCell ref="G70:G71"/>
    <mergeCell ref="E62:E63"/>
    <mergeCell ref="F62:F63"/>
    <mergeCell ref="H62:H63"/>
    <mergeCell ref="G62:G63"/>
    <mergeCell ref="C62:C63"/>
    <mergeCell ref="D64:D68"/>
    <mergeCell ref="E64:E68"/>
    <mergeCell ref="F64:F68"/>
    <mergeCell ref="G64:G68"/>
    <mergeCell ref="H64:H68"/>
    <mergeCell ref="E53:E59"/>
    <mergeCell ref="F53:F59"/>
    <mergeCell ref="G53:G59"/>
    <mergeCell ref="H53:H59"/>
    <mergeCell ref="C60:C61"/>
    <mergeCell ref="D60:D61"/>
    <mergeCell ref="E60:E61"/>
    <mergeCell ref="F60:F61"/>
    <mergeCell ref="G60:G61"/>
    <mergeCell ref="H60:H61"/>
    <mergeCell ref="E31:E33"/>
    <mergeCell ref="E34:E48"/>
    <mergeCell ref="F34:F48"/>
    <mergeCell ref="H34:H48"/>
    <mergeCell ref="G34:G48"/>
    <mergeCell ref="F49:F50"/>
    <mergeCell ref="H49:H50"/>
    <mergeCell ref="G49:G50"/>
    <mergeCell ref="E49:E50"/>
    <mergeCell ref="F31:F33"/>
    <mergeCell ref="H21:H22"/>
    <mergeCell ref="F25:F29"/>
    <mergeCell ref="D18:D20"/>
    <mergeCell ref="E18:E20"/>
    <mergeCell ref="F18:F20"/>
    <mergeCell ref="G25:G29"/>
    <mergeCell ref="H25:H29"/>
    <mergeCell ref="D21:D22"/>
    <mergeCell ref="H18:H20"/>
    <mergeCell ref="C21:C23"/>
    <mergeCell ref="C18:C20"/>
    <mergeCell ref="D25:D29"/>
    <mergeCell ref="C25:C29"/>
    <mergeCell ref="E25:E29"/>
    <mergeCell ref="G18:G20"/>
    <mergeCell ref="E21:E22"/>
    <mergeCell ref="G21:G22"/>
    <mergeCell ref="F21:F22"/>
    <mergeCell ref="C14:C17"/>
    <mergeCell ref="E15:E16"/>
    <mergeCell ref="F15:F16"/>
    <mergeCell ref="H15:H16"/>
    <mergeCell ref="G15:G16"/>
    <mergeCell ref="D15:D16"/>
    <mergeCell ref="C12:C13"/>
    <mergeCell ref="D12:D13"/>
    <mergeCell ref="E12:E13"/>
    <mergeCell ref="F12:F13"/>
    <mergeCell ref="G12:G13"/>
    <mergeCell ref="H12:H13"/>
    <mergeCell ref="P152:P157"/>
    <mergeCell ref="P158:P160"/>
    <mergeCell ref="P161:P163"/>
    <mergeCell ref="P164:P168"/>
    <mergeCell ref="P169:P174"/>
    <mergeCell ref="P110:P119"/>
    <mergeCell ref="P121:P123"/>
    <mergeCell ref="P124:P141"/>
    <mergeCell ref="P142:P151"/>
    <mergeCell ref="P64:P69"/>
    <mergeCell ref="P70:P71"/>
    <mergeCell ref="P72:P77"/>
    <mergeCell ref="P79:P100"/>
    <mergeCell ref="P101:P104"/>
    <mergeCell ref="P106:P109"/>
    <mergeCell ref="P12:P17"/>
    <mergeCell ref="P18:P20"/>
    <mergeCell ref="P21:P23"/>
    <mergeCell ref="P25:P29"/>
    <mergeCell ref="P30:P50"/>
    <mergeCell ref="P53:P63"/>
    <mergeCell ref="B158:B160"/>
    <mergeCell ref="B161:B163"/>
    <mergeCell ref="B164:B168"/>
    <mergeCell ref="B169:B174"/>
    <mergeCell ref="B110:B119"/>
    <mergeCell ref="B121:B123"/>
    <mergeCell ref="B124:B141"/>
    <mergeCell ref="B142:B151"/>
    <mergeCell ref="B152:B157"/>
    <mergeCell ref="B64:B69"/>
    <mergeCell ref="B70:B71"/>
    <mergeCell ref="B72:B77"/>
    <mergeCell ref="B79:B100"/>
    <mergeCell ref="B106:B109"/>
    <mergeCell ref="B101:B103"/>
    <mergeCell ref="A158:A160"/>
    <mergeCell ref="A161:A163"/>
    <mergeCell ref="A164:A168"/>
    <mergeCell ref="A169:A174"/>
    <mergeCell ref="B12:B17"/>
    <mergeCell ref="B18:B20"/>
    <mergeCell ref="B21:B23"/>
    <mergeCell ref="B25:B29"/>
    <mergeCell ref="B30:B50"/>
    <mergeCell ref="B53:B63"/>
    <mergeCell ref="A110:A119"/>
    <mergeCell ref="A121:A123"/>
    <mergeCell ref="A124:A141"/>
    <mergeCell ref="A142:A151"/>
    <mergeCell ref="A152:A157"/>
    <mergeCell ref="A64:A69"/>
    <mergeCell ref="A70:A71"/>
    <mergeCell ref="A72:A77"/>
    <mergeCell ref="A79:A100"/>
    <mergeCell ref="A106:A109"/>
    <mergeCell ref="A101:A103"/>
    <mergeCell ref="A12:A17"/>
    <mergeCell ref="A18:A20"/>
    <mergeCell ref="A21:A23"/>
    <mergeCell ref="A25:A29"/>
    <mergeCell ref="A30:A50"/>
    <mergeCell ref="A53:A63"/>
    <mergeCell ref="P5:P7"/>
    <mergeCell ref="F7:F8"/>
    <mergeCell ref="H7:H8"/>
    <mergeCell ref="I7:J7"/>
    <mergeCell ref="D5:H6"/>
    <mergeCell ref="G7:G8"/>
    <mergeCell ref="A1:P1"/>
    <mergeCell ref="A2:P2"/>
    <mergeCell ref="A3:P3"/>
    <mergeCell ref="A4:P4"/>
    <mergeCell ref="B5:B8"/>
    <mergeCell ref="A5:A8"/>
    <mergeCell ref="C5:C8"/>
    <mergeCell ref="D7:D8"/>
    <mergeCell ref="E7:E8"/>
    <mergeCell ref="I5:O6"/>
    <mergeCell ref="C64:C69"/>
    <mergeCell ref="C72:C77"/>
    <mergeCell ref="C121:C123"/>
    <mergeCell ref="D34:D48"/>
    <mergeCell ref="D49:D50"/>
    <mergeCell ref="C30:C50"/>
    <mergeCell ref="D31:D33"/>
    <mergeCell ref="C53:C59"/>
    <mergeCell ref="D53:D59"/>
    <mergeCell ref="D62:D63"/>
  </mergeCells>
  <printOptions/>
  <pageMargins left="0.33" right="0.118110236220472" top="0.34" bottom="0.15748031496063" header="0" footer="0"/>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tabColor indexed="13"/>
  </sheetPr>
  <dimension ref="A1:N52"/>
  <sheetViews>
    <sheetView workbookViewId="0" topLeftCell="A1">
      <selection activeCell="J10" sqref="J10"/>
    </sheetView>
  </sheetViews>
  <sheetFormatPr defaultColWidth="9.140625" defaultRowHeight="15"/>
  <cols>
    <col min="1" max="1" width="6.57421875" style="101" bestFit="1" customWidth="1"/>
    <col min="2" max="2" width="23.00390625" style="61" bestFit="1" customWidth="1"/>
    <col min="3" max="3" width="13.140625" style="86" bestFit="1" customWidth="1"/>
    <col min="4" max="5" width="6.57421875" style="86" bestFit="1" customWidth="1"/>
    <col min="6" max="6" width="7.8515625" style="86" bestFit="1" customWidth="1"/>
    <col min="7" max="7" width="10.28125" style="86" bestFit="1" customWidth="1"/>
    <col min="8" max="8" width="23.8515625" style="5" customWidth="1"/>
    <col min="9" max="11" width="9.00390625" style="91" customWidth="1"/>
    <col min="12" max="12" width="9.00390625" style="87" customWidth="1"/>
    <col min="13" max="13" width="16.421875" style="107" bestFit="1" customWidth="1"/>
    <col min="14" max="14" width="20.140625" style="93" customWidth="1"/>
    <col min="15" max="16384" width="9.140625" style="62" customWidth="1"/>
  </cols>
  <sheetData>
    <row r="1" spans="1:14" ht="18.75" customHeight="1">
      <c r="A1" s="162" t="s">
        <v>228</v>
      </c>
      <c r="B1" s="162"/>
      <c r="C1" s="162"/>
      <c r="D1" s="162"/>
      <c r="E1" s="162"/>
      <c r="F1" s="162"/>
      <c r="G1" s="162"/>
      <c r="H1" s="162"/>
      <c r="I1" s="162"/>
      <c r="J1" s="162"/>
      <c r="K1" s="162"/>
      <c r="L1" s="162"/>
      <c r="M1" s="162"/>
      <c r="N1" s="162"/>
    </row>
    <row r="2" spans="1:14" ht="18.75" customHeight="1">
      <c r="A2" s="163" t="s">
        <v>211</v>
      </c>
      <c r="B2" s="163"/>
      <c r="C2" s="163"/>
      <c r="D2" s="163"/>
      <c r="E2" s="164"/>
      <c r="F2" s="163"/>
      <c r="G2" s="163"/>
      <c r="H2" s="165"/>
      <c r="I2" s="163"/>
      <c r="J2" s="163"/>
      <c r="K2" s="163"/>
      <c r="L2" s="163"/>
      <c r="M2" s="163"/>
      <c r="N2" s="163"/>
    </row>
    <row r="3" spans="1:14" ht="18.75" customHeight="1">
      <c r="A3" s="166" t="s">
        <v>182</v>
      </c>
      <c r="B3" s="166"/>
      <c r="C3" s="166"/>
      <c r="D3" s="166"/>
      <c r="E3" s="167"/>
      <c r="F3" s="166"/>
      <c r="G3" s="166"/>
      <c r="H3" s="168"/>
      <c r="I3" s="166"/>
      <c r="J3" s="166"/>
      <c r="K3" s="166"/>
      <c r="L3" s="166"/>
      <c r="M3" s="166"/>
      <c r="N3" s="166"/>
    </row>
    <row r="4" spans="1:14" ht="28.5" customHeight="1">
      <c r="A4" s="169" t="s">
        <v>277</v>
      </c>
      <c r="B4" s="169"/>
      <c r="C4" s="169"/>
      <c r="D4" s="169"/>
      <c r="E4" s="170"/>
      <c r="F4" s="169"/>
      <c r="G4" s="169"/>
      <c r="H4" s="171"/>
      <c r="I4" s="169"/>
      <c r="J4" s="169"/>
      <c r="K4" s="169"/>
      <c r="L4" s="169"/>
      <c r="M4" s="169"/>
      <c r="N4" s="169"/>
    </row>
    <row r="5" spans="1:14" s="43" customFormat="1" ht="15.75">
      <c r="A5" s="172" t="s">
        <v>181</v>
      </c>
      <c r="B5" s="172" t="s">
        <v>180</v>
      </c>
      <c r="C5" s="172" t="s">
        <v>179</v>
      </c>
      <c r="D5" s="183" t="s">
        <v>177</v>
      </c>
      <c r="E5" s="184"/>
      <c r="F5" s="184"/>
      <c r="G5" s="200"/>
      <c r="H5" s="175" t="s">
        <v>176</v>
      </c>
      <c r="I5" s="176"/>
      <c r="J5" s="176"/>
      <c r="K5" s="176"/>
      <c r="L5" s="176"/>
      <c r="M5" s="177"/>
      <c r="N5" s="205" t="s">
        <v>210</v>
      </c>
    </row>
    <row r="6" spans="1:14" s="43" customFormat="1" ht="15.75">
      <c r="A6" s="173"/>
      <c r="B6" s="173"/>
      <c r="C6" s="173"/>
      <c r="D6" s="185"/>
      <c r="E6" s="186"/>
      <c r="F6" s="186"/>
      <c r="G6" s="201"/>
      <c r="H6" s="202"/>
      <c r="I6" s="203"/>
      <c r="J6" s="203"/>
      <c r="K6" s="203"/>
      <c r="L6" s="203"/>
      <c r="M6" s="204"/>
      <c r="N6" s="206"/>
    </row>
    <row r="7" spans="1:14" s="43" customFormat="1" ht="34.5">
      <c r="A7" s="174"/>
      <c r="B7" s="174"/>
      <c r="C7" s="174"/>
      <c r="D7" s="96" t="s">
        <v>173</v>
      </c>
      <c r="E7" s="96" t="s">
        <v>172</v>
      </c>
      <c r="F7" s="96" t="s">
        <v>274</v>
      </c>
      <c r="G7" s="96" t="s">
        <v>171</v>
      </c>
      <c r="H7" s="45" t="s">
        <v>170</v>
      </c>
      <c r="I7" s="45" t="s">
        <v>169</v>
      </c>
      <c r="J7" s="60" t="s">
        <v>167</v>
      </c>
      <c r="K7" s="60" t="s">
        <v>166</v>
      </c>
      <c r="L7" s="59" t="s">
        <v>227</v>
      </c>
      <c r="M7" s="97" t="s">
        <v>165</v>
      </c>
      <c r="N7" s="207"/>
    </row>
    <row r="8" spans="1:14" s="17" customFormat="1" ht="36" customHeight="1">
      <c r="A8" s="16">
        <v>1</v>
      </c>
      <c r="B8" s="16">
        <v>2</v>
      </c>
      <c r="C8" s="16">
        <v>3</v>
      </c>
      <c r="D8" s="16">
        <v>4</v>
      </c>
      <c r="E8" s="16">
        <v>5</v>
      </c>
      <c r="F8" s="16">
        <v>6</v>
      </c>
      <c r="G8" s="16">
        <v>7</v>
      </c>
      <c r="H8" s="15">
        <v>8</v>
      </c>
      <c r="I8" s="16">
        <v>9</v>
      </c>
      <c r="J8" s="16">
        <v>10</v>
      </c>
      <c r="K8" s="16">
        <v>11</v>
      </c>
      <c r="L8" s="16">
        <v>12</v>
      </c>
      <c r="M8" s="22" t="s">
        <v>226</v>
      </c>
      <c r="N8" s="16">
        <v>14</v>
      </c>
    </row>
    <row r="9" spans="1:14" s="67" customFormat="1" ht="54" customHeight="1">
      <c r="A9" s="60"/>
      <c r="B9" s="44" t="s">
        <v>164</v>
      </c>
      <c r="C9" s="60"/>
      <c r="D9" s="45"/>
      <c r="E9" s="45"/>
      <c r="F9" s="45"/>
      <c r="G9" s="45"/>
      <c r="H9" s="44"/>
      <c r="I9" s="64"/>
      <c r="J9" s="94"/>
      <c r="K9" s="60"/>
      <c r="L9" s="95"/>
      <c r="M9" s="66">
        <f>SUM(M10:M28)</f>
        <v>34395470</v>
      </c>
      <c r="N9" s="66">
        <f>SUM(N10:N28)</f>
        <v>34395470</v>
      </c>
    </row>
    <row r="10" spans="1:14" s="67" customFormat="1" ht="70.5" customHeight="1">
      <c r="A10" s="157">
        <v>4</v>
      </c>
      <c r="B10" s="153" t="s">
        <v>28</v>
      </c>
      <c r="C10" s="148" t="s">
        <v>19</v>
      </c>
      <c r="D10" s="37">
        <v>9</v>
      </c>
      <c r="E10" s="37">
        <v>55</v>
      </c>
      <c r="F10" s="39">
        <v>851.2</v>
      </c>
      <c r="G10" s="38" t="s">
        <v>18</v>
      </c>
      <c r="H10" s="69" t="s">
        <v>213</v>
      </c>
      <c r="I10" s="108">
        <v>336</v>
      </c>
      <c r="J10" s="38" t="s">
        <v>275</v>
      </c>
      <c r="K10" s="109">
        <v>8600</v>
      </c>
      <c r="L10" s="110">
        <v>1</v>
      </c>
      <c r="M10" s="98">
        <f>I10*K10*L10</f>
        <v>2889600</v>
      </c>
      <c r="N10" s="155">
        <f>SUM(M10:M11)</f>
        <v>3981800</v>
      </c>
    </row>
    <row r="11" spans="1:14" s="99" customFormat="1" ht="70.5" customHeight="1">
      <c r="A11" s="158"/>
      <c r="B11" s="154"/>
      <c r="C11" s="149"/>
      <c r="D11" s="37">
        <v>9</v>
      </c>
      <c r="E11" s="37">
        <v>84</v>
      </c>
      <c r="F11" s="39">
        <v>395.1</v>
      </c>
      <c r="G11" s="38" t="s">
        <v>18</v>
      </c>
      <c r="H11" s="69" t="s">
        <v>213</v>
      </c>
      <c r="I11" s="108">
        <v>127</v>
      </c>
      <c r="J11" s="38" t="s">
        <v>275</v>
      </c>
      <c r="K11" s="109">
        <v>8600</v>
      </c>
      <c r="L11" s="110">
        <v>1</v>
      </c>
      <c r="M11" s="98">
        <f aca="true" t="shared" si="0" ref="M11:M28">I11*K11*L11</f>
        <v>1092200</v>
      </c>
      <c r="N11" s="156"/>
    </row>
    <row r="12" spans="1:14" s="99" customFormat="1" ht="70.5" customHeight="1">
      <c r="A12" s="37">
        <v>6</v>
      </c>
      <c r="B12" s="108" t="s">
        <v>152</v>
      </c>
      <c r="C12" s="36" t="s">
        <v>116</v>
      </c>
      <c r="D12" s="37">
        <v>9</v>
      </c>
      <c r="E12" s="37">
        <v>30</v>
      </c>
      <c r="F12" s="39">
        <v>630.1</v>
      </c>
      <c r="G12" s="38" t="s">
        <v>56</v>
      </c>
      <c r="H12" s="69" t="s">
        <v>213</v>
      </c>
      <c r="I12" s="108">
        <v>454.5</v>
      </c>
      <c r="J12" s="38" t="s">
        <v>275</v>
      </c>
      <c r="K12" s="109">
        <v>8600</v>
      </c>
      <c r="L12" s="110">
        <v>1</v>
      </c>
      <c r="M12" s="98">
        <f t="shared" si="0"/>
        <v>3908700</v>
      </c>
      <c r="N12" s="35">
        <v>3908700</v>
      </c>
    </row>
    <row r="13" spans="1:14" s="99" customFormat="1" ht="70.5" customHeight="1">
      <c r="A13" s="37">
        <v>8</v>
      </c>
      <c r="B13" s="111" t="s">
        <v>135</v>
      </c>
      <c r="C13" s="38" t="s">
        <v>2</v>
      </c>
      <c r="D13" s="37">
        <v>12</v>
      </c>
      <c r="E13" s="37">
        <v>182</v>
      </c>
      <c r="F13" s="39">
        <v>180.4</v>
      </c>
      <c r="G13" s="37" t="s">
        <v>18</v>
      </c>
      <c r="H13" s="69" t="s">
        <v>213</v>
      </c>
      <c r="I13" s="108">
        <v>180.4</v>
      </c>
      <c r="J13" s="38" t="s">
        <v>275</v>
      </c>
      <c r="K13" s="109">
        <v>8600</v>
      </c>
      <c r="L13" s="110">
        <v>1</v>
      </c>
      <c r="M13" s="98">
        <f t="shared" si="0"/>
        <v>1551440</v>
      </c>
      <c r="N13" s="35">
        <v>1551440</v>
      </c>
    </row>
    <row r="14" spans="1:14" s="99" customFormat="1" ht="70.5" customHeight="1">
      <c r="A14" s="37">
        <v>9</v>
      </c>
      <c r="B14" s="112" t="s">
        <v>134</v>
      </c>
      <c r="C14" s="37" t="s">
        <v>57</v>
      </c>
      <c r="D14" s="40">
        <v>13</v>
      </c>
      <c r="E14" s="40">
        <v>115</v>
      </c>
      <c r="F14" s="41">
        <v>460.9</v>
      </c>
      <c r="G14" s="37" t="s">
        <v>18</v>
      </c>
      <c r="H14" s="69" t="s">
        <v>213</v>
      </c>
      <c r="I14" s="108">
        <v>34.9</v>
      </c>
      <c r="J14" s="38" t="s">
        <v>275</v>
      </c>
      <c r="K14" s="109">
        <v>8600</v>
      </c>
      <c r="L14" s="110">
        <v>1</v>
      </c>
      <c r="M14" s="98">
        <f t="shared" si="0"/>
        <v>300140</v>
      </c>
      <c r="N14" s="35">
        <f>M14</f>
        <v>300140</v>
      </c>
    </row>
    <row r="15" spans="1:14" s="99" customFormat="1" ht="70.5" customHeight="1">
      <c r="A15" s="37">
        <v>10</v>
      </c>
      <c r="B15" s="108" t="s">
        <v>130</v>
      </c>
      <c r="C15" s="36" t="s">
        <v>116</v>
      </c>
      <c r="D15" s="37">
        <v>9</v>
      </c>
      <c r="E15" s="37">
        <v>36</v>
      </c>
      <c r="F15" s="39">
        <v>320</v>
      </c>
      <c r="G15" s="37" t="s">
        <v>18</v>
      </c>
      <c r="H15" s="69" t="s">
        <v>213</v>
      </c>
      <c r="I15" s="108">
        <v>57.2</v>
      </c>
      <c r="J15" s="38" t="s">
        <v>275</v>
      </c>
      <c r="K15" s="109">
        <v>8600</v>
      </c>
      <c r="L15" s="110">
        <v>1</v>
      </c>
      <c r="M15" s="98">
        <f t="shared" si="0"/>
        <v>491920</v>
      </c>
      <c r="N15" s="35">
        <f aca="true" t="shared" si="1" ref="N15:N28">M15</f>
        <v>491920</v>
      </c>
    </row>
    <row r="16" spans="1:14" s="99" customFormat="1" ht="70.5" customHeight="1">
      <c r="A16" s="37">
        <v>13</v>
      </c>
      <c r="B16" s="111" t="s">
        <v>119</v>
      </c>
      <c r="C16" s="36" t="s">
        <v>2</v>
      </c>
      <c r="D16" s="37">
        <v>11</v>
      </c>
      <c r="E16" s="37">
        <v>379</v>
      </c>
      <c r="F16" s="113">
        <v>210.6</v>
      </c>
      <c r="G16" s="40" t="s">
        <v>223</v>
      </c>
      <c r="H16" s="69" t="s">
        <v>20</v>
      </c>
      <c r="I16" s="108">
        <v>70.1</v>
      </c>
      <c r="J16" s="38" t="s">
        <v>275</v>
      </c>
      <c r="K16" s="109">
        <v>13700</v>
      </c>
      <c r="L16" s="110">
        <v>1</v>
      </c>
      <c r="M16" s="98">
        <f t="shared" si="0"/>
        <v>960369.9999999999</v>
      </c>
      <c r="N16" s="35">
        <f t="shared" si="1"/>
        <v>960369.9999999999</v>
      </c>
    </row>
    <row r="17" spans="1:14" s="99" customFormat="1" ht="70.5" customHeight="1">
      <c r="A17" s="37">
        <v>14</v>
      </c>
      <c r="B17" s="111" t="s">
        <v>117</v>
      </c>
      <c r="C17" s="38" t="s">
        <v>116</v>
      </c>
      <c r="D17" s="37">
        <v>9</v>
      </c>
      <c r="E17" s="37">
        <v>41</v>
      </c>
      <c r="F17" s="39">
        <v>849.6</v>
      </c>
      <c r="G17" s="40" t="s">
        <v>18</v>
      </c>
      <c r="H17" s="69" t="s">
        <v>213</v>
      </c>
      <c r="I17" s="108">
        <v>114</v>
      </c>
      <c r="J17" s="38" t="s">
        <v>275</v>
      </c>
      <c r="K17" s="109">
        <v>8600</v>
      </c>
      <c r="L17" s="110">
        <v>1</v>
      </c>
      <c r="M17" s="98">
        <f t="shared" si="0"/>
        <v>980400</v>
      </c>
      <c r="N17" s="35">
        <f t="shared" si="1"/>
        <v>980400</v>
      </c>
    </row>
    <row r="18" spans="1:14" s="99" customFormat="1" ht="70.5" customHeight="1">
      <c r="A18" s="37">
        <v>21</v>
      </c>
      <c r="B18" s="108" t="s">
        <v>62</v>
      </c>
      <c r="C18" s="36" t="s">
        <v>57</v>
      </c>
      <c r="D18" s="37">
        <v>13</v>
      </c>
      <c r="E18" s="37">
        <v>106</v>
      </c>
      <c r="F18" s="39">
        <v>411.9</v>
      </c>
      <c r="G18" s="38" t="s">
        <v>18</v>
      </c>
      <c r="H18" s="69" t="s">
        <v>213</v>
      </c>
      <c r="I18" s="108">
        <v>379.5</v>
      </c>
      <c r="J18" s="38" t="s">
        <v>275</v>
      </c>
      <c r="K18" s="109">
        <v>8600</v>
      </c>
      <c r="L18" s="110">
        <v>1</v>
      </c>
      <c r="M18" s="98">
        <f t="shared" si="0"/>
        <v>3263700</v>
      </c>
      <c r="N18" s="35">
        <f t="shared" si="1"/>
        <v>3263700</v>
      </c>
    </row>
    <row r="19" spans="1:14" s="99" customFormat="1" ht="59.25" customHeight="1">
      <c r="A19" s="157">
        <v>24</v>
      </c>
      <c r="B19" s="159" t="s">
        <v>22</v>
      </c>
      <c r="C19" s="38" t="s">
        <v>19</v>
      </c>
      <c r="D19" s="37">
        <v>9</v>
      </c>
      <c r="E19" s="37">
        <v>54</v>
      </c>
      <c r="F19" s="113">
        <v>23</v>
      </c>
      <c r="G19" s="40" t="s">
        <v>223</v>
      </c>
      <c r="H19" s="69" t="s">
        <v>20</v>
      </c>
      <c r="I19" s="108">
        <v>23</v>
      </c>
      <c r="J19" s="38" t="s">
        <v>275</v>
      </c>
      <c r="K19" s="109">
        <v>13700</v>
      </c>
      <c r="L19" s="110">
        <v>1</v>
      </c>
      <c r="M19" s="98">
        <f t="shared" si="0"/>
        <v>315100</v>
      </c>
      <c r="N19" s="35">
        <f>SUM(M19:M20)</f>
        <v>2396130</v>
      </c>
    </row>
    <row r="20" spans="1:14" s="99" customFormat="1" ht="59.25" customHeight="1">
      <c r="A20" s="158"/>
      <c r="B20" s="160"/>
      <c r="C20" s="38" t="s">
        <v>19</v>
      </c>
      <c r="D20" s="37">
        <v>9</v>
      </c>
      <c r="E20" s="37">
        <v>66</v>
      </c>
      <c r="F20" s="113">
        <v>151.9</v>
      </c>
      <c r="G20" s="40" t="s">
        <v>223</v>
      </c>
      <c r="H20" s="69" t="s">
        <v>20</v>
      </c>
      <c r="I20" s="108">
        <v>151.9</v>
      </c>
      <c r="J20" s="38" t="s">
        <v>275</v>
      </c>
      <c r="K20" s="109">
        <v>13700</v>
      </c>
      <c r="L20" s="110">
        <v>1</v>
      </c>
      <c r="M20" s="98">
        <f t="shared" si="0"/>
        <v>2081030</v>
      </c>
      <c r="N20" s="35"/>
    </row>
    <row r="21" spans="1:14" s="80" customFormat="1" ht="59.25" customHeight="1">
      <c r="A21" s="37">
        <v>26</v>
      </c>
      <c r="B21" s="108" t="s">
        <v>60</v>
      </c>
      <c r="C21" s="36" t="s">
        <v>57</v>
      </c>
      <c r="D21" s="37">
        <v>13</v>
      </c>
      <c r="E21" s="37">
        <v>122</v>
      </c>
      <c r="F21" s="39">
        <v>310</v>
      </c>
      <c r="G21" s="38" t="s">
        <v>56</v>
      </c>
      <c r="H21" s="69" t="s">
        <v>213</v>
      </c>
      <c r="I21" s="108">
        <v>180</v>
      </c>
      <c r="J21" s="38" t="s">
        <v>275</v>
      </c>
      <c r="K21" s="109">
        <v>8600</v>
      </c>
      <c r="L21" s="110">
        <v>1</v>
      </c>
      <c r="M21" s="98">
        <f t="shared" si="0"/>
        <v>1548000</v>
      </c>
      <c r="N21" s="35">
        <f t="shared" si="1"/>
        <v>1548000</v>
      </c>
    </row>
    <row r="22" spans="1:14" s="80" customFormat="1" ht="59.25" customHeight="1">
      <c r="A22" s="37">
        <v>27</v>
      </c>
      <c r="B22" s="108" t="s">
        <v>58</v>
      </c>
      <c r="C22" s="36" t="s">
        <v>57</v>
      </c>
      <c r="D22" s="37">
        <v>13</v>
      </c>
      <c r="E22" s="37">
        <v>414</v>
      </c>
      <c r="F22" s="39">
        <v>1369.4</v>
      </c>
      <c r="G22" s="38" t="s">
        <v>56</v>
      </c>
      <c r="H22" s="69" t="s">
        <v>213</v>
      </c>
      <c r="I22" s="108">
        <v>298</v>
      </c>
      <c r="J22" s="38" t="s">
        <v>275</v>
      </c>
      <c r="K22" s="109">
        <v>8600</v>
      </c>
      <c r="L22" s="110">
        <v>1</v>
      </c>
      <c r="M22" s="98">
        <f t="shared" si="0"/>
        <v>2562800</v>
      </c>
      <c r="N22" s="35">
        <f t="shared" si="1"/>
        <v>2562800</v>
      </c>
    </row>
    <row r="23" spans="1:14" s="80" customFormat="1" ht="59.25" customHeight="1">
      <c r="A23" s="157">
        <v>31</v>
      </c>
      <c r="B23" s="148" t="s">
        <v>46</v>
      </c>
      <c r="C23" s="148" t="s">
        <v>19</v>
      </c>
      <c r="D23" s="37">
        <v>9</v>
      </c>
      <c r="E23" s="37">
        <v>48</v>
      </c>
      <c r="F23" s="39">
        <v>713.6</v>
      </c>
      <c r="G23" s="38" t="s">
        <v>18</v>
      </c>
      <c r="H23" s="69" t="s">
        <v>213</v>
      </c>
      <c r="I23" s="108">
        <v>290</v>
      </c>
      <c r="J23" s="38" t="s">
        <v>275</v>
      </c>
      <c r="K23" s="109">
        <v>8600</v>
      </c>
      <c r="L23" s="110">
        <v>1</v>
      </c>
      <c r="M23" s="98">
        <f t="shared" si="0"/>
        <v>2494000</v>
      </c>
      <c r="N23" s="155">
        <f>SUM(M23:M24)</f>
        <v>4686140</v>
      </c>
    </row>
    <row r="24" spans="1:14" s="99" customFormat="1" ht="59.25" customHeight="1">
      <c r="A24" s="158"/>
      <c r="B24" s="149"/>
      <c r="C24" s="149"/>
      <c r="D24" s="37">
        <v>9</v>
      </c>
      <c r="E24" s="37">
        <v>56</v>
      </c>
      <c r="F24" s="39">
        <v>708.7</v>
      </c>
      <c r="G24" s="38" t="s">
        <v>18</v>
      </c>
      <c r="H24" s="69" t="s">
        <v>213</v>
      </c>
      <c r="I24" s="108">
        <v>254.89999999999998</v>
      </c>
      <c r="J24" s="38" t="s">
        <v>275</v>
      </c>
      <c r="K24" s="109">
        <v>8600</v>
      </c>
      <c r="L24" s="110">
        <v>1</v>
      </c>
      <c r="M24" s="98">
        <f t="shared" si="0"/>
        <v>2192140</v>
      </c>
      <c r="N24" s="156"/>
    </row>
    <row r="25" spans="1:14" s="80" customFormat="1" ht="59.25" customHeight="1">
      <c r="A25" s="37">
        <v>32</v>
      </c>
      <c r="B25" s="108" t="s">
        <v>45</v>
      </c>
      <c r="C25" s="36" t="s">
        <v>19</v>
      </c>
      <c r="D25" s="37">
        <v>9</v>
      </c>
      <c r="E25" s="37">
        <v>40</v>
      </c>
      <c r="F25" s="39">
        <v>535</v>
      </c>
      <c r="G25" s="38" t="s">
        <v>18</v>
      </c>
      <c r="H25" s="69" t="s">
        <v>213</v>
      </c>
      <c r="I25" s="108">
        <v>258</v>
      </c>
      <c r="J25" s="38" t="s">
        <v>275</v>
      </c>
      <c r="K25" s="109">
        <v>8600</v>
      </c>
      <c r="L25" s="110">
        <v>1</v>
      </c>
      <c r="M25" s="98">
        <f t="shared" si="0"/>
        <v>2218800</v>
      </c>
      <c r="N25" s="35">
        <f t="shared" si="1"/>
        <v>2218800</v>
      </c>
    </row>
    <row r="26" spans="1:14" s="80" customFormat="1" ht="71.25" customHeight="1">
      <c r="A26" s="37">
        <v>33</v>
      </c>
      <c r="B26" s="108" t="s">
        <v>44</v>
      </c>
      <c r="C26" s="36" t="s">
        <v>19</v>
      </c>
      <c r="D26" s="37">
        <v>9</v>
      </c>
      <c r="E26" s="37">
        <v>35</v>
      </c>
      <c r="F26" s="39">
        <v>398.1</v>
      </c>
      <c r="G26" s="38" t="s">
        <v>18</v>
      </c>
      <c r="H26" s="69" t="s">
        <v>213</v>
      </c>
      <c r="I26" s="108">
        <v>324.20000000000005</v>
      </c>
      <c r="J26" s="38" t="s">
        <v>275</v>
      </c>
      <c r="K26" s="109">
        <v>8600</v>
      </c>
      <c r="L26" s="110">
        <v>1</v>
      </c>
      <c r="M26" s="98">
        <f t="shared" si="0"/>
        <v>2788120.0000000005</v>
      </c>
      <c r="N26" s="35">
        <f t="shared" si="1"/>
        <v>2788120.0000000005</v>
      </c>
    </row>
    <row r="27" spans="1:14" s="100" customFormat="1" ht="71.25" customHeight="1">
      <c r="A27" s="37">
        <v>34</v>
      </c>
      <c r="B27" s="108" t="s">
        <v>36</v>
      </c>
      <c r="C27" s="36" t="s">
        <v>19</v>
      </c>
      <c r="D27" s="37">
        <v>9</v>
      </c>
      <c r="E27" s="37">
        <v>82</v>
      </c>
      <c r="F27" s="39">
        <v>157.3</v>
      </c>
      <c r="G27" s="38" t="s">
        <v>223</v>
      </c>
      <c r="H27" s="69" t="s">
        <v>20</v>
      </c>
      <c r="I27" s="108">
        <v>157.3</v>
      </c>
      <c r="J27" s="38" t="s">
        <v>275</v>
      </c>
      <c r="K27" s="109">
        <v>13700</v>
      </c>
      <c r="L27" s="110">
        <v>1</v>
      </c>
      <c r="M27" s="98">
        <f t="shared" si="0"/>
        <v>2155010</v>
      </c>
      <c r="N27" s="35">
        <f t="shared" si="1"/>
        <v>2155010</v>
      </c>
    </row>
    <row r="28" spans="1:14" s="100" customFormat="1" ht="71.25" customHeight="1">
      <c r="A28" s="37">
        <v>36</v>
      </c>
      <c r="B28" s="69" t="s">
        <v>30</v>
      </c>
      <c r="C28" s="36" t="s">
        <v>19</v>
      </c>
      <c r="D28" s="37">
        <v>9</v>
      </c>
      <c r="E28" s="37">
        <v>94</v>
      </c>
      <c r="F28" s="39">
        <v>413</v>
      </c>
      <c r="G28" s="38" t="s">
        <v>18</v>
      </c>
      <c r="H28" s="69" t="s">
        <v>213</v>
      </c>
      <c r="I28" s="108">
        <v>70</v>
      </c>
      <c r="J28" s="38" t="s">
        <v>275</v>
      </c>
      <c r="K28" s="109">
        <v>8600</v>
      </c>
      <c r="L28" s="114">
        <v>1</v>
      </c>
      <c r="M28" s="98">
        <f t="shared" si="0"/>
        <v>602000</v>
      </c>
      <c r="N28" s="35">
        <f t="shared" si="1"/>
        <v>602000</v>
      </c>
    </row>
    <row r="29" spans="1:14" s="86" customFormat="1" ht="75" customHeight="1">
      <c r="A29" s="101"/>
      <c r="B29" s="61"/>
      <c r="H29" s="5"/>
      <c r="I29" s="91"/>
      <c r="J29" s="91"/>
      <c r="K29" s="91"/>
      <c r="L29" s="102"/>
      <c r="M29" s="103"/>
      <c r="N29" s="93"/>
    </row>
    <row r="30" spans="1:14" s="86" customFormat="1" ht="75" customHeight="1">
      <c r="A30" s="101"/>
      <c r="B30" s="61"/>
      <c r="H30" s="5"/>
      <c r="I30" s="91"/>
      <c r="J30" s="91"/>
      <c r="K30" s="91"/>
      <c r="L30" s="102"/>
      <c r="M30" s="103"/>
      <c r="N30" s="93"/>
    </row>
    <row r="31" spans="1:14" s="86" customFormat="1" ht="75" customHeight="1">
      <c r="A31" s="101"/>
      <c r="B31" s="61"/>
      <c r="H31" s="5"/>
      <c r="I31" s="91"/>
      <c r="J31" s="91"/>
      <c r="K31" s="91"/>
      <c r="L31" s="102"/>
      <c r="M31" s="103"/>
      <c r="N31" s="93"/>
    </row>
    <row r="32" spans="1:14" s="86" customFormat="1" ht="75" customHeight="1">
      <c r="A32" s="101"/>
      <c r="B32" s="61"/>
      <c r="H32" s="5"/>
      <c r="I32" s="91"/>
      <c r="J32" s="91"/>
      <c r="K32" s="91"/>
      <c r="L32" s="102"/>
      <c r="M32" s="103"/>
      <c r="N32" s="93"/>
    </row>
    <row r="33" spans="1:14" s="86" customFormat="1" ht="75" customHeight="1">
      <c r="A33" s="101"/>
      <c r="B33" s="61"/>
      <c r="H33" s="5"/>
      <c r="I33" s="91"/>
      <c r="J33" s="91"/>
      <c r="K33" s="91"/>
      <c r="L33" s="102"/>
      <c r="M33" s="103"/>
      <c r="N33" s="93"/>
    </row>
    <row r="34" spans="1:14" s="86" customFormat="1" ht="75" customHeight="1">
      <c r="A34" s="101"/>
      <c r="B34" s="61"/>
      <c r="H34" s="5"/>
      <c r="I34" s="91"/>
      <c r="J34" s="91"/>
      <c r="K34" s="91"/>
      <c r="L34" s="102"/>
      <c r="M34" s="103"/>
      <c r="N34" s="93"/>
    </row>
    <row r="35" spans="1:14" s="86" customFormat="1" ht="75" customHeight="1">
      <c r="A35" s="101"/>
      <c r="B35" s="61"/>
      <c r="H35" s="5"/>
      <c r="I35" s="91"/>
      <c r="J35" s="91"/>
      <c r="K35" s="91"/>
      <c r="L35" s="102"/>
      <c r="M35" s="103"/>
      <c r="N35" s="93"/>
    </row>
    <row r="36" spans="1:14" s="86" customFormat="1" ht="75" customHeight="1">
      <c r="A36" s="101"/>
      <c r="B36" s="61"/>
      <c r="H36" s="5"/>
      <c r="I36" s="91"/>
      <c r="J36" s="91"/>
      <c r="K36" s="91"/>
      <c r="L36" s="102"/>
      <c r="M36" s="103"/>
      <c r="N36" s="93"/>
    </row>
    <row r="37" spans="1:14" s="87" customFormat="1" ht="75" customHeight="1">
      <c r="A37" s="101"/>
      <c r="B37" s="61"/>
      <c r="C37" s="86"/>
      <c r="D37" s="86"/>
      <c r="E37" s="86"/>
      <c r="F37" s="86"/>
      <c r="G37" s="86"/>
      <c r="H37" s="5"/>
      <c r="I37" s="91"/>
      <c r="J37" s="91"/>
      <c r="K37" s="91"/>
      <c r="L37" s="102"/>
      <c r="M37" s="103"/>
      <c r="N37" s="93"/>
    </row>
    <row r="38" spans="1:14" s="87" customFormat="1" ht="75" customHeight="1">
      <c r="A38" s="101"/>
      <c r="B38" s="61"/>
      <c r="C38" s="86"/>
      <c r="D38" s="86"/>
      <c r="E38" s="86"/>
      <c r="F38" s="86"/>
      <c r="G38" s="86"/>
      <c r="H38" s="5"/>
      <c r="I38" s="91"/>
      <c r="J38" s="91"/>
      <c r="K38" s="91"/>
      <c r="L38" s="102"/>
      <c r="M38" s="103"/>
      <c r="N38" s="93"/>
    </row>
    <row r="39" spans="1:14" s="87" customFormat="1" ht="75" customHeight="1">
      <c r="A39" s="101"/>
      <c r="B39" s="61"/>
      <c r="C39" s="86"/>
      <c r="D39" s="86"/>
      <c r="E39" s="86"/>
      <c r="F39" s="86"/>
      <c r="G39" s="86"/>
      <c r="H39" s="5"/>
      <c r="I39" s="91"/>
      <c r="J39" s="91"/>
      <c r="K39" s="91"/>
      <c r="L39" s="102"/>
      <c r="M39" s="103"/>
      <c r="N39" s="93"/>
    </row>
    <row r="40" spans="1:14" s="87" customFormat="1" ht="75" customHeight="1">
      <c r="A40" s="101"/>
      <c r="B40" s="61"/>
      <c r="C40" s="86"/>
      <c r="D40" s="86"/>
      <c r="E40" s="86"/>
      <c r="F40" s="86"/>
      <c r="G40" s="86"/>
      <c r="H40" s="5"/>
      <c r="I40" s="91"/>
      <c r="J40" s="91"/>
      <c r="K40" s="91"/>
      <c r="L40" s="102"/>
      <c r="M40" s="103"/>
      <c r="N40" s="93"/>
    </row>
    <row r="41" spans="1:14" s="87" customFormat="1" ht="75" customHeight="1">
      <c r="A41" s="101"/>
      <c r="B41" s="61"/>
      <c r="C41" s="86"/>
      <c r="D41" s="86"/>
      <c r="E41" s="86"/>
      <c r="F41" s="86"/>
      <c r="G41" s="86"/>
      <c r="H41" s="5"/>
      <c r="I41" s="91"/>
      <c r="J41" s="91"/>
      <c r="K41" s="91"/>
      <c r="L41" s="102"/>
      <c r="M41" s="103"/>
      <c r="N41" s="93"/>
    </row>
    <row r="42" spans="1:14" s="87" customFormat="1" ht="75" customHeight="1">
      <c r="A42" s="101"/>
      <c r="B42" s="61"/>
      <c r="C42" s="86"/>
      <c r="D42" s="86"/>
      <c r="E42" s="86"/>
      <c r="F42" s="86"/>
      <c r="G42" s="86"/>
      <c r="H42" s="5"/>
      <c r="I42" s="91"/>
      <c r="J42" s="91"/>
      <c r="K42" s="91"/>
      <c r="L42" s="102"/>
      <c r="M42" s="103"/>
      <c r="N42" s="93"/>
    </row>
    <row r="43" spans="1:14" s="87" customFormat="1" ht="48.75" customHeight="1">
      <c r="A43" s="101"/>
      <c r="B43" s="61"/>
      <c r="C43" s="86"/>
      <c r="D43" s="86"/>
      <c r="E43" s="86"/>
      <c r="F43" s="86"/>
      <c r="G43" s="86"/>
      <c r="H43" s="5"/>
      <c r="I43" s="91"/>
      <c r="J43" s="91"/>
      <c r="K43" s="91"/>
      <c r="L43" s="102"/>
      <c r="M43" s="103"/>
      <c r="N43" s="93"/>
    </row>
    <row r="44" spans="1:14" s="87" customFormat="1" ht="9.75" customHeight="1">
      <c r="A44" s="101"/>
      <c r="B44" s="61"/>
      <c r="C44" s="86"/>
      <c r="D44" s="86"/>
      <c r="E44" s="86"/>
      <c r="F44" s="86"/>
      <c r="G44" s="86"/>
      <c r="H44" s="5"/>
      <c r="I44" s="91"/>
      <c r="J44" s="91"/>
      <c r="K44" s="91"/>
      <c r="L44" s="102"/>
      <c r="M44" s="103"/>
      <c r="N44" s="93"/>
    </row>
    <row r="45" spans="1:14" s="87" customFormat="1" ht="75" customHeight="1">
      <c r="A45" s="101"/>
      <c r="B45" s="61"/>
      <c r="C45" s="86"/>
      <c r="D45" s="86"/>
      <c r="E45" s="86"/>
      <c r="F45" s="86"/>
      <c r="G45" s="86"/>
      <c r="H45" s="5"/>
      <c r="I45" s="104"/>
      <c r="J45" s="105"/>
      <c r="K45" s="106"/>
      <c r="L45" s="102"/>
      <c r="M45" s="103"/>
      <c r="N45" s="93"/>
    </row>
    <row r="46" spans="1:14" s="87" customFormat="1" ht="75" customHeight="1">
      <c r="A46" s="101"/>
      <c r="B46" s="61"/>
      <c r="C46" s="86"/>
      <c r="D46" s="86"/>
      <c r="E46" s="86"/>
      <c r="F46" s="86"/>
      <c r="G46" s="86"/>
      <c r="H46" s="5"/>
      <c r="I46" s="91"/>
      <c r="J46" s="91"/>
      <c r="K46" s="91"/>
      <c r="L46" s="102"/>
      <c r="M46" s="103"/>
      <c r="N46" s="93"/>
    </row>
    <row r="47" spans="1:14" s="87" customFormat="1" ht="75" customHeight="1">
      <c r="A47" s="101"/>
      <c r="B47" s="61"/>
      <c r="C47" s="86"/>
      <c r="D47" s="86"/>
      <c r="E47" s="86"/>
      <c r="F47" s="86"/>
      <c r="G47" s="86"/>
      <c r="H47" s="5"/>
      <c r="I47" s="91"/>
      <c r="J47" s="91"/>
      <c r="K47" s="91"/>
      <c r="L47" s="102"/>
      <c r="M47" s="103"/>
      <c r="N47" s="93"/>
    </row>
    <row r="48" spans="1:14" s="87" customFormat="1" ht="75" customHeight="1">
      <c r="A48" s="101"/>
      <c r="B48" s="61"/>
      <c r="C48" s="86"/>
      <c r="D48" s="86"/>
      <c r="E48" s="86"/>
      <c r="F48" s="86"/>
      <c r="G48" s="86"/>
      <c r="H48" s="5"/>
      <c r="I48" s="91"/>
      <c r="J48" s="91"/>
      <c r="K48" s="91"/>
      <c r="L48" s="102"/>
      <c r="M48" s="103"/>
      <c r="N48" s="93"/>
    </row>
    <row r="49" spans="1:14" s="87" customFormat="1" ht="75" customHeight="1">
      <c r="A49" s="101"/>
      <c r="B49" s="61"/>
      <c r="C49" s="86"/>
      <c r="D49" s="86"/>
      <c r="E49" s="86"/>
      <c r="F49" s="86"/>
      <c r="G49" s="86"/>
      <c r="H49" s="5"/>
      <c r="I49" s="91"/>
      <c r="J49" s="91"/>
      <c r="K49" s="91"/>
      <c r="L49" s="102"/>
      <c r="M49" s="103"/>
      <c r="N49" s="93"/>
    </row>
    <row r="50" spans="1:14" s="87" customFormat="1" ht="75" customHeight="1">
      <c r="A50" s="101"/>
      <c r="B50" s="61"/>
      <c r="C50" s="86"/>
      <c r="D50" s="86"/>
      <c r="E50" s="86"/>
      <c r="F50" s="86"/>
      <c r="G50" s="86"/>
      <c r="H50" s="5"/>
      <c r="I50" s="91"/>
      <c r="J50" s="91"/>
      <c r="K50" s="91"/>
      <c r="M50" s="107"/>
      <c r="N50" s="93"/>
    </row>
    <row r="51" spans="1:14" s="87" customFormat="1" ht="75" customHeight="1">
      <c r="A51" s="101"/>
      <c r="B51" s="61"/>
      <c r="C51" s="86"/>
      <c r="D51" s="86"/>
      <c r="E51" s="86"/>
      <c r="F51" s="86"/>
      <c r="G51" s="86"/>
      <c r="H51" s="5"/>
      <c r="I51" s="91"/>
      <c r="J51" s="91"/>
      <c r="K51" s="91"/>
      <c r="M51" s="107"/>
      <c r="N51" s="93"/>
    </row>
    <row r="52" spans="1:14" s="87" customFormat="1" ht="75" customHeight="1">
      <c r="A52" s="101"/>
      <c r="B52" s="61"/>
      <c r="C52" s="86"/>
      <c r="D52" s="86"/>
      <c r="E52" s="86"/>
      <c r="F52" s="86"/>
      <c r="G52" s="86"/>
      <c r="H52" s="5"/>
      <c r="I52" s="91"/>
      <c r="J52" s="91"/>
      <c r="K52" s="91"/>
      <c r="M52" s="107"/>
      <c r="N52" s="93"/>
    </row>
    <row r="53" ht="75" customHeight="1"/>
    <row r="54" ht="75" customHeight="1"/>
    <row r="55" ht="75" customHeight="1"/>
    <row r="56" ht="75" customHeight="1"/>
    <row r="57" ht="75" customHeight="1"/>
    <row r="58" ht="75" customHeight="1"/>
    <row r="59" ht="75" customHeight="1"/>
  </sheetData>
  <sheetProtection/>
  <autoFilter ref="A8:N28"/>
  <mergeCells count="20">
    <mergeCell ref="N23:N24"/>
    <mergeCell ref="A1:N1"/>
    <mergeCell ref="A2:N2"/>
    <mergeCell ref="A3:N3"/>
    <mergeCell ref="A4:N4"/>
    <mergeCell ref="A5:A7"/>
    <mergeCell ref="B5:B7"/>
    <mergeCell ref="H5:M6"/>
    <mergeCell ref="N5:N7"/>
    <mergeCell ref="A10:A11"/>
    <mergeCell ref="B10:B11"/>
    <mergeCell ref="C10:C11"/>
    <mergeCell ref="N10:N11"/>
    <mergeCell ref="A19:A20"/>
    <mergeCell ref="B19:B20"/>
    <mergeCell ref="A23:A24"/>
    <mergeCell ref="B23:B24"/>
    <mergeCell ref="C5:C7"/>
    <mergeCell ref="D5:G6"/>
    <mergeCell ref="C23:C24"/>
  </mergeCells>
  <printOptions/>
  <pageMargins left="0.7086614173228347" right="0.11811023622047245" top="0.31496062992125984" bottom="0.15748031496062992" header="0" footer="0"/>
  <pageSetup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tabColor indexed="13"/>
  </sheetPr>
  <dimension ref="A1:J53"/>
  <sheetViews>
    <sheetView tabSelected="1" zoomScale="90" zoomScaleNormal="90" workbookViewId="0" topLeftCell="A19">
      <selection activeCell="E9" sqref="E9"/>
    </sheetView>
  </sheetViews>
  <sheetFormatPr defaultColWidth="9.140625" defaultRowHeight="65.25" customHeight="1"/>
  <cols>
    <col min="1" max="1" width="7.57421875" style="6" customWidth="1"/>
    <col min="2" max="2" width="31.140625" style="13" customWidth="1"/>
    <col min="3" max="3" width="12.140625" style="19" customWidth="1"/>
    <col min="4" max="4" width="13.57421875" style="19" customWidth="1"/>
    <col min="5" max="5" width="13.140625" style="20" customWidth="1"/>
    <col min="6" max="6" width="14.140625" style="19" customWidth="1"/>
    <col min="7" max="7" width="15.140625" style="3" customWidth="1"/>
    <col min="8" max="8" width="13.8515625" style="4" customWidth="1"/>
    <col min="9" max="9" width="16.8515625" style="3" customWidth="1"/>
    <col min="10" max="10" width="17.57421875" style="3" customWidth="1"/>
    <col min="11" max="16384" width="9.140625" style="1" customWidth="1"/>
  </cols>
  <sheetData>
    <row r="1" spans="1:10" ht="65.25" customHeight="1">
      <c r="A1" s="151" t="s">
        <v>196</v>
      </c>
      <c r="B1" s="150"/>
      <c r="C1" s="150"/>
      <c r="D1" s="150"/>
      <c r="E1" s="150"/>
      <c r="F1" s="150"/>
      <c r="G1" s="150"/>
      <c r="H1" s="150"/>
      <c r="I1" s="150"/>
      <c r="J1" s="150"/>
    </row>
    <row r="2" spans="1:10" ht="27.75" customHeight="1">
      <c r="A2" s="151" t="s">
        <v>182</v>
      </c>
      <c r="B2" s="150"/>
      <c r="C2" s="150"/>
      <c r="D2" s="150"/>
      <c r="E2" s="150"/>
      <c r="F2" s="150"/>
      <c r="G2" s="150"/>
      <c r="H2" s="150"/>
      <c r="I2" s="150"/>
      <c r="J2" s="150"/>
    </row>
    <row r="3" spans="1:10" ht="27.75" customHeight="1">
      <c r="A3" s="152" t="s">
        <v>277</v>
      </c>
      <c r="B3" s="152"/>
      <c r="C3" s="152"/>
      <c r="D3" s="152"/>
      <c r="E3" s="152"/>
      <c r="F3" s="152"/>
      <c r="G3" s="152"/>
      <c r="H3" s="152"/>
      <c r="I3" s="152"/>
      <c r="J3" s="152"/>
    </row>
    <row r="4" spans="1:10" s="23" customFormat="1" ht="30" customHeight="1">
      <c r="A4" s="208" t="s">
        <v>181</v>
      </c>
      <c r="B4" s="208" t="s">
        <v>180</v>
      </c>
      <c r="C4" s="208" t="s">
        <v>179</v>
      </c>
      <c r="D4" s="208" t="s">
        <v>183</v>
      </c>
      <c r="E4" s="219" t="s">
        <v>184</v>
      </c>
      <c r="F4" s="208" t="s">
        <v>234</v>
      </c>
      <c r="G4" s="216" t="s">
        <v>185</v>
      </c>
      <c r="H4" s="211" t="s">
        <v>189</v>
      </c>
      <c r="I4" s="212"/>
      <c r="J4" s="213"/>
    </row>
    <row r="5" spans="1:10" s="23" customFormat="1" ht="30" customHeight="1">
      <c r="A5" s="209"/>
      <c r="B5" s="209"/>
      <c r="C5" s="209"/>
      <c r="D5" s="209"/>
      <c r="E5" s="220"/>
      <c r="F5" s="209"/>
      <c r="G5" s="217"/>
      <c r="H5" s="214"/>
      <c r="I5" s="151"/>
      <c r="J5" s="215"/>
    </row>
    <row r="6" spans="1:10" s="23" customFormat="1" ht="55.5" customHeight="1">
      <c r="A6" s="210"/>
      <c r="B6" s="210"/>
      <c r="C6" s="210"/>
      <c r="D6" s="210"/>
      <c r="E6" s="221"/>
      <c r="F6" s="210"/>
      <c r="G6" s="218"/>
      <c r="H6" s="26" t="s">
        <v>188</v>
      </c>
      <c r="I6" s="27" t="s">
        <v>187</v>
      </c>
      <c r="J6" s="28" t="s">
        <v>186</v>
      </c>
    </row>
    <row r="7" spans="1:10" s="11" customFormat="1" ht="32.25" customHeight="1">
      <c r="A7" s="12">
        <v>1</v>
      </c>
      <c r="B7" s="12">
        <v>2</v>
      </c>
      <c r="C7" s="12">
        <v>3</v>
      </c>
      <c r="D7" s="12">
        <v>4</v>
      </c>
      <c r="E7" s="12" t="s">
        <v>198</v>
      </c>
      <c r="F7" s="12">
        <v>6</v>
      </c>
      <c r="G7" s="12" t="s">
        <v>199</v>
      </c>
      <c r="H7" s="12">
        <v>8</v>
      </c>
      <c r="I7" s="12">
        <v>9</v>
      </c>
      <c r="J7" s="12" t="s">
        <v>197</v>
      </c>
    </row>
    <row r="8" spans="1:10" s="14" customFormat="1" ht="53.25" customHeight="1">
      <c r="A8" s="115">
        <v>1</v>
      </c>
      <c r="B8" s="115" t="s">
        <v>162</v>
      </c>
      <c r="C8" s="116" t="s">
        <v>128</v>
      </c>
      <c r="D8" s="117">
        <v>432</v>
      </c>
      <c r="E8" s="118">
        <f>D8*70/100</f>
        <v>302.4</v>
      </c>
      <c r="F8" s="117">
        <v>519.7</v>
      </c>
      <c r="G8" s="118">
        <f>F8/E8</f>
        <v>1.7185846560846563</v>
      </c>
      <c r="H8" s="118">
        <v>1</v>
      </c>
      <c r="I8" s="119">
        <v>3500000</v>
      </c>
      <c r="J8" s="119">
        <f>H8*I8</f>
        <v>3500000</v>
      </c>
    </row>
    <row r="9" spans="1:10" s="10" customFormat="1" ht="53.25" customHeight="1">
      <c r="A9" s="119">
        <v>2</v>
      </c>
      <c r="B9" s="120" t="s">
        <v>158</v>
      </c>
      <c r="C9" s="116" t="s">
        <v>128</v>
      </c>
      <c r="D9" s="117">
        <v>432</v>
      </c>
      <c r="E9" s="118">
        <f aca="true" t="shared" si="0" ref="E9:E22">D9*70/100</f>
        <v>302.4</v>
      </c>
      <c r="F9" s="121">
        <v>454.50000000000006</v>
      </c>
      <c r="G9" s="118">
        <f aca="true" t="shared" si="1" ref="G9:G22">F9/E9</f>
        <v>1.5029761904761907</v>
      </c>
      <c r="H9" s="118">
        <v>1</v>
      </c>
      <c r="I9" s="119">
        <v>3500000</v>
      </c>
      <c r="J9" s="119">
        <f aca="true" t="shared" si="2" ref="J9:J22">H9*I9</f>
        <v>3500000</v>
      </c>
    </row>
    <row r="10" spans="1:10" s="9" customFormat="1" ht="53.25" customHeight="1">
      <c r="A10" s="119">
        <v>4</v>
      </c>
      <c r="B10" s="120" t="s">
        <v>28</v>
      </c>
      <c r="C10" s="116" t="s">
        <v>19</v>
      </c>
      <c r="D10" s="122">
        <v>578</v>
      </c>
      <c r="E10" s="118">
        <f t="shared" si="0"/>
        <v>404.6</v>
      </c>
      <c r="F10" s="121">
        <v>572.2</v>
      </c>
      <c r="G10" s="118">
        <f t="shared" si="1"/>
        <v>1.4142362827483934</v>
      </c>
      <c r="H10" s="118">
        <v>1</v>
      </c>
      <c r="I10" s="119">
        <v>3500000</v>
      </c>
      <c r="J10" s="119">
        <f t="shared" si="2"/>
        <v>3500000</v>
      </c>
    </row>
    <row r="11" spans="1:10" s="9" customFormat="1" ht="53.25" customHeight="1">
      <c r="A11" s="119">
        <v>6</v>
      </c>
      <c r="B11" s="120" t="s">
        <v>152</v>
      </c>
      <c r="C11" s="116" t="s">
        <v>116</v>
      </c>
      <c r="D11" s="122">
        <v>513</v>
      </c>
      <c r="E11" s="118">
        <f t="shared" si="0"/>
        <v>359.1</v>
      </c>
      <c r="F11" s="121">
        <v>810.5</v>
      </c>
      <c r="G11" s="118">
        <f t="shared" si="1"/>
        <v>2.257031467557783</v>
      </c>
      <c r="H11" s="118">
        <v>2</v>
      </c>
      <c r="I11" s="119">
        <v>3500000</v>
      </c>
      <c r="J11" s="119">
        <f t="shared" si="2"/>
        <v>7000000</v>
      </c>
    </row>
    <row r="12" spans="1:10" s="9" customFormat="1" ht="53.25" customHeight="1">
      <c r="A12" s="123">
        <v>8</v>
      </c>
      <c r="B12" s="124" t="s">
        <v>135</v>
      </c>
      <c r="C12" s="125" t="s">
        <v>2</v>
      </c>
      <c r="D12" s="126">
        <v>526</v>
      </c>
      <c r="E12" s="118">
        <f t="shared" si="0"/>
        <v>368.2</v>
      </c>
      <c r="F12" s="121">
        <v>871.0999999999999</v>
      </c>
      <c r="G12" s="118">
        <f t="shared" si="1"/>
        <v>2.365833785985877</v>
      </c>
      <c r="H12" s="118">
        <v>2</v>
      </c>
      <c r="I12" s="119">
        <v>3500000</v>
      </c>
      <c r="J12" s="119">
        <f t="shared" si="2"/>
        <v>7000000</v>
      </c>
    </row>
    <row r="13" spans="1:10" s="7" customFormat="1" ht="53.25" customHeight="1">
      <c r="A13" s="119">
        <v>12</v>
      </c>
      <c r="B13" s="120" t="s">
        <v>121</v>
      </c>
      <c r="C13" s="116" t="s">
        <v>2</v>
      </c>
      <c r="D13" s="126">
        <v>526</v>
      </c>
      <c r="E13" s="118">
        <f t="shared" si="0"/>
        <v>368.2</v>
      </c>
      <c r="F13" s="121">
        <v>612.1000000000001</v>
      </c>
      <c r="G13" s="118">
        <f t="shared" si="1"/>
        <v>1.6624117327539385</v>
      </c>
      <c r="H13" s="118">
        <v>1</v>
      </c>
      <c r="I13" s="119">
        <v>3500000</v>
      </c>
      <c r="J13" s="119">
        <f t="shared" si="2"/>
        <v>3500000</v>
      </c>
    </row>
    <row r="14" spans="1:10" s="8" customFormat="1" ht="53.25" customHeight="1">
      <c r="A14" s="119">
        <v>13</v>
      </c>
      <c r="B14" s="120" t="s">
        <v>118</v>
      </c>
      <c r="C14" s="116" t="s">
        <v>2</v>
      </c>
      <c r="D14" s="126">
        <v>526</v>
      </c>
      <c r="E14" s="118">
        <f t="shared" si="0"/>
        <v>368.2</v>
      </c>
      <c r="F14" s="121">
        <v>902.9000000000001</v>
      </c>
      <c r="G14" s="118">
        <f t="shared" si="1"/>
        <v>2.45219989136339</v>
      </c>
      <c r="H14" s="118">
        <v>2</v>
      </c>
      <c r="I14" s="119">
        <v>3500000</v>
      </c>
      <c r="J14" s="119">
        <f t="shared" si="2"/>
        <v>7000000</v>
      </c>
    </row>
    <row r="15" spans="1:10" s="8" customFormat="1" ht="53.25" customHeight="1">
      <c r="A15" s="119">
        <v>15</v>
      </c>
      <c r="B15" s="120" t="s">
        <v>112</v>
      </c>
      <c r="C15" s="116" t="s">
        <v>2</v>
      </c>
      <c r="D15" s="126">
        <v>526</v>
      </c>
      <c r="E15" s="118">
        <f t="shared" si="0"/>
        <v>368.2</v>
      </c>
      <c r="F15" s="127">
        <v>606.8</v>
      </c>
      <c r="G15" s="118">
        <f t="shared" si="1"/>
        <v>1.648017381857686</v>
      </c>
      <c r="H15" s="118">
        <v>1</v>
      </c>
      <c r="I15" s="119">
        <v>3500000</v>
      </c>
      <c r="J15" s="119">
        <f t="shared" si="2"/>
        <v>3500000</v>
      </c>
    </row>
    <row r="16" spans="1:10" s="8" customFormat="1" ht="53.25" customHeight="1">
      <c r="A16" s="119">
        <v>21</v>
      </c>
      <c r="B16" s="120" t="s">
        <v>62</v>
      </c>
      <c r="C16" s="116" t="s">
        <v>57</v>
      </c>
      <c r="D16" s="126">
        <v>526</v>
      </c>
      <c r="E16" s="118">
        <f t="shared" si="0"/>
        <v>368.2</v>
      </c>
      <c r="F16" s="121">
        <v>1005</v>
      </c>
      <c r="G16" s="118">
        <f t="shared" si="1"/>
        <v>2.7294948397609997</v>
      </c>
      <c r="H16" s="118">
        <v>2</v>
      </c>
      <c r="I16" s="119">
        <v>3500000</v>
      </c>
      <c r="J16" s="119">
        <f t="shared" si="2"/>
        <v>7000000</v>
      </c>
    </row>
    <row r="17" spans="1:10" s="8" customFormat="1" ht="53.25" customHeight="1">
      <c r="A17" s="123">
        <v>25</v>
      </c>
      <c r="B17" s="124" t="s">
        <v>23</v>
      </c>
      <c r="C17" s="125" t="s">
        <v>2</v>
      </c>
      <c r="D17" s="126">
        <v>526</v>
      </c>
      <c r="E17" s="118">
        <f t="shared" si="0"/>
        <v>368.2</v>
      </c>
      <c r="F17" s="121">
        <v>629.4</v>
      </c>
      <c r="G17" s="118">
        <f t="shared" si="1"/>
        <v>1.7093970668115155</v>
      </c>
      <c r="H17" s="118">
        <v>1</v>
      </c>
      <c r="I17" s="119">
        <v>3500000</v>
      </c>
      <c r="J17" s="119">
        <f t="shared" si="2"/>
        <v>3500000</v>
      </c>
    </row>
    <row r="18" spans="1:10" s="7" customFormat="1" ht="53.25" customHeight="1">
      <c r="A18" s="119">
        <v>26</v>
      </c>
      <c r="B18" s="120" t="s">
        <v>60</v>
      </c>
      <c r="C18" s="116" t="s">
        <v>57</v>
      </c>
      <c r="D18" s="126">
        <v>526</v>
      </c>
      <c r="E18" s="118">
        <f t="shared" si="0"/>
        <v>368.2</v>
      </c>
      <c r="F18" s="121">
        <v>835.8</v>
      </c>
      <c r="G18" s="118">
        <f t="shared" si="1"/>
        <v>2.2699619771863118</v>
      </c>
      <c r="H18" s="118">
        <v>2</v>
      </c>
      <c r="I18" s="119">
        <v>3500000</v>
      </c>
      <c r="J18" s="119">
        <f t="shared" si="2"/>
        <v>7000000</v>
      </c>
    </row>
    <row r="19" spans="1:10" s="8" customFormat="1" ht="53.25" customHeight="1">
      <c r="A19" s="119">
        <v>27</v>
      </c>
      <c r="B19" s="120" t="s">
        <v>58</v>
      </c>
      <c r="C19" s="116" t="s">
        <v>57</v>
      </c>
      <c r="D19" s="126">
        <v>526</v>
      </c>
      <c r="E19" s="118">
        <f t="shared" si="0"/>
        <v>368.2</v>
      </c>
      <c r="F19" s="121">
        <v>580.1</v>
      </c>
      <c r="G19" s="118">
        <f t="shared" si="1"/>
        <v>1.5755024443237373</v>
      </c>
      <c r="H19" s="118">
        <v>1</v>
      </c>
      <c r="I19" s="119">
        <v>3500000</v>
      </c>
      <c r="J19" s="119">
        <f t="shared" si="2"/>
        <v>3500000</v>
      </c>
    </row>
    <row r="20" spans="1:10" s="8" customFormat="1" ht="53.25" customHeight="1">
      <c r="A20" s="119">
        <v>31</v>
      </c>
      <c r="B20" s="120" t="s">
        <v>46</v>
      </c>
      <c r="C20" s="116" t="s">
        <v>19</v>
      </c>
      <c r="D20" s="122">
        <v>578</v>
      </c>
      <c r="E20" s="118">
        <f t="shared" si="0"/>
        <v>404.6</v>
      </c>
      <c r="F20" s="121">
        <v>730.8</v>
      </c>
      <c r="G20" s="118">
        <f t="shared" si="1"/>
        <v>1.8062283737024218</v>
      </c>
      <c r="H20" s="118">
        <v>1</v>
      </c>
      <c r="I20" s="119">
        <v>3500000</v>
      </c>
      <c r="J20" s="119">
        <f t="shared" si="2"/>
        <v>3500000</v>
      </c>
    </row>
    <row r="21" spans="1:10" s="8" customFormat="1" ht="53.25" customHeight="1">
      <c r="A21" s="119">
        <v>32</v>
      </c>
      <c r="B21" s="120" t="s">
        <v>45</v>
      </c>
      <c r="C21" s="116" t="s">
        <v>19</v>
      </c>
      <c r="D21" s="122">
        <v>578</v>
      </c>
      <c r="E21" s="118">
        <f t="shared" si="0"/>
        <v>404.6</v>
      </c>
      <c r="F21" s="121">
        <v>535</v>
      </c>
      <c r="G21" s="118">
        <f t="shared" si="1"/>
        <v>1.3222936233316855</v>
      </c>
      <c r="H21" s="118">
        <v>1</v>
      </c>
      <c r="I21" s="119">
        <v>3500000</v>
      </c>
      <c r="J21" s="119">
        <f t="shared" si="2"/>
        <v>3500000</v>
      </c>
    </row>
    <row r="22" spans="1:10" s="24" customFormat="1" ht="65.25" customHeight="1">
      <c r="A22" s="128">
        <v>35</v>
      </c>
      <c r="B22" s="124" t="s">
        <v>35</v>
      </c>
      <c r="C22" s="125" t="s">
        <v>2</v>
      </c>
      <c r="D22" s="126">
        <v>526</v>
      </c>
      <c r="E22" s="118">
        <f t="shared" si="0"/>
        <v>368.2</v>
      </c>
      <c r="F22" s="129">
        <v>489.7</v>
      </c>
      <c r="G22" s="118">
        <f t="shared" si="1"/>
        <v>1.3299837045084193</v>
      </c>
      <c r="H22" s="118">
        <v>1</v>
      </c>
      <c r="I22" s="119">
        <v>3500000</v>
      </c>
      <c r="J22" s="119">
        <f t="shared" si="2"/>
        <v>3500000</v>
      </c>
    </row>
    <row r="23" spans="1:10" s="34" customFormat="1" ht="45" customHeight="1">
      <c r="A23" s="29"/>
      <c r="B23" s="25" t="s">
        <v>164</v>
      </c>
      <c r="C23" s="30"/>
      <c r="D23" s="30"/>
      <c r="E23" s="31"/>
      <c r="F23" s="30"/>
      <c r="G23" s="32"/>
      <c r="H23" s="18">
        <v>20</v>
      </c>
      <c r="I23" s="33"/>
      <c r="J23" s="33">
        <f>SUM(J8:J22)</f>
        <v>70000000</v>
      </c>
    </row>
    <row r="24" spans="1:10" s="2" customFormat="1" ht="65.25" customHeight="1">
      <c r="A24" s="6"/>
      <c r="B24" s="13"/>
      <c r="C24" s="19"/>
      <c r="D24" s="19"/>
      <c r="E24" s="20"/>
      <c r="F24" s="19"/>
      <c r="G24" s="3"/>
      <c r="H24" s="4"/>
      <c r="I24" s="3"/>
      <c r="J24" s="3"/>
    </row>
    <row r="25" spans="1:10" s="2" customFormat="1" ht="65.25" customHeight="1">
      <c r="A25" s="6"/>
      <c r="B25" s="13"/>
      <c r="C25" s="19"/>
      <c r="D25" s="19"/>
      <c r="E25" s="20"/>
      <c r="F25" s="19"/>
      <c r="G25" s="3"/>
      <c r="H25" s="4"/>
      <c r="I25" s="3"/>
      <c r="J25" s="3"/>
    </row>
    <row r="26" spans="1:10" s="2" customFormat="1" ht="65.25" customHeight="1">
      <c r="A26" s="6"/>
      <c r="B26" s="13"/>
      <c r="C26" s="19"/>
      <c r="D26" s="19"/>
      <c r="E26" s="20"/>
      <c r="F26" s="19"/>
      <c r="G26" s="3"/>
      <c r="H26" s="4"/>
      <c r="I26" s="3"/>
      <c r="J26" s="3"/>
    </row>
    <row r="27" spans="1:10" s="2" customFormat="1" ht="65.25" customHeight="1">
      <c r="A27" s="6"/>
      <c r="B27" s="13"/>
      <c r="C27" s="19"/>
      <c r="D27" s="19"/>
      <c r="E27" s="20"/>
      <c r="F27" s="19"/>
      <c r="G27" s="3"/>
      <c r="H27" s="4"/>
      <c r="I27" s="3"/>
      <c r="J27" s="3"/>
    </row>
    <row r="28" spans="1:10" s="2" customFormat="1" ht="65.25" customHeight="1">
      <c r="A28" s="6"/>
      <c r="B28" s="13"/>
      <c r="C28" s="19"/>
      <c r="D28" s="19"/>
      <c r="E28" s="20"/>
      <c r="F28" s="19"/>
      <c r="G28" s="3"/>
      <c r="H28" s="4"/>
      <c r="I28" s="3"/>
      <c r="J28" s="3"/>
    </row>
    <row r="29" spans="1:10" s="2" customFormat="1" ht="65.25" customHeight="1">
      <c r="A29" s="6"/>
      <c r="B29" s="13"/>
      <c r="C29" s="19"/>
      <c r="D29" s="19"/>
      <c r="E29" s="20"/>
      <c r="F29" s="19"/>
      <c r="G29" s="3"/>
      <c r="H29" s="4"/>
      <c r="I29" s="3"/>
      <c r="J29" s="3"/>
    </row>
    <row r="30" spans="1:10" s="2" customFormat="1" ht="65.25" customHeight="1">
      <c r="A30" s="6"/>
      <c r="B30" s="13"/>
      <c r="C30" s="19"/>
      <c r="D30" s="19"/>
      <c r="E30" s="20"/>
      <c r="F30" s="19"/>
      <c r="G30" s="3"/>
      <c r="H30" s="4"/>
      <c r="I30" s="3"/>
      <c r="J30" s="3"/>
    </row>
    <row r="31" spans="1:8" s="3" customFormat="1" ht="65.25" customHeight="1">
      <c r="A31" s="6"/>
      <c r="B31" s="13"/>
      <c r="C31" s="19"/>
      <c r="D31" s="19"/>
      <c r="E31" s="20"/>
      <c r="F31" s="19"/>
      <c r="H31" s="4"/>
    </row>
    <row r="32" spans="1:8" s="3" customFormat="1" ht="65.25" customHeight="1">
      <c r="A32" s="6"/>
      <c r="B32" s="13"/>
      <c r="C32" s="19"/>
      <c r="D32" s="19"/>
      <c r="E32" s="20"/>
      <c r="F32" s="19"/>
      <c r="H32" s="4"/>
    </row>
    <row r="33" spans="1:8" s="3" customFormat="1" ht="65.25" customHeight="1">
      <c r="A33" s="6"/>
      <c r="B33" s="13"/>
      <c r="C33" s="19"/>
      <c r="D33" s="19"/>
      <c r="E33" s="20"/>
      <c r="F33" s="19"/>
      <c r="H33" s="4"/>
    </row>
    <row r="34" spans="1:8" s="3" customFormat="1" ht="65.25" customHeight="1">
      <c r="A34" s="6"/>
      <c r="B34" s="13"/>
      <c r="C34" s="19"/>
      <c r="D34" s="19"/>
      <c r="E34" s="20"/>
      <c r="F34" s="19"/>
      <c r="H34" s="4"/>
    </row>
    <row r="35" spans="1:8" s="3" customFormat="1" ht="65.25" customHeight="1">
      <c r="A35" s="6"/>
      <c r="B35" s="13"/>
      <c r="C35" s="19"/>
      <c r="D35" s="19"/>
      <c r="E35" s="20"/>
      <c r="F35" s="19"/>
      <c r="H35" s="4"/>
    </row>
    <row r="36" spans="1:8" s="3" customFormat="1" ht="65.25" customHeight="1">
      <c r="A36" s="6"/>
      <c r="B36" s="13"/>
      <c r="C36" s="19"/>
      <c r="D36" s="19"/>
      <c r="E36" s="20"/>
      <c r="F36" s="19"/>
      <c r="H36" s="4"/>
    </row>
    <row r="37" spans="1:8" s="3" customFormat="1" ht="65.25" customHeight="1">
      <c r="A37" s="6"/>
      <c r="B37" s="13"/>
      <c r="C37" s="19"/>
      <c r="D37" s="19"/>
      <c r="E37" s="20"/>
      <c r="F37" s="19"/>
      <c r="H37" s="4"/>
    </row>
    <row r="38" spans="1:8" s="3" customFormat="1" ht="65.25" customHeight="1">
      <c r="A38" s="6"/>
      <c r="B38" s="13"/>
      <c r="C38" s="19"/>
      <c r="D38" s="19"/>
      <c r="E38" s="20"/>
      <c r="F38" s="19"/>
      <c r="H38" s="4"/>
    </row>
    <row r="39" spans="1:8" s="3" customFormat="1" ht="65.25" customHeight="1">
      <c r="A39" s="6"/>
      <c r="B39" s="13"/>
      <c r="C39" s="19"/>
      <c r="D39" s="19"/>
      <c r="E39" s="20"/>
      <c r="F39" s="19"/>
      <c r="H39" s="4"/>
    </row>
    <row r="40" spans="1:8" s="3" customFormat="1" ht="65.25" customHeight="1">
      <c r="A40" s="6"/>
      <c r="B40" s="13"/>
      <c r="C40" s="19"/>
      <c r="D40" s="19"/>
      <c r="E40" s="20"/>
      <c r="F40" s="19"/>
      <c r="H40" s="4"/>
    </row>
    <row r="41" spans="1:8" s="3" customFormat="1" ht="65.25" customHeight="1">
      <c r="A41" s="6"/>
      <c r="B41" s="13"/>
      <c r="C41" s="19"/>
      <c r="D41" s="19"/>
      <c r="E41" s="20"/>
      <c r="F41" s="19"/>
      <c r="H41" s="4"/>
    </row>
    <row r="42" spans="1:8" s="3" customFormat="1" ht="65.25" customHeight="1">
      <c r="A42" s="6"/>
      <c r="B42" s="13"/>
      <c r="C42" s="19"/>
      <c r="D42" s="19"/>
      <c r="E42" s="20"/>
      <c r="F42" s="19"/>
      <c r="H42" s="4"/>
    </row>
    <row r="43" spans="1:8" s="3" customFormat="1" ht="65.25" customHeight="1">
      <c r="A43" s="6"/>
      <c r="B43" s="13"/>
      <c r="C43" s="19"/>
      <c r="D43" s="19"/>
      <c r="E43" s="20"/>
      <c r="F43" s="19"/>
      <c r="H43" s="4"/>
    </row>
    <row r="44" spans="1:8" s="3" customFormat="1" ht="65.25" customHeight="1">
      <c r="A44" s="6"/>
      <c r="B44" s="13"/>
      <c r="C44" s="19"/>
      <c r="D44" s="19"/>
      <c r="E44" s="20"/>
      <c r="F44" s="19"/>
      <c r="H44" s="4"/>
    </row>
    <row r="45" spans="1:8" s="3" customFormat="1" ht="65.25" customHeight="1">
      <c r="A45" s="6"/>
      <c r="B45" s="13"/>
      <c r="C45" s="19"/>
      <c r="D45" s="19"/>
      <c r="E45" s="20"/>
      <c r="F45" s="19"/>
      <c r="H45" s="4"/>
    </row>
    <row r="46" spans="1:8" s="3" customFormat="1" ht="65.25" customHeight="1">
      <c r="A46" s="6"/>
      <c r="B46" s="13"/>
      <c r="C46" s="19"/>
      <c r="D46" s="19"/>
      <c r="E46" s="20"/>
      <c r="F46" s="19"/>
      <c r="H46" s="4"/>
    </row>
    <row r="47" spans="2:10" s="6" customFormat="1" ht="65.25" customHeight="1">
      <c r="B47" s="13"/>
      <c r="C47" s="19"/>
      <c r="D47" s="19"/>
      <c r="E47" s="20"/>
      <c r="F47" s="19"/>
      <c r="G47" s="3"/>
      <c r="H47" s="4"/>
      <c r="I47" s="3"/>
      <c r="J47" s="3"/>
    </row>
    <row r="48" spans="2:10" s="6" customFormat="1" ht="65.25" customHeight="1">
      <c r="B48" s="13"/>
      <c r="C48" s="19"/>
      <c r="D48" s="19"/>
      <c r="E48" s="20"/>
      <c r="F48" s="19"/>
      <c r="G48" s="3"/>
      <c r="H48" s="4"/>
      <c r="I48" s="3"/>
      <c r="J48" s="3"/>
    </row>
    <row r="49" spans="2:10" s="6" customFormat="1" ht="65.25" customHeight="1">
      <c r="B49" s="13"/>
      <c r="C49" s="19"/>
      <c r="D49" s="19"/>
      <c r="E49" s="20"/>
      <c r="F49" s="19"/>
      <c r="G49" s="3"/>
      <c r="H49" s="4"/>
      <c r="I49" s="3"/>
      <c r="J49" s="3"/>
    </row>
    <row r="50" spans="2:10" s="6" customFormat="1" ht="65.25" customHeight="1">
      <c r="B50" s="13"/>
      <c r="C50" s="19"/>
      <c r="D50" s="19"/>
      <c r="E50" s="20"/>
      <c r="F50" s="19"/>
      <c r="G50" s="3"/>
      <c r="H50" s="4"/>
      <c r="I50" s="3"/>
      <c r="J50" s="3"/>
    </row>
    <row r="51" spans="2:10" s="6" customFormat="1" ht="65.25" customHeight="1">
      <c r="B51" s="13"/>
      <c r="C51" s="19"/>
      <c r="D51" s="19"/>
      <c r="E51" s="20"/>
      <c r="F51" s="19"/>
      <c r="G51" s="3"/>
      <c r="H51" s="4"/>
      <c r="I51" s="3"/>
      <c r="J51" s="3"/>
    </row>
    <row r="52" spans="2:10" s="6" customFormat="1" ht="65.25" customHeight="1">
      <c r="B52" s="13"/>
      <c r="C52" s="19"/>
      <c r="D52" s="19"/>
      <c r="E52" s="20"/>
      <c r="F52" s="19"/>
      <c r="G52" s="3"/>
      <c r="H52" s="4"/>
      <c r="I52" s="3"/>
      <c r="J52" s="3"/>
    </row>
    <row r="53" spans="2:10" s="6" customFormat="1" ht="65.25" customHeight="1">
      <c r="B53" s="13"/>
      <c r="C53" s="19"/>
      <c r="D53" s="19"/>
      <c r="E53" s="20"/>
      <c r="F53" s="19"/>
      <c r="G53" s="3"/>
      <c r="H53" s="4"/>
      <c r="I53" s="3"/>
      <c r="J53" s="3"/>
    </row>
  </sheetData>
  <sheetProtection/>
  <autoFilter ref="A7:J22">
    <sortState ref="A8:J53">
      <sortCondition sortBy="value" ref="C8:C53"/>
    </sortState>
  </autoFilter>
  <mergeCells count="11">
    <mergeCell ref="E4:E6"/>
    <mergeCell ref="D4:D6"/>
    <mergeCell ref="H4:J5"/>
    <mergeCell ref="A1:J1"/>
    <mergeCell ref="A2:J2"/>
    <mergeCell ref="A3:J3"/>
    <mergeCell ref="G4:G6"/>
    <mergeCell ref="F4:F6"/>
    <mergeCell ref="A4:A6"/>
    <mergeCell ref="B4:B6"/>
    <mergeCell ref="C4:C6"/>
  </mergeCells>
  <printOptions/>
  <pageMargins left="0.3937007874015748" right="0.1968503937007874" top="0.31496062992125984" bottom="0.15748031496062992" header="0"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MyPC</cp:lastModifiedBy>
  <cp:lastPrinted>2023-04-20T13:52:09Z</cp:lastPrinted>
  <dcterms:created xsi:type="dcterms:W3CDTF">2023-01-13T03:47:08Z</dcterms:created>
  <dcterms:modified xsi:type="dcterms:W3CDTF">2023-04-20T13:52:11Z</dcterms:modified>
  <cp:category/>
  <cp:version/>
  <cp:contentType/>
  <cp:contentStatus/>
</cp:coreProperties>
</file>