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815" tabRatio="685" activeTab="2"/>
  </bookViews>
  <sheets>
    <sheet name="Đề nghị thu hồi đất" sheetId="1" r:id="rId1"/>
    <sheet name="PA BT,HT" sheetId="2" r:id="rId2"/>
    <sheet name="70% ĐX" sheetId="3" r:id="rId3"/>
  </sheets>
  <definedNames>
    <definedName name="_xlfn.ANCHORARRAY" hidden="1">#NAME?</definedName>
    <definedName name="_xlnm.Print_Area" localSheetId="1">'PA BT,HT'!$A$1:$S$60</definedName>
    <definedName name="_xlnm.Print_Titles" localSheetId="2">'70% ĐX'!$4:$6</definedName>
    <definedName name="_xlnm.Print_Titles" localSheetId="0">'Đề nghị thu hồi đất'!$4:$7</definedName>
    <definedName name="_xlnm.Print_Titles" localSheetId="1">'PA BT,HT'!$4:$8</definedName>
  </definedNames>
  <calcPr fullCalcOnLoad="1"/>
</workbook>
</file>

<file path=xl/sharedStrings.xml><?xml version="1.0" encoding="utf-8"?>
<sst xmlns="http://schemas.openxmlformats.org/spreadsheetml/2006/main" count="403" uniqueCount="116">
  <si>
    <t>STT</t>
  </si>
  <si>
    <t>Họ và tên chủ sử dụng</t>
  </si>
  <si>
    <r>
      <t>Địa chỉ 
thường trú</t>
    </r>
    <r>
      <rPr>
        <i/>
        <sz val="10"/>
        <rFont val="Times New Roman"/>
        <family val="1"/>
      </rPr>
      <t xml:space="preserve">
(Tổ dân phố)</t>
    </r>
  </si>
  <si>
    <r>
      <t xml:space="preserve">Địa chỉ thửa đất
</t>
    </r>
    <r>
      <rPr>
        <i/>
        <sz val="10"/>
        <rFont val="Times New Roman"/>
        <family val="1"/>
      </rPr>
      <t>(Xứ đồng)</t>
    </r>
  </si>
  <si>
    <t>Thông tin thửa đất theo bản đồ đo đạc năm 2019</t>
  </si>
  <si>
    <r>
      <t xml:space="preserve">Nguồn gốc đất </t>
    </r>
    <r>
      <rPr>
        <i/>
        <sz val="10"/>
        <rFont val="Times New Roman"/>
        <family val="1"/>
      </rPr>
      <t>(thông tin thửa đất theo GCN, HSĐC, giấy tờ khác...)</t>
    </r>
  </si>
  <si>
    <r>
      <t>Diện tích thu hồi</t>
    </r>
    <r>
      <rPr>
        <i/>
        <sz val="10"/>
        <rFont val="Times New Roman"/>
        <family val="1"/>
      </rPr>
      <t xml:space="preserve"> (m</t>
    </r>
    <r>
      <rPr>
        <i/>
        <vertAlign val="superscript"/>
        <sz val="10"/>
        <rFont val="Times New Roman"/>
        <family val="1"/>
      </rPr>
      <t>2</t>
    </r>
    <r>
      <rPr>
        <i/>
        <sz val="10"/>
        <rFont val="Times New Roman"/>
        <family val="1"/>
      </rPr>
      <t>)</t>
    </r>
  </si>
  <si>
    <t>Ghi chú</t>
  </si>
  <si>
    <t xml:space="preserve">Số 
Tờ </t>
  </si>
  <si>
    <t>Số
 thửa</t>
  </si>
  <si>
    <r>
      <t>Diện tích thửa đất</t>
    </r>
    <r>
      <rPr>
        <i/>
        <sz val="10"/>
        <rFont val="Times New Roman"/>
        <family val="1"/>
      </rPr>
      <t xml:space="preserve"> (m</t>
    </r>
    <r>
      <rPr>
        <i/>
        <vertAlign val="superscript"/>
        <sz val="10"/>
        <rFont val="Times New Roman"/>
        <family val="1"/>
      </rPr>
      <t>2</t>
    </r>
    <r>
      <rPr>
        <i/>
        <sz val="10"/>
        <rFont val="Times New Roman"/>
        <family val="1"/>
      </rPr>
      <t>)</t>
    </r>
  </si>
  <si>
    <t>Loại đất</t>
  </si>
  <si>
    <r>
      <t xml:space="preserve">Diện tích </t>
    </r>
    <r>
      <rPr>
        <i/>
        <sz val="10"/>
        <rFont val="Times New Roman"/>
        <family val="1"/>
      </rPr>
      <t>(m</t>
    </r>
    <r>
      <rPr>
        <i/>
        <vertAlign val="superscript"/>
        <sz val="10"/>
        <rFont val="Times New Roman"/>
        <family val="1"/>
      </rPr>
      <t>2</t>
    </r>
    <r>
      <rPr>
        <i/>
        <sz val="10"/>
        <rFont val="Times New Roman"/>
        <family val="1"/>
      </rPr>
      <t>)</t>
    </r>
  </si>
  <si>
    <t>GCN QSD đất, HSĐC</t>
  </si>
  <si>
    <t>Giấy tờ khác</t>
  </si>
  <si>
    <t>Trong chỉ giới</t>
  </si>
  <si>
    <t>Ngoài chỉ giới</t>
  </si>
  <si>
    <t>Trần Văn Chỉnh
Vợ: Nguyễn Thị Tải</t>
  </si>
  <si>
    <t>Trong CT</t>
  </si>
  <si>
    <t>Đồi đỏ</t>
  </si>
  <si>
    <t>LUC</t>
  </si>
  <si>
    <t>Trần Văn Độ</t>
  </si>
  <si>
    <t>Gốc đề</t>
  </si>
  <si>
    <t>20
(21)</t>
  </si>
  <si>
    <r>
      <t>66</t>
    </r>
    <r>
      <rPr>
        <vertAlign val="superscript"/>
        <sz val="10"/>
        <rFont val="Times New Roman"/>
        <family val="1"/>
      </rPr>
      <t>(1)</t>
    </r>
  </si>
  <si>
    <t>Nguyễn Thị Hân</t>
  </si>
  <si>
    <t>Nguyễn Ngọc Lân</t>
  </si>
  <si>
    <t>Trần Thị Liệu</t>
  </si>
  <si>
    <t>Nguyễn Thành Nhâm
Vợ: Nguyễn Thị Hường</t>
  </si>
  <si>
    <t>Trần Văn Tề
Vợ: Nguyễn Thị Để</t>
  </si>
  <si>
    <t>Lê Văn Trụ</t>
  </si>
  <si>
    <t>Nguyễn Đức Xuân
Vợ: Hoàng Thị Đạt</t>
  </si>
  <si>
    <t>Trần Thị Cường</t>
  </si>
  <si>
    <t>Bậu</t>
  </si>
  <si>
    <t>Nguyễn Văn Huy</t>
  </si>
  <si>
    <t>Sau kho</t>
  </si>
  <si>
    <t>Đặng Thị Biên</t>
  </si>
  <si>
    <t>Đặng Văn Ngân</t>
  </si>
  <si>
    <t>Đặng Văn Toàn
Vợ: Lê Thị Tình</t>
  </si>
  <si>
    <t>Nguyễn Ngọc Ánh
Vợ: Trần Thị Hương</t>
  </si>
  <si>
    <t>Phố Bùi</t>
  </si>
  <si>
    <t>Đ. khách</t>
  </si>
  <si>
    <t>Bùi Văn Bình
Vợ: Trần Thị Huyền</t>
  </si>
  <si>
    <t>Nguyễn Thị Cát</t>
  </si>
  <si>
    <t>Nguyễn Đức Dược
Vợ: Nguyễn Thị Liên</t>
  </si>
  <si>
    <t>Nguyễn Văn Hợi
Vợ: Nguyễn Thị Thư</t>
  </si>
  <si>
    <t>Nguyễn Văn Hải
Vợ: Nguyễn Thị Hưu</t>
  </si>
  <si>
    <t>Nguyễn Văn Mùi
Vợ: Nguyễn Thị Kiến</t>
  </si>
  <si>
    <t>Nguyễn Văn Tuyển
Vợ: Nguyễn Thị Hiền</t>
  </si>
  <si>
    <t>Đ. Khách</t>
  </si>
  <si>
    <t>Ngô Thị Thư</t>
  </si>
  <si>
    <t>Trần Thanh Trung
Vợ: Đỗ Thị Cửu</t>
  </si>
  <si>
    <t>Lê Văn Tích
Vợ: Nguyễn Thị Thủy</t>
  </si>
  <si>
    <t>Nguyễn Văn Xuyến</t>
  </si>
  <si>
    <t>Chùa</t>
  </si>
  <si>
    <t>Đ. Dẩu</t>
  </si>
  <si>
    <t>Nguyễn Quang Độ
Vợ: Nguyễn Thị Hồng</t>
  </si>
  <si>
    <t>Hoàng Đức Long
Vợ: Nguyễn Thị Bắc</t>
  </si>
  <si>
    <t>Vương Thành Long
Vợ: Nguyễn Thị Yến</t>
  </si>
  <si>
    <t>Lê Ngọc Hạnh
Vợ: Lưu Thị Phương</t>
  </si>
  <si>
    <t>Phạm Văn Thành
Vợ: Huỳnh Thị Kim Hải</t>
  </si>
  <si>
    <t>Hoàng Thị Tiệp</t>
  </si>
  <si>
    <t>Trịnh Văn Quý
Vợ: Phạm Thị Cần</t>
  </si>
  <si>
    <t>Hoàng Văn Dũng
Vợ: Nguyễn Thị Bảng</t>
  </si>
  <si>
    <t>Tân Tiến</t>
  </si>
  <si>
    <t>Bờ Đa</t>
  </si>
  <si>
    <t>Trần Văn Đoan
Vợ: Trần Thị Loan</t>
  </si>
  <si>
    <t>Phạm Văn Đôn
Vợ: Hoàng Thị Nhàn</t>
  </si>
  <si>
    <t>Nguyễn Ngọc Sỹ
Vợ: Nguyễn Thị Thuận</t>
  </si>
  <si>
    <t>Hoàng Văn Thành
Vợ: Nguyễn Thị Thủy</t>
  </si>
  <si>
    <t>Nguyễn Hữu Thắng
Vợ: Nguyễn Thị Thìn</t>
  </si>
  <si>
    <t>Tổng cộng</t>
  </si>
  <si>
    <t>TT</t>
  </si>
  <si>
    <t>Thông tin thửa đất thu hồi theo bản đồ đo đạc năm 2019</t>
  </si>
  <si>
    <r>
      <t xml:space="preserve">Diện tích bồi thường, hỗ trợ
</t>
    </r>
    <r>
      <rPr>
        <i/>
        <sz val="9"/>
        <rFont val="Times New Roman"/>
        <family val="1"/>
      </rPr>
      <t xml:space="preserve"> (m</t>
    </r>
    <r>
      <rPr>
        <i/>
        <vertAlign val="superscript"/>
        <sz val="9"/>
        <rFont val="Times New Roman"/>
        <family val="1"/>
      </rPr>
      <t>2</t>
    </r>
    <r>
      <rPr>
        <i/>
        <sz val="9"/>
        <rFont val="Times New Roman"/>
        <family val="1"/>
      </rPr>
      <t xml:space="preserve">), </t>
    </r>
    <r>
      <rPr>
        <b/>
        <sz val="9"/>
        <rFont val="Times New Roman"/>
        <family val="1"/>
      </rPr>
      <t>chia ra:</t>
    </r>
  </si>
  <si>
    <t>Hộ gia đình, cá nhân</t>
  </si>
  <si>
    <t>Bồi thường</t>
  </si>
  <si>
    <t>Hỗ trợ</t>
  </si>
  <si>
    <t>Họ và tên 
chủ sử dụng</t>
  </si>
  <si>
    <r>
      <t xml:space="preserve">Địa chỉ 
thường trú
</t>
    </r>
    <r>
      <rPr>
        <i/>
        <sz val="9"/>
        <rFont val="Times New Roman"/>
        <family val="1"/>
      </rPr>
      <t>(Tổ dân phố)</t>
    </r>
  </si>
  <si>
    <t>Tờ 
bản 
đồ 
số</t>
  </si>
  <si>
    <t>Số 
thửa</t>
  </si>
  <si>
    <r>
      <t xml:space="preserve">Diện tích thu hồi
</t>
    </r>
    <r>
      <rPr>
        <i/>
        <sz val="9"/>
        <rFont val="Times New Roman"/>
        <family val="1"/>
      </rPr>
      <t>(m</t>
    </r>
    <r>
      <rPr>
        <i/>
        <vertAlign val="superscript"/>
        <sz val="9"/>
        <rFont val="Times New Roman"/>
        <family val="1"/>
      </rPr>
      <t>2</t>
    </r>
    <r>
      <rPr>
        <i/>
        <sz val="9"/>
        <rFont val="Times New Roman"/>
        <family val="1"/>
      </rPr>
      <t>)</t>
    </r>
  </si>
  <si>
    <r>
      <t xml:space="preserve">Bồi thường đất
</t>
    </r>
    <r>
      <rPr>
        <i/>
        <sz val="9"/>
        <rFont val="Times New Roman"/>
        <family val="1"/>
      </rPr>
      <t>(Đất LUC, BHK: 52.000 đ/m</t>
    </r>
    <r>
      <rPr>
        <i/>
        <vertAlign val="superscript"/>
        <sz val="9"/>
        <rFont val="Times New Roman"/>
        <family val="1"/>
      </rPr>
      <t>2</t>
    </r>
    <r>
      <rPr>
        <i/>
        <sz val="9"/>
        <rFont val="Times New Roman"/>
        <family val="1"/>
      </rPr>
      <t>)</t>
    </r>
  </si>
  <si>
    <r>
      <t xml:space="preserve">Ổn định đời sống khi Nhà nước thu hồi đất 
</t>
    </r>
    <r>
      <rPr>
        <i/>
        <sz val="9"/>
        <rFont val="Times New Roman"/>
        <family val="1"/>
      </rPr>
      <t>(10.000 đ/m</t>
    </r>
    <r>
      <rPr>
        <i/>
        <vertAlign val="superscript"/>
        <sz val="9"/>
        <rFont val="Times New Roman"/>
        <family val="1"/>
      </rPr>
      <t>2</t>
    </r>
    <r>
      <rPr>
        <i/>
        <sz val="9"/>
        <rFont val="Times New Roman"/>
        <family val="1"/>
      </rPr>
      <t>)</t>
    </r>
  </si>
  <si>
    <t>Đất giao cho hộ gia đình</t>
  </si>
  <si>
    <t>UBND
 thị trấn</t>
  </si>
  <si>
    <t>Cộng</t>
  </si>
  <si>
    <t xml:space="preserve">         PHƯƠNG ÁN BỒI THƯỜNG, HỖ TRỢ ĐẤT VÀ TÀI SẢN TRÊN ĐẤT THU HỒI THỰC HIỆN DỰ ÁN 
ĐƯỜNG HOÀNG QUỐC VIỆT (ĐOẠN TỪ BCH QUÂN SỰ HUYỆN ĐI ĐT.295), HUYỆN TÂN YÊN (ĐỢT 1)</t>
  </si>
  <si>
    <r>
      <t xml:space="preserve">Tổng cộng kinh phí bồi thường hỗ trợ
</t>
    </r>
    <r>
      <rPr>
        <i/>
        <sz val="9"/>
        <rFont val="Times New Roman"/>
        <family val="1"/>
      </rPr>
      <t>(đồng)</t>
    </r>
  </si>
  <si>
    <r>
      <t xml:space="preserve">Hoa màu trên đất
</t>
    </r>
    <r>
      <rPr>
        <i/>
        <sz val="9"/>
        <rFont val="Times New Roman"/>
        <family val="1"/>
      </rPr>
      <t xml:space="preserve"> (9.500 đ/m</t>
    </r>
    <r>
      <rPr>
        <i/>
        <vertAlign val="superscript"/>
        <sz val="9"/>
        <rFont val="Times New Roman"/>
        <family val="1"/>
      </rPr>
      <t>2</t>
    </r>
    <r>
      <rPr>
        <i/>
        <sz val="9"/>
        <rFont val="Times New Roman"/>
        <family val="1"/>
      </rPr>
      <t>)</t>
    </r>
  </si>
  <si>
    <r>
      <t xml:space="preserve">Đào tạo chuyển đổi NN và tìm kiếm việc làm </t>
    </r>
    <r>
      <rPr>
        <i/>
        <sz val="9"/>
        <rFont val="Times New Roman"/>
        <family val="1"/>
      </rPr>
      <t>(bàng 3 lần giá BT đất theo QĐ của UBND tỉnh)</t>
    </r>
  </si>
  <si>
    <t>Họ và tên</t>
  </si>
  <si>
    <t>70% của một  định xuất</t>
  </si>
  <si>
    <t>Số lao động được hỗ trợ</t>
  </si>
  <si>
    <r>
      <t xml:space="preserve">Địa chỉ 
thường trú
</t>
    </r>
    <r>
      <rPr>
        <i/>
        <sz val="10"/>
        <rFont val="Times New Roman"/>
        <family val="1"/>
      </rPr>
      <t>(Tổ dân phố)</t>
    </r>
  </si>
  <si>
    <t>Thu hồi đất 
của hộ gia đình</t>
  </si>
  <si>
    <t>Thu hồi đất UBND thị trấn  quản lý</t>
  </si>
  <si>
    <t>Số 371/QĐ-UBND</t>
  </si>
  <si>
    <r>
      <t>DT một định xuất</t>
    </r>
    <r>
      <rPr>
        <i/>
        <sz val="10"/>
        <rFont val="Times New Roman"/>
        <family val="1"/>
      </rPr>
      <t xml:space="preserve"> (m</t>
    </r>
    <r>
      <rPr>
        <i/>
        <vertAlign val="superscript"/>
        <sz val="10"/>
        <rFont val="Times New Roman"/>
        <family val="1"/>
      </rPr>
      <t>2</t>
    </r>
    <r>
      <rPr>
        <i/>
        <sz val="10"/>
        <rFont val="Times New Roman"/>
        <family val="1"/>
      </rPr>
      <t>)</t>
    </r>
  </si>
  <si>
    <r>
      <t>Diện tích thu hồi của hộ</t>
    </r>
    <r>
      <rPr>
        <i/>
        <sz val="10"/>
        <rFont val="Times New Roman"/>
        <family val="1"/>
      </rPr>
      <t xml:space="preserve"> (m</t>
    </r>
    <r>
      <rPr>
        <i/>
        <vertAlign val="superscript"/>
        <sz val="10"/>
        <rFont val="Times New Roman"/>
        <family val="1"/>
      </rPr>
      <t>2</t>
    </r>
    <r>
      <rPr>
        <i/>
        <sz val="10"/>
        <rFont val="Times New Roman"/>
        <family val="1"/>
      </rPr>
      <t>)</t>
    </r>
  </si>
  <si>
    <r>
      <t>Mức hỗ trợ trên một lao động</t>
    </r>
    <r>
      <rPr>
        <b/>
        <i/>
        <sz val="10"/>
        <rFont val="Times New Roman"/>
        <family val="1"/>
      </rPr>
      <t xml:space="preserve">
</t>
    </r>
    <r>
      <rPr>
        <i/>
        <sz val="10"/>
        <rFont val="Times New Roman"/>
        <family val="1"/>
      </rPr>
      <t>(3.500.000 đ/LĐ)</t>
    </r>
  </si>
  <si>
    <r>
      <t xml:space="preserve">Thành tiền
</t>
    </r>
    <r>
      <rPr>
        <i/>
        <sz val="10"/>
        <rFont val="Times New Roman"/>
        <family val="1"/>
      </rPr>
      <t>(đồng)</t>
    </r>
  </si>
  <si>
    <t>Tổng cộng diện tích</t>
  </si>
  <si>
    <r>
      <t>Diện tích đất đã thu hồi và bồi thường, hỗ trợ</t>
    </r>
    <r>
      <rPr>
        <i/>
        <sz val="10"/>
        <rFont val="Times New Roman"/>
        <family val="1"/>
      </rPr>
      <t xml:space="preserve">
(m</t>
    </r>
    <r>
      <rPr>
        <i/>
        <vertAlign val="superscript"/>
        <sz val="10"/>
        <rFont val="Times New Roman"/>
        <family val="1"/>
      </rPr>
      <t>2</t>
    </r>
    <r>
      <rPr>
        <i/>
        <sz val="10"/>
        <rFont val="Times New Roman"/>
        <family val="1"/>
      </rPr>
      <t>)</t>
    </r>
  </si>
  <si>
    <t>LUC
(LM)</t>
  </si>
  <si>
    <t>Số 973/QĐ-UBND</t>
  </si>
  <si>
    <t>Đặng Văn Ngân
Vợ: Trần Thị Thực</t>
  </si>
  <si>
    <r>
      <t xml:space="preserve">Diện tích thu hồi ở dự án khác
</t>
    </r>
    <r>
      <rPr>
        <i/>
        <sz val="10"/>
        <rFont val="Times New Roman"/>
        <family val="1"/>
      </rPr>
      <t>(m</t>
    </r>
    <r>
      <rPr>
        <i/>
        <vertAlign val="superscript"/>
        <sz val="10"/>
        <rFont val="Times New Roman"/>
        <family val="1"/>
      </rPr>
      <t>2</t>
    </r>
    <r>
      <rPr>
        <i/>
        <sz val="10"/>
        <rFont val="Times New Roman"/>
        <family val="1"/>
      </rPr>
      <t>)</t>
    </r>
  </si>
  <si>
    <r>
      <t xml:space="preserve">Ghi chú
</t>
    </r>
    <r>
      <rPr>
        <i/>
        <sz val="10"/>
        <rFont val="Times New Roman"/>
        <family val="1"/>
      </rPr>
      <t xml:space="preserve">(Diện tích đất đã thu hồi ở Dự án khác nhưng chưa hỗ trợ đào tạo nghề cho lao động) </t>
    </r>
  </si>
  <si>
    <t>HỖ TRỢ KINH PHÍ ĐÀO TẠO NGHỀ KHI NHÀ NƯỚC THU HỒI TRÊN 70% DIỆN TÍCH CỦA MỘT ĐỊNH XUẤT GIAO RUỘNG NĂM 1991-1992 THỰC HIỆN DỰ ÁN ĐƯỜNG HOÀNG QUỐC VIỆT (ĐOẠN TỪ BCH QUÂN SỰ HUYỆN ĐẾN ĐT295), HUYỆN TÂN YÊN (ĐỢT 1)</t>
  </si>
  <si>
    <t>Tỷ lệ
(%)</t>
  </si>
  <si>
    <r>
      <t xml:space="preserve"> - Thu hồi tại Quyết định số 973/QĐ-UBND ngày 10/6/2013 của UBND huyện Tân Yên: 314,9 m2.
- Thu hồi tại các Quyết định của UBND huyện Tân Yên: số 1295/QĐ-UBND ngày 30/11/2021; số 371/QĐ-UBND ngày 14/3/2022: 177,8 m</t>
    </r>
    <r>
      <rPr>
        <vertAlign val="superscript"/>
        <sz val="9"/>
        <rFont val="Times New Roman"/>
        <family val="1"/>
      </rPr>
      <t>2</t>
    </r>
    <r>
      <rPr>
        <sz val="9"/>
        <rFont val="Times New Roman"/>
        <family val="1"/>
      </rPr>
      <t>.</t>
    </r>
  </si>
  <si>
    <t>Đơn vị tính: Đồng</t>
  </si>
  <si>
    <t>(Kèm theo Quyết định số …../QĐ- UBND ngày …../5/2023 của UBND huyện Tân Yên)</t>
  </si>
  <si>
    <t>DANH SÁCH THU HỒI CỦA HỘ GIA ĐÌNH, CÁ NHÂN VÀ TỔ CHỨC THỰC HIỆN DỰ ÁN: 
ĐƯỜNG HOÀNG QUỐC VIỆT (ĐOẠN TỪ BCH QUÂN SỰ HUYỆN ĐI TL.295) THỊ TRẤN CAO THƯỢNG, HUYỆN TÂN YÊN (ĐỢT 1)</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</si>
</sst>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0_);\(\$#,##0\)"/>
    <numFmt numFmtId="175" formatCode="\$#,##0_);[Red]\(\$#,##0\)"/>
    <numFmt numFmtId="176" formatCode="\$#,##0.00_);\(\$#,##0.00\)"/>
    <numFmt numFmtId="177" formatCode="\$#,##0.00_);[Red]\(\$#,##0.00\)"/>
    <numFmt numFmtId="178" formatCode="_(* #,##0.0_);_(* \(#,##0.0\);_(* &quot;-&quot;??_);_(@_)"/>
    <numFmt numFmtId="179" formatCode="_(* #,##0_);_(* \(#,##0\);_(* &quot;-&quot;??_);_(@_)"/>
    <numFmt numFmtId="180" formatCode="_(* #,##0.0_);_(* \(#,##0.0\);_(* &quot;-&quot;?_);_(@_)"/>
    <numFmt numFmtId="181" formatCode="#,##0.0"/>
    <numFmt numFmtId="182" formatCode="_(* #,##0.0_);_(* \(#,##0.0\);_(* &quot;-&quot;??.0_);_(@_)"/>
    <numFmt numFmtId="183" formatCode="_(* #,##0.00_);_(* \(#,##0.00\);_(* &quot;-&quot;??.0_);_(@_)"/>
    <numFmt numFmtId="184" formatCode="0.0"/>
    <numFmt numFmtId="185" formatCode="_-* #,##0.0\ _₫_-;\-* #,##0.0\ _₫_-;_-* &quot;-&quot;?\ _₫_-;_-@_-"/>
    <numFmt numFmtId="186" formatCode="_(* #,##0_);_(* \(#,##0\);_(* &quot;-&quot;?_);_(@_)"/>
    <numFmt numFmtId="187" formatCode="_(* #,##0.000_);_(* \(#,##0.000\);_(* &quot;-&quot;??_);_(@_)"/>
    <numFmt numFmtId="188" formatCode="_(* #,##0.0000_);_(* \(#,##0.0000\);_(* &quot;-&quot;??_);_(@_)"/>
  </numFmts>
  <fonts count="59">
    <font>
      <sz val="10"/>
      <name val="Arial"/>
      <family val="2"/>
    </font>
    <font>
      <sz val="11"/>
      <name val="Calibri"/>
      <family val="2"/>
    </font>
    <font>
      <sz val="12"/>
      <name val="Times New Roman"/>
      <family val="1"/>
    </font>
    <font>
      <b/>
      <sz val="12"/>
      <name val="Times New Roman"/>
      <family val="1"/>
    </font>
    <font>
      <b/>
      <sz val="10"/>
      <name val="Times New Roman"/>
      <family val="1"/>
    </font>
    <font>
      <sz val="10"/>
      <name val="Times New Roman"/>
      <family val="1"/>
    </font>
    <font>
      <sz val="9"/>
      <name val="Times New Roman"/>
      <family val="1"/>
    </font>
    <font>
      <b/>
      <sz val="8"/>
      <name val="Times New Roman"/>
      <family val="1"/>
    </font>
    <font>
      <sz val="11"/>
      <name val="Times New Roman"/>
      <family val="1"/>
    </font>
    <font>
      <i/>
      <sz val="10"/>
      <name val="Times New Roman"/>
      <family val="1"/>
    </font>
    <font>
      <i/>
      <sz val="11"/>
      <name val="Times New Roman"/>
      <family val="1"/>
    </font>
    <font>
      <sz val="8"/>
      <name val="Times New Roman"/>
      <family val="1"/>
    </font>
    <font>
      <b/>
      <sz val="9"/>
      <name val="Times New Roman"/>
      <family val="1"/>
    </font>
    <font>
      <b/>
      <i/>
      <sz val="10"/>
      <name val=".VnArial Narrow"/>
      <family val="2"/>
    </font>
    <font>
      <i/>
      <sz val="12"/>
      <name val="Times New Roman"/>
      <family val="1"/>
    </font>
    <font>
      <sz val="14"/>
      <name val="Times New Roman"/>
      <family val="1"/>
    </font>
    <font>
      <u val="single"/>
      <sz val="10"/>
      <color indexed="12"/>
      <name val="Arial"/>
      <family val="2"/>
    </font>
    <font>
      <u val="single"/>
      <sz val="10"/>
      <color indexed="36"/>
      <name val="Arial"/>
      <family val="2"/>
    </font>
    <font>
      <sz val="12"/>
      <name val=".VnArial"/>
      <family val="2"/>
    </font>
    <font>
      <b/>
      <i/>
      <sz val="10"/>
      <name val="Times New Roman"/>
      <family val="1"/>
    </font>
    <font>
      <i/>
      <vertAlign val="superscript"/>
      <sz val="10"/>
      <name val="Times New Roman"/>
      <family val="1"/>
    </font>
    <font>
      <i/>
      <sz val="9"/>
      <name val="Times New Roman"/>
      <family val="1"/>
    </font>
    <font>
      <i/>
      <vertAlign val="superscript"/>
      <sz val="9"/>
      <name val="Times New Roman"/>
      <family val="1"/>
    </font>
    <font>
      <vertAlign val="superscript"/>
      <sz val="10"/>
      <name val="Times New Roman"/>
      <family val="1"/>
    </font>
    <font>
      <vertAlign val="superscript"/>
      <sz val="9"/>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1"/>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tted"/>
    </border>
    <border>
      <left style="thin"/>
      <right style="thin"/>
      <top style="dotted"/>
      <bottom style="dotted"/>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dotted"/>
      <bottom>
        <color indexed="63"/>
      </bottom>
    </border>
    <border>
      <left style="thin"/>
      <right style="thin"/>
      <top>
        <color indexed="63"/>
      </top>
      <bottom style="dotted"/>
    </border>
    <border>
      <left style="thin"/>
      <right>
        <color indexed="63"/>
      </right>
      <top style="thin"/>
      <bottom style="thin"/>
    </border>
    <border>
      <left style="thin"/>
      <right style="thin"/>
      <top>
        <color indexed="63"/>
      </top>
      <bottom style="thin"/>
    </border>
    <border>
      <left style="thin"/>
      <right style="thin"/>
      <top style="hair"/>
      <bottom/>
    </border>
    <border>
      <left style="thin"/>
      <right style="thin"/>
      <top>
        <color indexed="63"/>
      </top>
      <bottom>
        <color indexed="63"/>
      </bottom>
    </border>
    <border>
      <left style="thin"/>
      <right style="thin"/>
      <top>
        <color indexed="63"/>
      </top>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18"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28" borderId="2" applyNumberFormat="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2">
    <xf numFmtId="0" fontId="0" fillId="0" borderId="0" xfId="0" applyAlignment="1">
      <alignment/>
    </xf>
    <xf numFmtId="0" fontId="4" fillId="0" borderId="10" xfId="0" applyFont="1" applyFill="1" applyBorder="1" applyAlignment="1">
      <alignment horizontal="center" vertical="center" wrapText="1"/>
    </xf>
    <xf numFmtId="0" fontId="2" fillId="0" borderId="0" xfId="0" applyFont="1" applyFill="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10" fillId="0" borderId="0" xfId="0" applyFont="1" applyAlignment="1">
      <alignment horizontal="center" vertical="center" wrapText="1"/>
    </xf>
    <xf numFmtId="0" fontId="10" fillId="0" borderId="0" xfId="0" applyFont="1" applyAlignment="1">
      <alignment horizontal="left" vertical="center" wrapText="1"/>
    </xf>
    <xf numFmtId="171" fontId="8" fillId="0" borderId="0" xfId="41" applyNumberFormat="1" applyFont="1" applyFill="1" applyAlignment="1">
      <alignment vertical="center" wrapText="1"/>
    </xf>
    <xf numFmtId="0" fontId="11" fillId="0" borderId="0" xfId="59" applyFont="1" applyAlignment="1">
      <alignment horizontal="left" vertical="center" wrapText="1"/>
      <protection/>
    </xf>
    <xf numFmtId="180" fontId="2" fillId="0" borderId="0" xfId="0" applyNumberFormat="1" applyFont="1" applyAlignment="1">
      <alignment/>
    </xf>
    <xf numFmtId="179" fontId="2" fillId="0" borderId="0" xfId="0" applyNumberFormat="1" applyFont="1" applyAlignment="1">
      <alignment/>
    </xf>
    <xf numFmtId="0" fontId="6" fillId="0" borderId="0" xfId="0" applyFont="1" applyFill="1" applyAlignment="1">
      <alignment/>
    </xf>
    <xf numFmtId="3" fontId="12" fillId="0" borderId="0" xfId="0" applyNumberFormat="1" applyFont="1" applyFill="1" applyAlignment="1">
      <alignment vertical="center"/>
    </xf>
    <xf numFmtId="3" fontId="12" fillId="0" borderId="0" xfId="0" applyNumberFormat="1" applyFont="1" applyFill="1" applyAlignment="1">
      <alignment/>
    </xf>
    <xf numFmtId="0" fontId="6" fillId="0" borderId="0" xfId="0" applyFont="1" applyFill="1" applyAlignment="1">
      <alignment vertical="center"/>
    </xf>
    <xf numFmtId="0" fontId="12" fillId="0" borderId="0" xfId="0" applyFont="1" applyFill="1" applyAlignment="1">
      <alignment/>
    </xf>
    <xf numFmtId="3" fontId="13" fillId="0" borderId="0" xfId="0" applyNumberFormat="1" applyFont="1" applyFill="1" applyAlignment="1">
      <alignment/>
    </xf>
    <xf numFmtId="3" fontId="7" fillId="0" borderId="0" xfId="0" applyNumberFormat="1" applyFont="1" applyFill="1" applyAlignment="1">
      <alignment/>
    </xf>
    <xf numFmtId="0" fontId="0" fillId="0" borderId="0" xfId="0" applyFont="1" applyFill="1" applyAlignment="1">
      <alignment/>
    </xf>
    <xf numFmtId="3" fontId="12" fillId="0" borderId="10"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78" fontId="5" fillId="0" borderId="11" xfId="41" applyNumberFormat="1" applyFont="1" applyFill="1" applyBorder="1" applyAlignment="1">
      <alignment horizontal="right" vertical="center" wrapText="1"/>
    </xf>
    <xf numFmtId="178" fontId="5" fillId="0" borderId="11"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6" fillId="0" borderId="12" xfId="0" applyFont="1" applyFill="1" applyBorder="1" applyAlignment="1">
      <alignment horizontal="center" vertical="center"/>
    </xf>
    <xf numFmtId="0" fontId="5" fillId="0" borderId="12" xfId="0" applyNumberFormat="1" applyFont="1" applyFill="1" applyBorder="1" applyAlignment="1">
      <alignment horizontal="center" vertical="center" wrapText="1"/>
    </xf>
    <xf numFmtId="178" fontId="5" fillId="0" borderId="12" xfId="41" applyNumberFormat="1" applyFont="1" applyFill="1" applyBorder="1" applyAlignment="1">
      <alignment horizontal="right" vertical="center" wrapText="1"/>
    </xf>
    <xf numFmtId="178" fontId="5" fillId="0" borderId="12"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0" fontId="12" fillId="0" borderId="0" xfId="0" applyFont="1" applyFill="1" applyAlignment="1">
      <alignment vertical="center"/>
    </xf>
    <xf numFmtId="0" fontId="12" fillId="0" borderId="10" xfId="0" applyFont="1" applyFill="1" applyBorder="1" applyAlignment="1">
      <alignment horizontal="center" vertical="center"/>
    </xf>
    <xf numFmtId="3" fontId="12" fillId="0" borderId="0" xfId="0" applyNumberFormat="1" applyFont="1" applyFill="1" applyAlignment="1">
      <alignment horizontal="center" vertical="center" wrapText="1"/>
    </xf>
    <xf numFmtId="179" fontId="5" fillId="0" borderId="11" xfId="41" applyNumberFormat="1" applyFont="1" applyFill="1" applyBorder="1" applyAlignment="1">
      <alignment horizontal="right" vertical="center" wrapText="1"/>
    </xf>
    <xf numFmtId="179" fontId="5" fillId="0" borderId="12" xfId="41" applyNumberFormat="1" applyFont="1" applyFill="1" applyBorder="1" applyAlignment="1">
      <alignment horizontal="right" vertical="center" wrapText="1"/>
    </xf>
    <xf numFmtId="178" fontId="6" fillId="0" borderId="0" xfId="41" applyNumberFormat="1" applyFont="1" applyFill="1" applyBorder="1" applyAlignment="1">
      <alignment horizontal="center" vertical="center" wrapText="1"/>
    </xf>
    <xf numFmtId="178" fontId="6" fillId="0" borderId="0" xfId="41" applyNumberFormat="1" applyFont="1" applyFill="1" applyAlignment="1">
      <alignment vertical="center"/>
    </xf>
    <xf numFmtId="178" fontId="6" fillId="0" borderId="0" xfId="0" applyNumberFormat="1" applyFont="1" applyFill="1" applyAlignment="1">
      <alignment/>
    </xf>
    <xf numFmtId="181" fontId="12" fillId="0" borderId="0" xfId="0" applyNumberFormat="1" applyFont="1" applyFill="1" applyAlignment="1">
      <alignment/>
    </xf>
    <xf numFmtId="178" fontId="12" fillId="0" borderId="10" xfId="41" applyNumberFormat="1" applyFont="1" applyFill="1" applyBorder="1" applyAlignment="1">
      <alignment horizontal="right" vertical="center" wrapText="1"/>
    </xf>
    <xf numFmtId="184" fontId="12" fillId="0" borderId="10" xfId="0" applyNumberFormat="1" applyFont="1" applyFill="1" applyBorder="1" applyAlignment="1">
      <alignment horizontal="right" vertical="center" wrapText="1"/>
    </xf>
    <xf numFmtId="3" fontId="12" fillId="0" borderId="0" xfId="0" applyNumberFormat="1" applyFont="1" applyFill="1" applyAlignment="1">
      <alignment horizontal="center"/>
    </xf>
    <xf numFmtId="0" fontId="5" fillId="0" borderId="0" xfId="0" applyFont="1" applyFill="1" applyAlignment="1">
      <alignment wrapText="1"/>
    </xf>
    <xf numFmtId="0" fontId="5" fillId="0" borderId="0" xfId="0" applyFont="1" applyFill="1" applyAlignment="1">
      <alignment/>
    </xf>
    <xf numFmtId="171" fontId="12" fillId="0" borderId="0" xfId="41" applyNumberFormat="1" applyFont="1" applyFill="1" applyBorder="1" applyAlignment="1">
      <alignment horizontal="center"/>
    </xf>
    <xf numFmtId="171" fontId="12" fillId="0" borderId="0" xfId="41" applyNumberFormat="1" applyFont="1" applyFill="1" applyAlignment="1">
      <alignment horizontal="center"/>
    </xf>
    <xf numFmtId="180" fontId="6" fillId="0" borderId="0" xfId="0" applyNumberFormat="1" applyFont="1" applyFill="1" applyAlignment="1">
      <alignment/>
    </xf>
    <xf numFmtId="171" fontId="6" fillId="0" borderId="0" xfId="0" applyNumberFormat="1" applyFont="1" applyFill="1" applyAlignment="1">
      <alignment/>
    </xf>
    <xf numFmtId="171" fontId="6" fillId="0" borderId="0" xfId="41" applyNumberFormat="1" applyFont="1" applyFill="1" applyAlignment="1">
      <alignment/>
    </xf>
    <xf numFmtId="179" fontId="2" fillId="0" borderId="0" xfId="41" applyNumberFormat="1" applyFont="1" applyFill="1" applyAlignment="1">
      <alignment horizontal="right"/>
    </xf>
    <xf numFmtId="179" fontId="6" fillId="0" borderId="0" xfId="0" applyNumberFormat="1" applyFont="1" applyFill="1" applyAlignment="1">
      <alignment/>
    </xf>
    <xf numFmtId="0" fontId="15" fillId="0" borderId="0" xfId="0" applyFont="1" applyFill="1" applyAlignment="1">
      <alignment horizontal="justify"/>
    </xf>
    <xf numFmtId="179" fontId="15" fillId="0" borderId="0" xfId="0" applyNumberFormat="1" applyFont="1" applyFill="1" applyAlignment="1">
      <alignment horizontal="justify"/>
    </xf>
    <xf numFmtId="179" fontId="12" fillId="0" borderId="10" xfId="41" applyNumberFormat="1" applyFont="1" applyFill="1" applyBorder="1" applyAlignment="1">
      <alignment horizontal="right" vertical="center" wrapText="1"/>
    </xf>
    <xf numFmtId="185" fontId="7" fillId="0" borderId="13" xfId="0" applyNumberFormat="1" applyFont="1" applyFill="1" applyBorder="1" applyAlignment="1">
      <alignment horizontal="right" vertical="center" wrapText="1"/>
    </xf>
    <xf numFmtId="178" fontId="5" fillId="0" borderId="0" xfId="0" applyNumberFormat="1" applyFont="1" applyFill="1" applyAlignment="1">
      <alignment wrapText="1"/>
    </xf>
    <xf numFmtId="184" fontId="4" fillId="0" borderId="0" xfId="0" applyNumberFormat="1" applyFont="1" applyFill="1" applyAlignment="1">
      <alignment wrapText="1"/>
    </xf>
    <xf numFmtId="184" fontId="5" fillId="0" borderId="0" xfId="0" applyNumberFormat="1" applyFont="1" applyFill="1" applyAlignment="1">
      <alignment wrapText="1"/>
    </xf>
    <xf numFmtId="1" fontId="4" fillId="0" borderId="0" xfId="0" applyNumberFormat="1" applyFont="1" applyFill="1" applyAlignment="1">
      <alignment wrapText="1"/>
    </xf>
    <xf numFmtId="0" fontId="5" fillId="0" borderId="0" xfId="0" applyFont="1" applyFill="1" applyAlignment="1">
      <alignment vertical="center"/>
    </xf>
    <xf numFmtId="180" fontId="5" fillId="0" borderId="0" xfId="0" applyNumberFormat="1" applyFont="1" applyFill="1" applyAlignment="1">
      <alignment wrapText="1"/>
    </xf>
    <xf numFmtId="178" fontId="5" fillId="0" borderId="0" xfId="0" applyNumberFormat="1" applyFont="1" applyFill="1" applyAlignment="1">
      <alignment/>
    </xf>
    <xf numFmtId="179" fontId="5" fillId="0" borderId="0" xfId="0" applyNumberFormat="1" applyFont="1" applyFill="1" applyAlignment="1">
      <alignment/>
    </xf>
    <xf numFmtId="3" fontId="11" fillId="0" borderId="0" xfId="0" applyNumberFormat="1" applyFont="1" applyFill="1" applyAlignment="1">
      <alignment/>
    </xf>
    <xf numFmtId="3" fontId="12" fillId="0" borderId="0" xfId="0" applyNumberFormat="1" applyFont="1" applyFill="1" applyAlignment="1">
      <alignment/>
    </xf>
    <xf numFmtId="181" fontId="12" fillId="0" borderId="0" xfId="0" applyNumberFormat="1" applyFont="1" applyFill="1" applyAlignment="1">
      <alignment/>
    </xf>
    <xf numFmtId="181" fontId="12" fillId="0" borderId="0" xfId="0" applyNumberFormat="1" applyFont="1" applyFill="1" applyAlignment="1">
      <alignment vertical="center"/>
    </xf>
    <xf numFmtId="171" fontId="6" fillId="0" borderId="0" xfId="41" applyNumberFormat="1" applyFont="1" applyFill="1" applyAlignment="1">
      <alignment/>
    </xf>
    <xf numFmtId="3" fontId="6" fillId="0" borderId="0" xfId="0" applyNumberFormat="1" applyFont="1" applyFill="1" applyAlignment="1">
      <alignment/>
    </xf>
    <xf numFmtId="181" fontId="6" fillId="0" borderId="0" xfId="0" applyNumberFormat="1" applyFont="1" applyFill="1" applyAlignment="1">
      <alignment vertical="center"/>
    </xf>
    <xf numFmtId="178" fontId="12" fillId="0" borderId="0" xfId="0" applyNumberFormat="1" applyFont="1" applyFill="1" applyAlignment="1">
      <alignment horizontal="right" vertical="center"/>
    </xf>
    <xf numFmtId="3" fontId="6" fillId="0" borderId="0" xfId="0" applyNumberFormat="1" applyFont="1" applyFill="1" applyAlignment="1">
      <alignment vertical="center"/>
    </xf>
    <xf numFmtId="178" fontId="6" fillId="0" borderId="0" xfId="0" applyNumberFormat="1" applyFont="1" applyFill="1" applyAlignment="1">
      <alignment vertical="center"/>
    </xf>
    <xf numFmtId="0" fontId="0" fillId="0" borderId="0" xfId="0" applyFill="1" applyAlignment="1">
      <alignment/>
    </xf>
    <xf numFmtId="0" fontId="8" fillId="0" borderId="0" xfId="0" applyFont="1" applyFill="1" applyAlignment="1">
      <alignment horizontal="center" vertical="center" wrapText="1"/>
    </xf>
    <xf numFmtId="0" fontId="8" fillId="0" borderId="0" xfId="0" applyFont="1" applyFill="1" applyAlignment="1">
      <alignment horizontal="center"/>
    </xf>
    <xf numFmtId="0" fontId="8" fillId="0" borderId="0" xfId="0" applyFont="1" applyFill="1" applyAlignment="1">
      <alignment/>
    </xf>
    <xf numFmtId="0" fontId="14" fillId="0" borderId="0" xfId="0" applyFont="1" applyFill="1" applyAlignment="1">
      <alignment horizontal="center" vertical="center" wrapText="1"/>
    </xf>
    <xf numFmtId="0" fontId="4" fillId="0" borderId="14" xfId="0" applyFont="1" applyFill="1" applyBorder="1" applyAlignment="1">
      <alignment horizontal="center" vertical="center" wrapText="1"/>
    </xf>
    <xf numFmtId="178" fontId="4" fillId="0" borderId="10" xfId="41" applyNumberFormat="1" applyFont="1" applyFill="1" applyBorder="1" applyAlignment="1">
      <alignment horizontal="right" vertical="center" wrapText="1"/>
    </xf>
    <xf numFmtId="0" fontId="8" fillId="0" borderId="0" xfId="0" applyFont="1" applyFill="1" applyAlignment="1">
      <alignment/>
    </xf>
    <xf numFmtId="178" fontId="8" fillId="0" borderId="0" xfId="0" applyNumberFormat="1" applyFont="1" applyFill="1" applyAlignment="1">
      <alignment horizontal="center"/>
    </xf>
    <xf numFmtId="178" fontId="8" fillId="0" borderId="0" xfId="0" applyNumberFormat="1" applyFont="1" applyFill="1" applyAlignment="1">
      <alignment/>
    </xf>
    <xf numFmtId="180" fontId="8" fillId="0" borderId="0" xfId="0" applyNumberFormat="1" applyFont="1" applyFill="1" applyAlignment="1">
      <alignment/>
    </xf>
    <xf numFmtId="180" fontId="8" fillId="0" borderId="0" xfId="0" applyNumberFormat="1" applyFont="1" applyFill="1" applyAlignment="1">
      <alignment horizontal="center"/>
    </xf>
    <xf numFmtId="0" fontId="4" fillId="0" borderId="15" xfId="0"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right" vertical="center" wrapText="1"/>
    </xf>
    <xf numFmtId="180" fontId="5" fillId="0" borderId="11" xfId="0" applyNumberFormat="1" applyFont="1" applyFill="1" applyBorder="1" applyAlignment="1">
      <alignment horizontal="right" vertical="center" wrapText="1"/>
    </xf>
    <xf numFmtId="178" fontId="5" fillId="0" borderId="11" xfId="0" applyNumberFormat="1" applyFont="1" applyFill="1" applyBorder="1" applyAlignment="1">
      <alignment vertical="center" wrapText="1"/>
    </xf>
    <xf numFmtId="0" fontId="5" fillId="0" borderId="11" xfId="0" applyFont="1" applyFill="1" applyBorder="1" applyAlignment="1">
      <alignment vertical="center" wrapText="1"/>
    </xf>
    <xf numFmtId="178" fontId="8" fillId="0" borderId="0" xfId="0" applyNumberFormat="1" applyFont="1" applyFill="1" applyAlignment="1">
      <alignment vertical="center"/>
    </xf>
    <xf numFmtId="180" fontId="8" fillId="0" borderId="0" xfId="0" applyNumberFormat="1" applyFont="1" applyFill="1" applyAlignment="1">
      <alignment vertical="center"/>
    </xf>
    <xf numFmtId="0" fontId="8" fillId="0" borderId="0" xfId="0" applyFont="1" applyFill="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horizontal="right" vertical="center" wrapText="1"/>
    </xf>
    <xf numFmtId="180" fontId="5" fillId="0" borderId="12" xfId="0" applyNumberFormat="1" applyFont="1" applyFill="1" applyBorder="1" applyAlignment="1">
      <alignment horizontal="right" vertical="center" wrapText="1"/>
    </xf>
    <xf numFmtId="178" fontId="5" fillId="0" borderId="12" xfId="41" applyNumberFormat="1" applyFont="1" applyFill="1" applyBorder="1" applyAlignment="1">
      <alignment vertical="center" wrapText="1"/>
    </xf>
    <xf numFmtId="3" fontId="5" fillId="0" borderId="12" xfId="0" applyNumberFormat="1" applyFont="1" applyFill="1" applyBorder="1" applyAlignment="1">
      <alignment horizontal="right" vertical="center" wrapText="1"/>
    </xf>
    <xf numFmtId="178" fontId="6" fillId="0" borderId="0" xfId="41" applyNumberFormat="1" applyFont="1" applyFill="1" applyAlignment="1">
      <alignment horizontal="center" vertical="center"/>
    </xf>
    <xf numFmtId="178" fontId="6" fillId="0" borderId="0" xfId="41" applyNumberFormat="1" applyFont="1" applyFill="1" applyBorder="1" applyAlignment="1">
      <alignment horizontal="center" vertical="center"/>
    </xf>
    <xf numFmtId="178" fontId="8" fillId="0" borderId="0" xfId="0" applyNumberFormat="1" applyFont="1" applyFill="1" applyBorder="1" applyAlignment="1">
      <alignment vertical="center"/>
    </xf>
    <xf numFmtId="180" fontId="8" fillId="0" borderId="0" xfId="0" applyNumberFormat="1" applyFont="1" applyFill="1" applyBorder="1" applyAlignment="1">
      <alignment vertical="center"/>
    </xf>
    <xf numFmtId="0" fontId="8" fillId="0" borderId="0" xfId="0" applyFont="1" applyFill="1" applyBorder="1" applyAlignment="1">
      <alignment vertical="center"/>
    </xf>
    <xf numFmtId="3" fontId="5" fillId="0" borderId="12" xfId="0" applyNumberFormat="1" applyFont="1" applyFill="1" applyBorder="1" applyAlignment="1">
      <alignment vertical="center" wrapText="1"/>
    </xf>
    <xf numFmtId="0" fontId="6" fillId="0" borderId="12" xfId="0" applyFont="1" applyFill="1" applyBorder="1" applyAlignment="1">
      <alignment horizontal="center" vertical="center" wrapText="1"/>
    </xf>
    <xf numFmtId="3" fontId="6" fillId="0" borderId="12"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6" fillId="0" borderId="0" xfId="59" applyFont="1" applyBorder="1" applyAlignment="1">
      <alignment horizontal="center" vertical="center"/>
      <protection/>
    </xf>
    <xf numFmtId="0" fontId="11" fillId="0" borderId="0" xfId="59" applyFont="1" applyBorder="1" applyAlignment="1">
      <alignment horizontal="left" vertical="center" wrapText="1"/>
      <protection/>
    </xf>
    <xf numFmtId="182" fontId="12" fillId="0" borderId="10" xfId="43" applyNumberFormat="1" applyFont="1" applyFill="1" applyBorder="1" applyAlignment="1">
      <alignment horizontal="right" vertical="center" wrapText="1"/>
    </xf>
    <xf numFmtId="179" fontId="12" fillId="0" borderId="10" xfId="43" applyNumberFormat="1" applyFont="1" applyFill="1" applyBorder="1" applyAlignment="1">
      <alignment horizontal="right" vertical="center" wrapText="1"/>
    </xf>
    <xf numFmtId="178" fontId="6" fillId="0" borderId="17" xfId="41" applyNumberFormat="1" applyFont="1" applyFill="1" applyBorder="1" applyAlignment="1">
      <alignment horizontal="right" vertical="center" wrapText="1"/>
    </xf>
    <xf numFmtId="0" fontId="6" fillId="0" borderId="16" xfId="0" applyFont="1" applyFill="1" applyBorder="1" applyAlignment="1">
      <alignment horizontal="left" vertical="center" wrapText="1"/>
    </xf>
    <xf numFmtId="0" fontId="6" fillId="0" borderId="16" xfId="0" applyFont="1" applyFill="1" applyBorder="1" applyAlignment="1">
      <alignment horizontal="center" vertical="center"/>
    </xf>
    <xf numFmtId="178" fontId="6" fillId="0" borderId="16" xfId="41" applyNumberFormat="1" applyFont="1" applyFill="1" applyBorder="1" applyAlignment="1">
      <alignment horizontal="right" vertical="center" wrapText="1"/>
    </xf>
    <xf numFmtId="171" fontId="6" fillId="0" borderId="16" xfId="41" applyNumberFormat="1" applyFont="1" applyFill="1" applyBorder="1" applyAlignment="1">
      <alignment horizontal="right" vertical="center" wrapText="1"/>
    </xf>
    <xf numFmtId="0" fontId="6" fillId="0" borderId="16" xfId="0" applyFont="1" applyFill="1" applyBorder="1" applyAlignment="1">
      <alignment vertical="center" wrapText="1"/>
    </xf>
    <xf numFmtId="182" fontId="6" fillId="0" borderId="16" xfId="43" applyNumberFormat="1" applyFont="1" applyFill="1" applyBorder="1" applyAlignment="1">
      <alignment vertical="center" wrapText="1"/>
    </xf>
    <xf numFmtId="179" fontId="6" fillId="0" borderId="16" xfId="43" applyNumberFormat="1" applyFont="1" applyFill="1" applyBorder="1" applyAlignment="1">
      <alignment vertical="center" wrapText="1"/>
    </xf>
    <xf numFmtId="182" fontId="6" fillId="0" borderId="16" xfId="43" applyNumberFormat="1" applyFont="1" applyFill="1" applyBorder="1" applyAlignment="1">
      <alignment horizontal="right" vertical="center" wrapText="1"/>
    </xf>
    <xf numFmtId="179" fontId="6" fillId="0" borderId="16" xfId="43" applyNumberFormat="1" applyFont="1" applyFill="1" applyBorder="1" applyAlignment="1">
      <alignment horizontal="right" vertical="center" wrapText="1"/>
    </xf>
    <xf numFmtId="178" fontId="6" fillId="0" borderId="18" xfId="41" applyNumberFormat="1" applyFont="1" applyFill="1" applyBorder="1" applyAlignment="1">
      <alignment horizontal="right" vertical="center" wrapText="1"/>
    </xf>
    <xf numFmtId="3" fontId="5" fillId="0" borderId="0" xfId="0" applyNumberFormat="1" applyFont="1" applyFill="1" applyAlignment="1">
      <alignment horizontal="justify"/>
    </xf>
    <xf numFmtId="3" fontId="5" fillId="0" borderId="0" xfId="0" applyNumberFormat="1" applyFont="1" applyFill="1" applyAlignment="1">
      <alignment horizontal="right"/>
    </xf>
    <xf numFmtId="186" fontId="6" fillId="0" borderId="0" xfId="0" applyNumberFormat="1" applyFont="1" applyFill="1" applyAlignment="1">
      <alignment/>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0" xfId="0" applyFont="1" applyFill="1" applyAlignment="1">
      <alignment horizontal="center" wrapText="1"/>
    </xf>
    <xf numFmtId="0" fontId="14"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4" xfId="0"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right" vertical="center" wrapText="1"/>
    </xf>
    <xf numFmtId="178" fontId="5" fillId="0" borderId="12" xfId="41" applyNumberFormat="1" applyFont="1" applyFill="1" applyBorder="1" applyAlignment="1">
      <alignment horizontal="right" vertical="center" wrapText="1"/>
    </xf>
    <xf numFmtId="180" fontId="5" fillId="0" borderId="12" xfId="0" applyNumberFormat="1" applyFont="1" applyFill="1" applyBorder="1" applyAlignment="1">
      <alignment horizontal="right" vertical="center" wrapText="1"/>
    </xf>
    <xf numFmtId="178" fontId="5" fillId="0" borderId="12" xfId="41" applyNumberFormat="1" applyFont="1" applyFill="1" applyBorder="1" applyAlignment="1">
      <alignment horizontal="center" vertical="center" wrapText="1"/>
    </xf>
    <xf numFmtId="0" fontId="14" fillId="0" borderId="0" xfId="0" applyFont="1" applyFill="1" applyAlignment="1">
      <alignment horizontal="center" vertical="center"/>
    </xf>
    <xf numFmtId="0" fontId="12" fillId="0" borderId="10" xfId="0" applyFont="1" applyFill="1" applyBorder="1" applyAlignment="1">
      <alignment horizontal="center" vertical="center"/>
    </xf>
    <xf numFmtId="3" fontId="12" fillId="0" borderId="10"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wrapText="1"/>
    </xf>
    <xf numFmtId="171" fontId="12" fillId="0" borderId="10" xfId="41"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3" fontId="6" fillId="0" borderId="16"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12" fillId="0" borderId="10" xfId="0" applyFont="1" applyFill="1" applyBorder="1" applyAlignment="1">
      <alignment horizontal="center" vertical="center" wrapText="1"/>
    </xf>
    <xf numFmtId="3" fontId="6" fillId="0" borderId="17" xfId="0" applyNumberFormat="1" applyFont="1" applyFill="1" applyBorder="1" applyAlignment="1">
      <alignment horizontal="center" vertical="center" wrapText="1"/>
    </xf>
    <xf numFmtId="178" fontId="6" fillId="0" borderId="16" xfId="41" applyNumberFormat="1" applyFont="1" applyFill="1" applyBorder="1" applyAlignment="1">
      <alignment horizontal="right" vertical="center" wrapText="1"/>
    </xf>
    <xf numFmtId="0" fontId="6" fillId="0" borderId="17" xfId="0" applyFont="1" applyFill="1" applyBorder="1" applyAlignment="1">
      <alignment horizontal="left" vertical="center" wrapText="1"/>
    </xf>
    <xf numFmtId="178" fontId="6" fillId="0" borderId="17" xfId="41" applyNumberFormat="1" applyFont="1" applyFill="1" applyBorder="1" applyAlignment="1">
      <alignment horizontal="right" vertical="center" wrapText="1"/>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xf>
    <xf numFmtId="178" fontId="6" fillId="0" borderId="18" xfId="41" applyNumberFormat="1" applyFont="1" applyFill="1" applyBorder="1" applyAlignment="1">
      <alignment horizontal="right" vertical="center" wrapText="1"/>
    </xf>
    <xf numFmtId="171" fontId="6" fillId="0" borderId="16" xfId="41" applyNumberFormat="1" applyFont="1" applyFill="1" applyBorder="1" applyAlignment="1">
      <alignment horizontal="right" vertical="center" wrapText="1"/>
    </xf>
    <xf numFmtId="171" fontId="6" fillId="0" borderId="18" xfId="41" applyNumberFormat="1" applyFont="1" applyFill="1" applyBorder="1" applyAlignment="1">
      <alignment horizontal="right" vertical="center" wrapText="1"/>
    </xf>
    <xf numFmtId="171" fontId="6" fillId="0" borderId="16" xfId="41" applyNumberFormat="1" applyFont="1" applyFill="1" applyBorder="1" applyAlignment="1">
      <alignment horizontal="center" vertical="center" wrapText="1"/>
    </xf>
    <xf numFmtId="171" fontId="6" fillId="0" borderId="17" xfId="41" applyNumberFormat="1" applyFont="1" applyFill="1" applyBorder="1" applyAlignment="1">
      <alignment horizontal="right" vertical="center" wrapText="1"/>
    </xf>
    <xf numFmtId="171" fontId="6" fillId="33" borderId="16" xfId="41" applyNumberFormat="1" applyFont="1" applyFill="1" applyBorder="1" applyAlignment="1">
      <alignment horizontal="right" vertical="center" wrapText="1"/>
    </xf>
    <xf numFmtId="182" fontId="6" fillId="0" borderId="16" xfId="43" applyNumberFormat="1" applyFont="1" applyFill="1" applyBorder="1" applyAlignment="1">
      <alignment vertical="center" wrapText="1"/>
    </xf>
    <xf numFmtId="182" fontId="6" fillId="0" borderId="16" xfId="41" applyNumberFormat="1" applyFont="1" applyFill="1" applyBorder="1" applyAlignment="1">
      <alignment vertical="center" wrapText="1"/>
    </xf>
    <xf numFmtId="182" fontId="6" fillId="0" borderId="18" xfId="41" applyNumberFormat="1" applyFont="1" applyFill="1" applyBorder="1" applyAlignment="1">
      <alignment vertical="center" wrapText="1"/>
    </xf>
    <xf numFmtId="182" fontId="6" fillId="0" borderId="16" xfId="43" applyNumberFormat="1" applyFont="1" applyFill="1" applyBorder="1" applyAlignment="1">
      <alignment horizontal="right" vertical="center" wrapText="1"/>
    </xf>
    <xf numFmtId="182" fontId="6" fillId="0" borderId="16" xfId="41" applyNumberFormat="1" applyFont="1" applyFill="1" applyBorder="1" applyAlignment="1">
      <alignment horizontal="right" vertical="center" wrapText="1"/>
    </xf>
    <xf numFmtId="182" fontId="6" fillId="33" borderId="16" xfId="41" applyNumberFormat="1" applyFont="1" applyFill="1" applyBorder="1" applyAlignment="1">
      <alignment vertical="center" wrapText="1"/>
    </xf>
    <xf numFmtId="0" fontId="4" fillId="0" borderId="15" xfId="0" applyFont="1" applyFill="1" applyBorder="1" applyAlignment="1">
      <alignment horizontal="center" vertical="center" wrapText="1"/>
    </xf>
    <xf numFmtId="0" fontId="4" fillId="0" borderId="22" xfId="0" applyFont="1" applyFill="1" applyBorder="1" applyAlignment="1">
      <alignment horizontal="center" vertical="center" wrapText="1"/>
    </xf>
    <xf numFmtId="179" fontId="6" fillId="0" borderId="17" xfId="41" applyNumberFormat="1" applyFont="1" applyFill="1" applyBorder="1" applyAlignment="1">
      <alignment horizontal="right" vertical="center" wrapText="1"/>
    </xf>
    <xf numFmtId="179" fontId="6" fillId="0" borderId="16" xfId="41" applyNumberFormat="1" applyFont="1" applyFill="1" applyBorder="1" applyAlignment="1">
      <alignment horizontal="right" vertical="center" wrapText="1"/>
    </xf>
    <xf numFmtId="179" fontId="6" fillId="33" borderId="16" xfId="41" applyNumberFormat="1" applyFont="1" applyFill="1" applyBorder="1" applyAlignment="1">
      <alignment horizontal="center" vertical="center" wrapText="1"/>
    </xf>
    <xf numFmtId="179" fontId="6" fillId="0" borderId="16" xfId="43" applyNumberFormat="1" applyFont="1" applyFill="1" applyBorder="1" applyAlignment="1">
      <alignment horizontal="right" vertical="center" wrapText="1"/>
    </xf>
    <xf numFmtId="171" fontId="6" fillId="0" borderId="18" xfId="41" applyNumberFormat="1" applyFont="1" applyFill="1" applyBorder="1" applyAlignment="1">
      <alignment horizontal="center" vertical="center" wrapText="1"/>
    </xf>
    <xf numFmtId="179" fontId="6" fillId="0" borderId="23" xfId="43" applyNumberFormat="1" applyFont="1" applyFill="1" applyBorder="1" applyAlignment="1">
      <alignment horizontal="center" vertical="center" wrapText="1"/>
    </xf>
    <xf numFmtId="179" fontId="6" fillId="0" borderId="24" xfId="43" applyNumberFormat="1" applyFont="1" applyFill="1" applyBorder="1" applyAlignment="1">
      <alignment horizontal="center" vertical="center" wrapText="1"/>
    </xf>
    <xf numFmtId="179" fontId="6" fillId="0" borderId="25" xfId="43" applyNumberFormat="1" applyFont="1" applyFill="1" applyBorder="1" applyAlignment="1">
      <alignment horizontal="center" vertical="center" wrapText="1"/>
    </xf>
    <xf numFmtId="179" fontId="6" fillId="0" borderId="23" xfId="41" applyNumberFormat="1" applyFont="1" applyFill="1" applyBorder="1" applyAlignment="1">
      <alignment horizontal="center" vertical="center" wrapText="1"/>
    </xf>
    <xf numFmtId="179" fontId="6" fillId="0" borderId="25" xfId="41" applyNumberFormat="1" applyFont="1" applyFill="1" applyBorder="1" applyAlignment="1">
      <alignment horizontal="center" vertical="center" wrapText="1"/>
    </xf>
    <xf numFmtId="171" fontId="6" fillId="0" borderId="23" xfId="41" applyNumberFormat="1" applyFont="1" applyFill="1" applyBorder="1" applyAlignment="1">
      <alignment horizontal="center" vertical="center" wrapText="1"/>
    </xf>
    <xf numFmtId="171" fontId="6" fillId="0" borderId="22" xfId="41" applyNumberFormat="1" applyFont="1" applyFill="1" applyBorder="1" applyAlignment="1">
      <alignment horizontal="center" vertical="center" wrapText="1"/>
    </xf>
    <xf numFmtId="0" fontId="3" fillId="0" borderId="0" xfId="0" applyFont="1" applyAlignment="1">
      <alignment horizontal="center" wrapText="1"/>
    </xf>
    <xf numFmtId="0" fontId="10" fillId="0" borderId="0" xfId="0" applyFont="1" applyAlignment="1">
      <alignment horizontal="center" vertical="center" wrapText="1"/>
    </xf>
    <xf numFmtId="179" fontId="6" fillId="0" borderId="24" xfId="41" applyNumberFormat="1" applyFont="1" applyFill="1" applyBorder="1" applyAlignment="1">
      <alignment horizontal="center" vertical="center" wrapText="1"/>
    </xf>
    <xf numFmtId="179" fontId="6" fillId="0" borderId="17" xfId="41" applyNumberFormat="1" applyFont="1" applyFill="1" applyBorder="1" applyAlignment="1">
      <alignment horizontal="center" vertical="center" wrapText="1"/>
    </xf>
    <xf numFmtId="179" fontId="6" fillId="0" borderId="16" xfId="41" applyNumberFormat="1"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4 2" xfId="44"/>
    <cellStyle name="Currency" xfId="45"/>
    <cellStyle name="Currency [0]" xfId="46"/>
    <cellStyle name="Check Cel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U61"/>
  <sheetViews>
    <sheetView view="pageLayout" workbookViewId="0" topLeftCell="A1">
      <selection activeCell="A2" sqref="A2:R2"/>
    </sheetView>
  </sheetViews>
  <sheetFormatPr defaultColWidth="9.140625" defaultRowHeight="12.75"/>
  <cols>
    <col min="1" max="1" width="4.7109375" style="78" customWidth="1"/>
    <col min="2" max="2" width="18.57421875" style="79" customWidth="1"/>
    <col min="3" max="3" width="9.28125" style="79" customWidth="1"/>
    <col min="4" max="4" width="10.7109375" style="79" hidden="1" customWidth="1"/>
    <col min="5" max="5" width="4.57421875" style="79" customWidth="1"/>
    <col min="6" max="6" width="4.57421875" style="78" customWidth="1"/>
    <col min="7" max="7" width="8.57421875" style="79" customWidth="1"/>
    <col min="8" max="10" width="6.00390625" style="78" customWidth="1"/>
    <col min="11" max="12" width="8.28125" style="78" customWidth="1"/>
    <col min="13" max="13" width="8.57421875" style="78" customWidth="1"/>
    <col min="14" max="15" width="8.28125" style="78" customWidth="1"/>
    <col min="16" max="16" width="9.00390625" style="78" customWidth="1"/>
    <col min="17" max="17" width="8.8515625" style="78" customWidth="1"/>
    <col min="18" max="18" width="10.140625" style="79" customWidth="1"/>
    <col min="19" max="19" width="13.57421875" style="79" hidden="1" customWidth="1"/>
    <col min="20" max="20" width="11.7109375" style="79" hidden="1" customWidth="1"/>
    <col min="21" max="108" width="0" style="79" hidden="1" customWidth="1"/>
    <col min="109" max="255" width="9.140625" style="79" customWidth="1"/>
    <col min="256" max="16384" width="9.140625" style="76" customWidth="1"/>
  </cols>
  <sheetData>
    <row r="1" spans="1:18" ht="36.75" customHeight="1">
      <c r="A1" s="135" t="s">
        <v>115</v>
      </c>
      <c r="B1" s="135"/>
      <c r="C1" s="135"/>
      <c r="D1" s="135"/>
      <c r="E1" s="135"/>
      <c r="F1" s="135"/>
      <c r="G1" s="135"/>
      <c r="H1" s="135"/>
      <c r="I1" s="135"/>
      <c r="J1" s="135"/>
      <c r="K1" s="135"/>
      <c r="L1" s="135"/>
      <c r="M1" s="135"/>
      <c r="N1" s="135"/>
      <c r="O1" s="135"/>
      <c r="P1" s="135"/>
      <c r="Q1" s="135"/>
      <c r="R1" s="135"/>
    </row>
    <row r="2" spans="1:18" ht="30" customHeight="1">
      <c r="A2" s="136" t="str">
        <f>'PA BT,HT'!A2:O2</f>
        <v>(Kèm theo Quyết định số …../QĐ- UBND ngày …../5/2023 của UBND huyện Tân Yên)</v>
      </c>
      <c r="B2" s="136"/>
      <c r="C2" s="136"/>
      <c r="D2" s="136"/>
      <c r="E2" s="136"/>
      <c r="F2" s="136"/>
      <c r="G2" s="136"/>
      <c r="H2" s="136"/>
      <c r="I2" s="136"/>
      <c r="J2" s="136"/>
      <c r="K2" s="136"/>
      <c r="L2" s="136"/>
      <c r="M2" s="136"/>
      <c r="N2" s="136"/>
      <c r="O2" s="136"/>
      <c r="P2" s="136"/>
      <c r="Q2" s="136"/>
      <c r="R2" s="136"/>
    </row>
    <row r="3" spans="1:18" ht="6" customHeight="1">
      <c r="A3" s="80"/>
      <c r="B3" s="80"/>
      <c r="C3" s="80"/>
      <c r="D3" s="80"/>
      <c r="E3" s="80"/>
      <c r="F3" s="80"/>
      <c r="G3" s="80"/>
      <c r="H3" s="80"/>
      <c r="I3" s="80"/>
      <c r="J3" s="80"/>
      <c r="K3" s="80"/>
      <c r="L3" s="80"/>
      <c r="M3" s="80"/>
      <c r="N3" s="80"/>
      <c r="O3" s="80"/>
      <c r="P3" s="80"/>
      <c r="Q3" s="80"/>
      <c r="R3" s="80"/>
    </row>
    <row r="4" spans="1:18" ht="30" customHeight="1">
      <c r="A4" s="137" t="s">
        <v>0</v>
      </c>
      <c r="B4" s="137" t="s">
        <v>1</v>
      </c>
      <c r="C4" s="137" t="s">
        <v>2</v>
      </c>
      <c r="D4" s="137" t="s">
        <v>3</v>
      </c>
      <c r="E4" s="137" t="s">
        <v>4</v>
      </c>
      <c r="F4" s="137"/>
      <c r="G4" s="137"/>
      <c r="H4" s="137"/>
      <c r="I4" s="137" t="s">
        <v>5</v>
      </c>
      <c r="J4" s="137"/>
      <c r="K4" s="137"/>
      <c r="L4" s="137"/>
      <c r="M4" s="137" t="s">
        <v>6</v>
      </c>
      <c r="N4" s="137"/>
      <c r="O4" s="137"/>
      <c r="P4" s="137"/>
      <c r="Q4" s="137" t="s">
        <v>104</v>
      </c>
      <c r="R4" s="137" t="s">
        <v>7</v>
      </c>
    </row>
    <row r="5" spans="1:18" ht="30" customHeight="1">
      <c r="A5" s="137"/>
      <c r="B5" s="137"/>
      <c r="C5" s="137"/>
      <c r="D5" s="137"/>
      <c r="E5" s="137" t="s">
        <v>8</v>
      </c>
      <c r="F5" s="137" t="s">
        <v>9</v>
      </c>
      <c r="G5" s="137" t="s">
        <v>10</v>
      </c>
      <c r="H5" s="137" t="s">
        <v>11</v>
      </c>
      <c r="I5" s="137" t="s">
        <v>8</v>
      </c>
      <c r="J5" s="137" t="s">
        <v>9</v>
      </c>
      <c r="K5" s="137" t="s">
        <v>12</v>
      </c>
      <c r="L5" s="137"/>
      <c r="M5" s="137" t="s">
        <v>96</v>
      </c>
      <c r="N5" s="137"/>
      <c r="O5" s="137" t="s">
        <v>97</v>
      </c>
      <c r="P5" s="137" t="s">
        <v>103</v>
      </c>
      <c r="Q5" s="137"/>
      <c r="R5" s="137"/>
    </row>
    <row r="6" spans="1:255" ht="39.75" customHeight="1">
      <c r="A6" s="137"/>
      <c r="B6" s="137"/>
      <c r="C6" s="137"/>
      <c r="D6" s="137"/>
      <c r="E6" s="137"/>
      <c r="F6" s="137"/>
      <c r="G6" s="137"/>
      <c r="H6" s="137"/>
      <c r="I6" s="137"/>
      <c r="J6" s="137"/>
      <c r="K6" s="1" t="s">
        <v>13</v>
      </c>
      <c r="L6" s="1" t="s">
        <v>14</v>
      </c>
      <c r="M6" s="1" t="s">
        <v>15</v>
      </c>
      <c r="N6" s="1" t="s">
        <v>16</v>
      </c>
      <c r="O6" s="137"/>
      <c r="P6" s="137"/>
      <c r="Q6" s="137"/>
      <c r="R6" s="137"/>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row>
    <row r="7" spans="1:18" s="77" customFormat="1" ht="19.5" customHeight="1">
      <c r="A7" s="1">
        <v>1</v>
      </c>
      <c r="B7" s="1">
        <v>2</v>
      </c>
      <c r="C7" s="1">
        <v>3</v>
      </c>
      <c r="D7" s="1">
        <v>4</v>
      </c>
      <c r="E7" s="1">
        <v>5</v>
      </c>
      <c r="F7" s="1">
        <v>6</v>
      </c>
      <c r="G7" s="1">
        <v>7</v>
      </c>
      <c r="H7" s="1">
        <v>8</v>
      </c>
      <c r="I7" s="1">
        <v>9</v>
      </c>
      <c r="J7" s="1">
        <v>10</v>
      </c>
      <c r="K7" s="1">
        <v>11</v>
      </c>
      <c r="L7" s="1">
        <v>12</v>
      </c>
      <c r="M7" s="1">
        <v>13</v>
      </c>
      <c r="N7" s="1">
        <v>14</v>
      </c>
      <c r="O7" s="1">
        <v>15</v>
      </c>
      <c r="P7" s="1">
        <v>17</v>
      </c>
      <c r="Q7" s="1">
        <v>16</v>
      </c>
      <c r="R7" s="1">
        <v>18</v>
      </c>
    </row>
    <row r="8" spans="1:21" s="100" customFormat="1" ht="27.75" customHeight="1">
      <c r="A8" s="140">
        <v>1</v>
      </c>
      <c r="B8" s="142" t="s">
        <v>17</v>
      </c>
      <c r="C8" s="144" t="s">
        <v>18</v>
      </c>
      <c r="D8" s="92" t="s">
        <v>19</v>
      </c>
      <c r="E8" s="91">
        <v>23</v>
      </c>
      <c r="F8" s="93">
        <v>112</v>
      </c>
      <c r="G8" s="23">
        <v>345.3</v>
      </c>
      <c r="H8" s="93" t="s">
        <v>20</v>
      </c>
      <c r="I8" s="93">
        <v>20</v>
      </c>
      <c r="J8" s="93">
        <v>64</v>
      </c>
      <c r="K8" s="94">
        <v>286</v>
      </c>
      <c r="L8" s="94"/>
      <c r="M8" s="95">
        <v>224.3</v>
      </c>
      <c r="N8" s="96"/>
      <c r="O8" s="96"/>
      <c r="P8" s="23">
        <f aca="true" t="shared" si="0" ref="P8:P15">SUM(M8:O8)</f>
        <v>224.3</v>
      </c>
      <c r="Q8" s="96"/>
      <c r="R8" s="97"/>
      <c r="S8" s="39"/>
      <c r="T8" s="98"/>
      <c r="U8" s="99"/>
    </row>
    <row r="9" spans="1:21" s="100" customFormat="1" ht="27.75" customHeight="1">
      <c r="A9" s="141"/>
      <c r="B9" s="143"/>
      <c r="C9" s="145"/>
      <c r="D9" s="101" t="s">
        <v>19</v>
      </c>
      <c r="E9" s="25">
        <v>23</v>
      </c>
      <c r="F9" s="32">
        <v>114</v>
      </c>
      <c r="G9" s="29">
        <v>582.7</v>
      </c>
      <c r="H9" s="32" t="s">
        <v>20</v>
      </c>
      <c r="I9" s="32">
        <v>20</v>
      </c>
      <c r="J9" s="32">
        <v>152</v>
      </c>
      <c r="K9" s="102">
        <v>504</v>
      </c>
      <c r="L9" s="102"/>
      <c r="M9" s="103">
        <v>429</v>
      </c>
      <c r="N9" s="104"/>
      <c r="O9" s="104"/>
      <c r="P9" s="29">
        <f t="shared" si="0"/>
        <v>429</v>
      </c>
      <c r="Q9" s="104"/>
      <c r="R9" s="31"/>
      <c r="S9" s="39"/>
      <c r="T9" s="98"/>
      <c r="U9" s="99"/>
    </row>
    <row r="10" spans="1:21" s="100" customFormat="1" ht="27.75" customHeight="1">
      <c r="A10" s="25">
        <v>2</v>
      </c>
      <c r="B10" s="26" t="s">
        <v>21</v>
      </c>
      <c r="C10" s="101" t="s">
        <v>18</v>
      </c>
      <c r="D10" s="32" t="s">
        <v>22</v>
      </c>
      <c r="E10" s="25">
        <v>22</v>
      </c>
      <c r="F10" s="25">
        <v>60</v>
      </c>
      <c r="G10" s="29">
        <v>727.5</v>
      </c>
      <c r="H10" s="32" t="s">
        <v>20</v>
      </c>
      <c r="I10" s="32" t="s">
        <v>23</v>
      </c>
      <c r="J10" s="32" t="s">
        <v>24</v>
      </c>
      <c r="K10" s="102">
        <v>340</v>
      </c>
      <c r="L10" s="102"/>
      <c r="M10" s="103">
        <v>136.6</v>
      </c>
      <c r="N10" s="104"/>
      <c r="O10" s="104"/>
      <c r="P10" s="29">
        <f t="shared" si="0"/>
        <v>136.6</v>
      </c>
      <c r="Q10" s="104"/>
      <c r="R10" s="31"/>
      <c r="S10" s="39"/>
      <c r="T10" s="98"/>
      <c r="U10" s="99"/>
    </row>
    <row r="11" spans="1:21" s="100" customFormat="1" ht="27.75" customHeight="1">
      <c r="A11" s="25">
        <v>3</v>
      </c>
      <c r="B11" s="26" t="s">
        <v>25</v>
      </c>
      <c r="C11" s="101" t="s">
        <v>18</v>
      </c>
      <c r="D11" s="101" t="s">
        <v>22</v>
      </c>
      <c r="E11" s="25">
        <v>23</v>
      </c>
      <c r="F11" s="32">
        <v>166</v>
      </c>
      <c r="G11" s="29">
        <v>165.8</v>
      </c>
      <c r="H11" s="32" t="s">
        <v>20</v>
      </c>
      <c r="I11" s="32">
        <v>20</v>
      </c>
      <c r="J11" s="32">
        <v>253</v>
      </c>
      <c r="K11" s="102">
        <v>169</v>
      </c>
      <c r="L11" s="102"/>
      <c r="M11" s="103">
        <v>62.2</v>
      </c>
      <c r="N11" s="104"/>
      <c r="O11" s="104"/>
      <c r="P11" s="29">
        <f t="shared" si="0"/>
        <v>62.2</v>
      </c>
      <c r="Q11" s="104"/>
      <c r="R11" s="31"/>
      <c r="S11" s="39"/>
      <c r="T11" s="98"/>
      <c r="U11" s="99"/>
    </row>
    <row r="12" spans="1:21" s="100" customFormat="1" ht="27.75" customHeight="1">
      <c r="A12" s="25">
        <v>4</v>
      </c>
      <c r="B12" s="26" t="s">
        <v>26</v>
      </c>
      <c r="C12" s="101" t="s">
        <v>18</v>
      </c>
      <c r="D12" s="101" t="s">
        <v>22</v>
      </c>
      <c r="E12" s="25">
        <v>23</v>
      </c>
      <c r="F12" s="32">
        <v>107</v>
      </c>
      <c r="G12" s="29">
        <v>276.6</v>
      </c>
      <c r="H12" s="32" t="s">
        <v>20</v>
      </c>
      <c r="I12" s="32">
        <v>20</v>
      </c>
      <c r="J12" s="32">
        <v>155</v>
      </c>
      <c r="K12" s="102">
        <v>273</v>
      </c>
      <c r="L12" s="102"/>
      <c r="M12" s="103">
        <v>276.6</v>
      </c>
      <c r="N12" s="104"/>
      <c r="O12" s="104"/>
      <c r="P12" s="29">
        <f t="shared" si="0"/>
        <v>276.6</v>
      </c>
      <c r="Q12" s="104"/>
      <c r="R12" s="31"/>
      <c r="S12" s="39"/>
      <c r="T12" s="98"/>
      <c r="U12" s="99"/>
    </row>
    <row r="13" spans="1:21" s="100" customFormat="1" ht="27.75" customHeight="1">
      <c r="A13" s="25">
        <v>5</v>
      </c>
      <c r="B13" s="26" t="s">
        <v>27</v>
      </c>
      <c r="C13" s="101" t="s">
        <v>18</v>
      </c>
      <c r="D13" s="32" t="s">
        <v>19</v>
      </c>
      <c r="E13" s="25">
        <v>23</v>
      </c>
      <c r="F13" s="32">
        <v>109</v>
      </c>
      <c r="G13" s="29">
        <v>327.9</v>
      </c>
      <c r="H13" s="32" t="s">
        <v>20</v>
      </c>
      <c r="I13" s="32">
        <v>20</v>
      </c>
      <c r="J13" s="32">
        <v>832</v>
      </c>
      <c r="K13" s="102">
        <v>275</v>
      </c>
      <c r="L13" s="102"/>
      <c r="M13" s="103">
        <v>288.8</v>
      </c>
      <c r="N13" s="104"/>
      <c r="O13" s="104"/>
      <c r="P13" s="29">
        <f t="shared" si="0"/>
        <v>288.8</v>
      </c>
      <c r="Q13" s="29">
        <v>39.1</v>
      </c>
      <c r="R13" s="32" t="s">
        <v>98</v>
      </c>
      <c r="S13" s="39"/>
      <c r="T13" s="98"/>
      <c r="U13" s="99"/>
    </row>
    <row r="14" spans="1:21" s="100" customFormat="1" ht="27.75" customHeight="1">
      <c r="A14" s="25">
        <v>6</v>
      </c>
      <c r="B14" s="26" t="s">
        <v>28</v>
      </c>
      <c r="C14" s="101" t="s">
        <v>18</v>
      </c>
      <c r="D14" s="32" t="s">
        <v>22</v>
      </c>
      <c r="E14" s="25">
        <v>23</v>
      </c>
      <c r="F14" s="32">
        <v>122</v>
      </c>
      <c r="G14" s="29">
        <v>232.8</v>
      </c>
      <c r="H14" s="32" t="s">
        <v>20</v>
      </c>
      <c r="I14" s="32">
        <v>21</v>
      </c>
      <c r="J14" s="32">
        <v>738</v>
      </c>
      <c r="K14" s="102">
        <v>218</v>
      </c>
      <c r="L14" s="102"/>
      <c r="M14" s="103">
        <v>232.8</v>
      </c>
      <c r="N14" s="104"/>
      <c r="O14" s="104"/>
      <c r="P14" s="29">
        <f t="shared" si="0"/>
        <v>232.8</v>
      </c>
      <c r="Q14" s="104"/>
      <c r="R14" s="31"/>
      <c r="S14" s="39"/>
      <c r="T14" s="98"/>
      <c r="U14" s="99"/>
    </row>
    <row r="15" spans="1:21" s="100" customFormat="1" ht="27.75" customHeight="1">
      <c r="A15" s="141">
        <v>7</v>
      </c>
      <c r="B15" s="143" t="s">
        <v>29</v>
      </c>
      <c r="C15" s="145" t="s">
        <v>18</v>
      </c>
      <c r="D15" s="145" t="s">
        <v>19</v>
      </c>
      <c r="E15" s="141">
        <v>22</v>
      </c>
      <c r="F15" s="146">
        <v>47</v>
      </c>
      <c r="G15" s="148">
        <v>660</v>
      </c>
      <c r="H15" s="146" t="s">
        <v>20</v>
      </c>
      <c r="I15" s="32">
        <v>20</v>
      </c>
      <c r="J15" s="32">
        <v>57</v>
      </c>
      <c r="K15" s="102">
        <v>284</v>
      </c>
      <c r="L15" s="102"/>
      <c r="M15" s="149">
        <v>549</v>
      </c>
      <c r="N15" s="150"/>
      <c r="O15" s="150"/>
      <c r="P15" s="148">
        <f t="shared" si="0"/>
        <v>549</v>
      </c>
      <c r="Q15" s="150"/>
      <c r="R15" s="146"/>
      <c r="S15" s="39"/>
      <c r="T15" s="98"/>
      <c r="U15" s="99"/>
    </row>
    <row r="16" spans="1:21" s="100" customFormat="1" ht="27.75" customHeight="1">
      <c r="A16" s="141"/>
      <c r="B16" s="143"/>
      <c r="C16" s="145"/>
      <c r="D16" s="145"/>
      <c r="E16" s="141"/>
      <c r="F16" s="146"/>
      <c r="G16" s="148"/>
      <c r="H16" s="146"/>
      <c r="I16" s="32">
        <v>20</v>
      </c>
      <c r="J16" s="32">
        <v>58</v>
      </c>
      <c r="K16" s="102">
        <v>439</v>
      </c>
      <c r="L16" s="102"/>
      <c r="M16" s="149"/>
      <c r="N16" s="150"/>
      <c r="O16" s="150"/>
      <c r="P16" s="148"/>
      <c r="Q16" s="150"/>
      <c r="R16" s="146"/>
      <c r="S16" s="39"/>
      <c r="T16" s="98"/>
      <c r="U16" s="99"/>
    </row>
    <row r="17" spans="1:21" s="100" customFormat="1" ht="27.75" customHeight="1">
      <c r="A17" s="141"/>
      <c r="B17" s="143"/>
      <c r="C17" s="145"/>
      <c r="D17" s="101" t="s">
        <v>19</v>
      </c>
      <c r="E17" s="25">
        <v>23</v>
      </c>
      <c r="F17" s="25">
        <v>67</v>
      </c>
      <c r="G17" s="29">
        <v>259.6</v>
      </c>
      <c r="H17" s="25" t="s">
        <v>20</v>
      </c>
      <c r="I17" s="25">
        <v>16</v>
      </c>
      <c r="J17" s="25">
        <v>513</v>
      </c>
      <c r="K17" s="105">
        <v>272</v>
      </c>
      <c r="L17" s="105"/>
      <c r="M17" s="103">
        <v>175.9</v>
      </c>
      <c r="N17" s="29">
        <v>83.7</v>
      </c>
      <c r="O17" s="104"/>
      <c r="P17" s="29">
        <f>SUM(M17:O17)</f>
        <v>259.6</v>
      </c>
      <c r="Q17" s="104"/>
      <c r="R17" s="31"/>
      <c r="S17" s="39"/>
      <c r="T17" s="98"/>
      <c r="U17" s="99"/>
    </row>
    <row r="18" spans="1:21" s="100" customFormat="1" ht="27.75" customHeight="1">
      <c r="A18" s="25">
        <v>8</v>
      </c>
      <c r="B18" s="26" t="s">
        <v>30</v>
      </c>
      <c r="C18" s="101" t="s">
        <v>18</v>
      </c>
      <c r="D18" s="32" t="s">
        <v>19</v>
      </c>
      <c r="E18" s="25">
        <v>22</v>
      </c>
      <c r="F18" s="32">
        <v>46</v>
      </c>
      <c r="G18" s="29">
        <v>527.1</v>
      </c>
      <c r="H18" s="32" t="s">
        <v>20</v>
      </c>
      <c r="I18" s="32">
        <v>20</v>
      </c>
      <c r="J18" s="32">
        <v>59</v>
      </c>
      <c r="K18" s="102">
        <v>532</v>
      </c>
      <c r="L18" s="102"/>
      <c r="M18" s="103">
        <v>527.1</v>
      </c>
      <c r="N18" s="104"/>
      <c r="O18" s="104"/>
      <c r="P18" s="29">
        <f aca="true" t="shared" si="1" ref="P18:P57">SUM(M18:O18)</f>
        <v>527.1</v>
      </c>
      <c r="Q18" s="104"/>
      <c r="R18" s="31"/>
      <c r="S18" s="39"/>
      <c r="T18" s="98"/>
      <c r="U18" s="99"/>
    </row>
    <row r="19" spans="1:21" s="100" customFormat="1" ht="27.75" customHeight="1">
      <c r="A19" s="25">
        <v>9</v>
      </c>
      <c r="B19" s="26" t="s">
        <v>31</v>
      </c>
      <c r="C19" s="101" t="s">
        <v>18</v>
      </c>
      <c r="D19" s="101" t="s">
        <v>22</v>
      </c>
      <c r="E19" s="25">
        <v>23</v>
      </c>
      <c r="F19" s="32">
        <v>165</v>
      </c>
      <c r="G19" s="29">
        <v>299.1</v>
      </c>
      <c r="H19" s="32" t="s">
        <v>20</v>
      </c>
      <c r="I19" s="32" t="s">
        <v>23</v>
      </c>
      <c r="J19" s="32">
        <v>254</v>
      </c>
      <c r="K19" s="102">
        <v>259</v>
      </c>
      <c r="L19" s="102"/>
      <c r="M19" s="103">
        <v>64.5</v>
      </c>
      <c r="N19" s="104"/>
      <c r="O19" s="104"/>
      <c r="P19" s="29">
        <f t="shared" si="1"/>
        <v>64.5</v>
      </c>
      <c r="Q19" s="104"/>
      <c r="R19" s="31"/>
      <c r="S19" s="106"/>
      <c r="T19" s="98"/>
      <c r="U19" s="99"/>
    </row>
    <row r="20" spans="1:21" s="100" customFormat="1" ht="25.5" customHeight="1">
      <c r="A20" s="141">
        <v>10</v>
      </c>
      <c r="B20" s="143" t="s">
        <v>32</v>
      </c>
      <c r="C20" s="146" t="s">
        <v>33</v>
      </c>
      <c r="D20" s="101" t="s">
        <v>19</v>
      </c>
      <c r="E20" s="25">
        <v>22</v>
      </c>
      <c r="F20" s="32">
        <v>42</v>
      </c>
      <c r="G20" s="29">
        <v>481</v>
      </c>
      <c r="H20" s="32" t="s">
        <v>20</v>
      </c>
      <c r="I20" s="133">
        <v>16</v>
      </c>
      <c r="J20" s="133">
        <v>494</v>
      </c>
      <c r="K20" s="147">
        <v>584</v>
      </c>
      <c r="L20" s="102"/>
      <c r="M20" s="103">
        <v>440.4</v>
      </c>
      <c r="N20" s="29">
        <v>40.6</v>
      </c>
      <c r="O20" s="104"/>
      <c r="P20" s="29">
        <f t="shared" si="1"/>
        <v>481</v>
      </c>
      <c r="Q20" s="104"/>
      <c r="R20" s="31"/>
      <c r="S20" s="39"/>
      <c r="T20" s="98"/>
      <c r="U20" s="99"/>
    </row>
    <row r="21" spans="1:21" s="100" customFormat="1" ht="25.5" customHeight="1">
      <c r="A21" s="141"/>
      <c r="B21" s="143"/>
      <c r="C21" s="146"/>
      <c r="D21" s="101" t="s">
        <v>19</v>
      </c>
      <c r="E21" s="25">
        <v>22</v>
      </c>
      <c r="F21" s="32">
        <v>41</v>
      </c>
      <c r="G21" s="29">
        <v>154.4</v>
      </c>
      <c r="H21" s="32" t="s">
        <v>20</v>
      </c>
      <c r="I21" s="134"/>
      <c r="J21" s="134"/>
      <c r="K21" s="147"/>
      <c r="L21" s="102"/>
      <c r="M21" s="103">
        <v>133.4</v>
      </c>
      <c r="N21" s="29">
        <f>G21-M21</f>
        <v>21</v>
      </c>
      <c r="O21" s="104"/>
      <c r="P21" s="29">
        <f t="shared" si="1"/>
        <v>154.4</v>
      </c>
      <c r="Q21" s="104"/>
      <c r="R21" s="31"/>
      <c r="S21" s="39"/>
      <c r="T21" s="98"/>
      <c r="U21" s="99"/>
    </row>
    <row r="22" spans="1:21" s="110" customFormat="1" ht="27" customHeight="1">
      <c r="A22" s="141">
        <v>11</v>
      </c>
      <c r="B22" s="143" t="s">
        <v>34</v>
      </c>
      <c r="C22" s="146" t="s">
        <v>33</v>
      </c>
      <c r="D22" s="101" t="s">
        <v>35</v>
      </c>
      <c r="E22" s="25">
        <v>22</v>
      </c>
      <c r="F22" s="32">
        <v>28</v>
      </c>
      <c r="G22" s="29">
        <v>21.5</v>
      </c>
      <c r="H22" s="32" t="s">
        <v>20</v>
      </c>
      <c r="I22" s="146">
        <v>16</v>
      </c>
      <c r="J22" s="146">
        <v>410</v>
      </c>
      <c r="K22" s="147">
        <v>466</v>
      </c>
      <c r="L22" s="146"/>
      <c r="M22" s="103">
        <v>21.5</v>
      </c>
      <c r="N22" s="104"/>
      <c r="O22" s="104"/>
      <c r="P22" s="29">
        <f t="shared" si="1"/>
        <v>21.5</v>
      </c>
      <c r="Q22" s="104"/>
      <c r="R22" s="31"/>
      <c r="S22" s="107"/>
      <c r="T22" s="108"/>
      <c r="U22" s="109"/>
    </row>
    <row r="23" spans="1:21" s="100" customFormat="1" ht="27" customHeight="1">
      <c r="A23" s="141"/>
      <c r="B23" s="143"/>
      <c r="C23" s="146"/>
      <c r="D23" s="101" t="s">
        <v>35</v>
      </c>
      <c r="E23" s="25">
        <v>22</v>
      </c>
      <c r="F23" s="32">
        <v>20</v>
      </c>
      <c r="G23" s="29">
        <v>480.8</v>
      </c>
      <c r="H23" s="32" t="s">
        <v>20</v>
      </c>
      <c r="I23" s="146"/>
      <c r="J23" s="146"/>
      <c r="K23" s="147"/>
      <c r="L23" s="146"/>
      <c r="M23" s="103">
        <v>16</v>
      </c>
      <c r="N23" s="104"/>
      <c r="O23" s="104"/>
      <c r="P23" s="29">
        <f>SUM(M23:O23)</f>
        <v>16</v>
      </c>
      <c r="Q23" s="104"/>
      <c r="R23" s="31"/>
      <c r="S23" s="39"/>
      <c r="T23" s="98"/>
      <c r="U23" s="99"/>
    </row>
    <row r="24" spans="1:30" s="110" customFormat="1" ht="27" customHeight="1">
      <c r="A24" s="25">
        <v>12</v>
      </c>
      <c r="B24" s="26" t="s">
        <v>36</v>
      </c>
      <c r="C24" s="32" t="s">
        <v>33</v>
      </c>
      <c r="D24" s="101" t="s">
        <v>19</v>
      </c>
      <c r="E24" s="25">
        <v>22</v>
      </c>
      <c r="F24" s="32">
        <v>50</v>
      </c>
      <c r="G24" s="29">
        <v>287</v>
      </c>
      <c r="H24" s="32" t="s">
        <v>20</v>
      </c>
      <c r="I24" s="32">
        <v>16</v>
      </c>
      <c r="J24" s="32">
        <v>501</v>
      </c>
      <c r="K24" s="102">
        <v>300</v>
      </c>
      <c r="L24" s="102"/>
      <c r="M24" s="103">
        <v>2.6</v>
      </c>
      <c r="N24" s="104"/>
      <c r="O24" s="104"/>
      <c r="P24" s="29">
        <f t="shared" si="1"/>
        <v>2.6</v>
      </c>
      <c r="Q24" s="104"/>
      <c r="R24" s="111"/>
      <c r="S24" s="39"/>
      <c r="T24" s="98"/>
      <c r="U24" s="99"/>
      <c r="V24" s="100"/>
      <c r="W24" s="100"/>
      <c r="X24" s="100"/>
      <c r="Y24" s="100"/>
      <c r="Z24" s="100"/>
      <c r="AA24" s="100"/>
      <c r="AB24" s="100"/>
      <c r="AC24" s="100"/>
      <c r="AD24" s="100"/>
    </row>
    <row r="25" spans="1:21" s="100" customFormat="1" ht="27" customHeight="1">
      <c r="A25" s="141">
        <v>13</v>
      </c>
      <c r="B25" s="143" t="s">
        <v>107</v>
      </c>
      <c r="C25" s="146" t="s">
        <v>33</v>
      </c>
      <c r="D25" s="112" t="s">
        <v>19</v>
      </c>
      <c r="E25" s="25">
        <v>22</v>
      </c>
      <c r="F25" s="32">
        <v>48</v>
      </c>
      <c r="G25" s="29">
        <v>472</v>
      </c>
      <c r="H25" s="32" t="s">
        <v>20</v>
      </c>
      <c r="I25" s="146">
        <v>16</v>
      </c>
      <c r="J25" s="146">
        <v>503</v>
      </c>
      <c r="K25" s="147">
        <v>964</v>
      </c>
      <c r="L25" s="146"/>
      <c r="M25" s="103">
        <v>39</v>
      </c>
      <c r="N25" s="104"/>
      <c r="O25" s="104"/>
      <c r="P25" s="29">
        <f t="shared" si="1"/>
        <v>39</v>
      </c>
      <c r="Q25" s="104"/>
      <c r="R25" s="111"/>
      <c r="S25" s="39"/>
      <c r="T25" s="98"/>
      <c r="U25" s="99"/>
    </row>
    <row r="26" spans="1:21" s="100" customFormat="1" ht="27" customHeight="1">
      <c r="A26" s="141"/>
      <c r="B26" s="143"/>
      <c r="C26" s="146"/>
      <c r="D26" s="112" t="s">
        <v>19</v>
      </c>
      <c r="E26" s="25">
        <v>22</v>
      </c>
      <c r="F26" s="32">
        <v>44</v>
      </c>
      <c r="G26" s="29">
        <v>550.3</v>
      </c>
      <c r="H26" s="32" t="s">
        <v>20</v>
      </c>
      <c r="I26" s="146"/>
      <c r="J26" s="146"/>
      <c r="K26" s="147"/>
      <c r="L26" s="146"/>
      <c r="M26" s="103">
        <v>538.6</v>
      </c>
      <c r="N26" s="29">
        <v>11.7</v>
      </c>
      <c r="O26" s="104"/>
      <c r="P26" s="29">
        <f t="shared" si="1"/>
        <v>550.3000000000001</v>
      </c>
      <c r="Q26" s="104"/>
      <c r="R26" s="111"/>
      <c r="S26" s="39"/>
      <c r="T26" s="98"/>
      <c r="U26" s="99"/>
    </row>
    <row r="27" spans="1:21" s="100" customFormat="1" ht="27" customHeight="1">
      <c r="A27" s="141"/>
      <c r="B27" s="143"/>
      <c r="C27" s="146"/>
      <c r="D27" s="113" t="s">
        <v>35</v>
      </c>
      <c r="E27" s="25">
        <v>23</v>
      </c>
      <c r="F27" s="25">
        <v>65</v>
      </c>
      <c r="G27" s="29">
        <v>775.2</v>
      </c>
      <c r="H27" s="25" t="s">
        <v>20</v>
      </c>
      <c r="I27" s="32">
        <v>16</v>
      </c>
      <c r="J27" s="25">
        <v>509</v>
      </c>
      <c r="K27" s="105">
        <v>1225</v>
      </c>
      <c r="L27" s="102"/>
      <c r="M27" s="103">
        <v>67.5</v>
      </c>
      <c r="N27" s="104"/>
      <c r="O27" s="104"/>
      <c r="P27" s="29">
        <f t="shared" si="1"/>
        <v>67.5</v>
      </c>
      <c r="Q27" s="104"/>
      <c r="R27" s="111"/>
      <c r="S27" s="39"/>
      <c r="T27" s="98"/>
      <c r="U27" s="99"/>
    </row>
    <row r="28" spans="1:21" s="100" customFormat="1" ht="27" customHeight="1">
      <c r="A28" s="25">
        <v>14</v>
      </c>
      <c r="B28" s="26" t="s">
        <v>38</v>
      </c>
      <c r="C28" s="32" t="s">
        <v>33</v>
      </c>
      <c r="D28" s="112" t="s">
        <v>19</v>
      </c>
      <c r="E28" s="25">
        <v>22</v>
      </c>
      <c r="F28" s="32">
        <v>43</v>
      </c>
      <c r="G28" s="29">
        <v>503.5</v>
      </c>
      <c r="H28" s="25" t="s">
        <v>20</v>
      </c>
      <c r="I28" s="32">
        <v>16</v>
      </c>
      <c r="J28" s="25">
        <v>493</v>
      </c>
      <c r="K28" s="105">
        <v>512</v>
      </c>
      <c r="L28" s="102"/>
      <c r="M28" s="103">
        <v>464.4</v>
      </c>
      <c r="N28" s="29">
        <v>39.10000000000002</v>
      </c>
      <c r="O28" s="104"/>
      <c r="P28" s="29">
        <f t="shared" si="1"/>
        <v>503.5</v>
      </c>
      <c r="Q28" s="104"/>
      <c r="R28" s="111"/>
      <c r="S28" s="39"/>
      <c r="T28" s="98"/>
      <c r="U28" s="99"/>
    </row>
    <row r="29" spans="1:21" s="100" customFormat="1" ht="27.75" customHeight="1">
      <c r="A29" s="25">
        <v>15</v>
      </c>
      <c r="B29" s="26" t="s">
        <v>39</v>
      </c>
      <c r="C29" s="32" t="s">
        <v>40</v>
      </c>
      <c r="D29" s="101" t="s">
        <v>41</v>
      </c>
      <c r="E29" s="25">
        <v>23</v>
      </c>
      <c r="F29" s="32">
        <v>194</v>
      </c>
      <c r="G29" s="29">
        <v>999.5</v>
      </c>
      <c r="H29" s="32" t="s">
        <v>20</v>
      </c>
      <c r="I29" s="32">
        <v>24</v>
      </c>
      <c r="J29" s="32">
        <v>15</v>
      </c>
      <c r="K29" s="102">
        <v>958</v>
      </c>
      <c r="L29" s="102"/>
      <c r="M29" s="103">
        <v>982.8</v>
      </c>
      <c r="N29" s="104"/>
      <c r="O29" s="104"/>
      <c r="P29" s="29">
        <f t="shared" si="1"/>
        <v>982.8</v>
      </c>
      <c r="Q29" s="104"/>
      <c r="R29" s="31"/>
      <c r="S29" s="106"/>
      <c r="T29" s="98"/>
      <c r="U29" s="99"/>
    </row>
    <row r="30" spans="1:21" s="100" customFormat="1" ht="27.75" customHeight="1">
      <c r="A30" s="32">
        <v>16</v>
      </c>
      <c r="B30" s="26" t="s">
        <v>42</v>
      </c>
      <c r="C30" s="32" t="s">
        <v>40</v>
      </c>
      <c r="D30" s="101" t="s">
        <v>41</v>
      </c>
      <c r="E30" s="25">
        <v>23</v>
      </c>
      <c r="F30" s="32">
        <v>256</v>
      </c>
      <c r="G30" s="29">
        <v>595.6</v>
      </c>
      <c r="H30" s="32" t="s">
        <v>20</v>
      </c>
      <c r="I30" s="32">
        <v>24</v>
      </c>
      <c r="J30" s="32">
        <v>43</v>
      </c>
      <c r="K30" s="102">
        <v>548</v>
      </c>
      <c r="L30" s="102"/>
      <c r="M30" s="103">
        <v>193.6</v>
      </c>
      <c r="N30" s="104"/>
      <c r="O30" s="104"/>
      <c r="P30" s="29">
        <f t="shared" si="1"/>
        <v>193.6</v>
      </c>
      <c r="Q30" s="104"/>
      <c r="R30" s="31"/>
      <c r="S30" s="106"/>
      <c r="T30" s="98"/>
      <c r="U30" s="99"/>
    </row>
    <row r="31" spans="1:21" s="100" customFormat="1" ht="27.75" customHeight="1">
      <c r="A31" s="25">
        <v>17</v>
      </c>
      <c r="B31" s="26" t="s">
        <v>43</v>
      </c>
      <c r="C31" s="32" t="s">
        <v>40</v>
      </c>
      <c r="D31" s="32" t="s">
        <v>41</v>
      </c>
      <c r="E31" s="25">
        <v>23</v>
      </c>
      <c r="F31" s="32">
        <v>209</v>
      </c>
      <c r="G31" s="29">
        <v>614.9</v>
      </c>
      <c r="H31" s="32" t="s">
        <v>20</v>
      </c>
      <c r="I31" s="32">
        <v>24</v>
      </c>
      <c r="J31" s="32">
        <v>40</v>
      </c>
      <c r="K31" s="102">
        <v>556</v>
      </c>
      <c r="L31" s="102"/>
      <c r="M31" s="103">
        <v>455.7</v>
      </c>
      <c r="N31" s="104"/>
      <c r="O31" s="104"/>
      <c r="P31" s="29">
        <f t="shared" si="1"/>
        <v>455.7</v>
      </c>
      <c r="Q31" s="104"/>
      <c r="R31" s="31"/>
      <c r="S31" s="39"/>
      <c r="T31" s="98"/>
      <c r="U31" s="99"/>
    </row>
    <row r="32" spans="1:21" s="100" customFormat="1" ht="27.75" customHeight="1">
      <c r="A32" s="25">
        <v>18</v>
      </c>
      <c r="B32" s="26" t="s">
        <v>44</v>
      </c>
      <c r="C32" s="32" t="s">
        <v>40</v>
      </c>
      <c r="D32" s="32" t="s">
        <v>41</v>
      </c>
      <c r="E32" s="25">
        <v>23</v>
      </c>
      <c r="F32" s="32">
        <v>149</v>
      </c>
      <c r="G32" s="29">
        <v>463.8</v>
      </c>
      <c r="H32" s="32" t="s">
        <v>20</v>
      </c>
      <c r="I32" s="32">
        <v>21</v>
      </c>
      <c r="J32" s="32">
        <v>800</v>
      </c>
      <c r="K32" s="102">
        <v>460</v>
      </c>
      <c r="L32" s="102"/>
      <c r="M32" s="103">
        <v>15.9</v>
      </c>
      <c r="N32" s="104"/>
      <c r="O32" s="104"/>
      <c r="P32" s="29">
        <f t="shared" si="1"/>
        <v>15.9</v>
      </c>
      <c r="Q32" s="104"/>
      <c r="R32" s="31"/>
      <c r="S32" s="39"/>
      <c r="T32" s="98"/>
      <c r="U32" s="99"/>
    </row>
    <row r="33" spans="1:21" s="100" customFormat="1" ht="27.75" customHeight="1">
      <c r="A33" s="25">
        <v>19</v>
      </c>
      <c r="B33" s="26" t="s">
        <v>45</v>
      </c>
      <c r="C33" s="32" t="s">
        <v>40</v>
      </c>
      <c r="D33" s="32" t="s">
        <v>19</v>
      </c>
      <c r="E33" s="25">
        <v>22</v>
      </c>
      <c r="F33" s="32">
        <v>39</v>
      </c>
      <c r="G33" s="29">
        <v>681</v>
      </c>
      <c r="H33" s="32" t="s">
        <v>20</v>
      </c>
      <c r="I33" s="32">
        <v>16</v>
      </c>
      <c r="J33" s="32">
        <v>496</v>
      </c>
      <c r="K33" s="102">
        <v>655</v>
      </c>
      <c r="L33" s="102"/>
      <c r="M33" s="103">
        <v>536.8</v>
      </c>
      <c r="N33" s="29">
        <v>144.2</v>
      </c>
      <c r="O33" s="104"/>
      <c r="P33" s="29">
        <f t="shared" si="1"/>
        <v>681</v>
      </c>
      <c r="Q33" s="104"/>
      <c r="R33" s="31"/>
      <c r="S33" s="39"/>
      <c r="T33" s="98"/>
      <c r="U33" s="99"/>
    </row>
    <row r="34" spans="1:21" s="100" customFormat="1" ht="27.75" customHeight="1">
      <c r="A34" s="25">
        <v>20</v>
      </c>
      <c r="B34" s="31" t="s">
        <v>46</v>
      </c>
      <c r="C34" s="32" t="s">
        <v>40</v>
      </c>
      <c r="D34" s="32" t="s">
        <v>19</v>
      </c>
      <c r="E34" s="25">
        <v>22</v>
      </c>
      <c r="F34" s="32">
        <v>16</v>
      </c>
      <c r="G34" s="29">
        <v>708.7</v>
      </c>
      <c r="H34" s="32" t="s">
        <v>20</v>
      </c>
      <c r="I34" s="32">
        <v>16</v>
      </c>
      <c r="J34" s="32">
        <v>393</v>
      </c>
      <c r="K34" s="102">
        <v>1186</v>
      </c>
      <c r="L34" s="102"/>
      <c r="M34" s="103">
        <v>258</v>
      </c>
      <c r="N34" s="104"/>
      <c r="O34" s="104"/>
      <c r="P34" s="29">
        <f t="shared" si="1"/>
        <v>258</v>
      </c>
      <c r="Q34" s="104"/>
      <c r="R34" s="31"/>
      <c r="S34" s="39"/>
      <c r="T34" s="98"/>
      <c r="U34" s="99"/>
    </row>
    <row r="35" spans="1:21" s="100" customFormat="1" ht="27.75" customHeight="1">
      <c r="A35" s="25">
        <v>21</v>
      </c>
      <c r="B35" s="26" t="s">
        <v>47</v>
      </c>
      <c r="C35" s="32" t="s">
        <v>40</v>
      </c>
      <c r="D35" s="32" t="s">
        <v>19</v>
      </c>
      <c r="E35" s="25">
        <v>22</v>
      </c>
      <c r="F35" s="32">
        <v>31</v>
      </c>
      <c r="G35" s="29">
        <v>392.9</v>
      </c>
      <c r="H35" s="32" t="s">
        <v>20</v>
      </c>
      <c r="I35" s="32">
        <v>16</v>
      </c>
      <c r="J35" s="32">
        <v>488</v>
      </c>
      <c r="K35" s="102">
        <v>375</v>
      </c>
      <c r="L35" s="102"/>
      <c r="M35" s="103">
        <v>392.9</v>
      </c>
      <c r="N35" s="104"/>
      <c r="O35" s="104"/>
      <c r="P35" s="29">
        <f t="shared" si="1"/>
        <v>392.9</v>
      </c>
      <c r="Q35" s="104"/>
      <c r="R35" s="31"/>
      <c r="S35" s="39"/>
      <c r="T35" s="98"/>
      <c r="U35" s="99"/>
    </row>
    <row r="36" spans="1:22" s="100" customFormat="1" ht="27.75" customHeight="1">
      <c r="A36" s="25">
        <v>22</v>
      </c>
      <c r="B36" s="26" t="s">
        <v>48</v>
      </c>
      <c r="C36" s="32" t="s">
        <v>40</v>
      </c>
      <c r="D36" s="32" t="s">
        <v>41</v>
      </c>
      <c r="E36" s="25">
        <v>23</v>
      </c>
      <c r="F36" s="32">
        <v>213</v>
      </c>
      <c r="G36" s="29">
        <v>517.2</v>
      </c>
      <c r="H36" s="32" t="s">
        <v>20</v>
      </c>
      <c r="I36" s="32">
        <v>24</v>
      </c>
      <c r="J36" s="32">
        <v>13</v>
      </c>
      <c r="K36" s="102">
        <v>541</v>
      </c>
      <c r="L36" s="102"/>
      <c r="M36" s="103">
        <v>57.2</v>
      </c>
      <c r="N36" s="104"/>
      <c r="O36" s="104"/>
      <c r="P36" s="29">
        <f t="shared" si="1"/>
        <v>57.2</v>
      </c>
      <c r="Q36" s="104"/>
      <c r="R36" s="31"/>
      <c r="S36" s="39"/>
      <c r="T36" s="98"/>
      <c r="U36" s="99"/>
      <c r="V36" s="98"/>
    </row>
    <row r="37" spans="1:21" s="100" customFormat="1" ht="27.75" customHeight="1">
      <c r="A37" s="25">
        <v>23</v>
      </c>
      <c r="B37" s="26" t="s">
        <v>50</v>
      </c>
      <c r="C37" s="32" t="s">
        <v>40</v>
      </c>
      <c r="D37" s="101" t="s">
        <v>19</v>
      </c>
      <c r="E37" s="25">
        <v>22</v>
      </c>
      <c r="F37" s="32">
        <v>15</v>
      </c>
      <c r="G37" s="29">
        <v>317.1</v>
      </c>
      <c r="H37" s="32" t="s">
        <v>20</v>
      </c>
      <c r="I37" s="32">
        <v>16</v>
      </c>
      <c r="J37" s="32">
        <v>417</v>
      </c>
      <c r="K37" s="102">
        <v>312</v>
      </c>
      <c r="L37" s="102"/>
      <c r="M37" s="103">
        <v>271.3</v>
      </c>
      <c r="N37" s="29">
        <v>36.5</v>
      </c>
      <c r="O37" s="104"/>
      <c r="P37" s="29">
        <f t="shared" si="1"/>
        <v>307.8</v>
      </c>
      <c r="Q37" s="29">
        <v>9.3</v>
      </c>
      <c r="R37" s="32" t="s">
        <v>106</v>
      </c>
      <c r="S37" s="39"/>
      <c r="T37" s="98"/>
      <c r="U37" s="99"/>
    </row>
    <row r="38" spans="1:21" s="100" customFormat="1" ht="27.75" customHeight="1">
      <c r="A38" s="25">
        <v>24</v>
      </c>
      <c r="B38" s="26" t="s">
        <v>51</v>
      </c>
      <c r="C38" s="32" t="s">
        <v>40</v>
      </c>
      <c r="D38" s="101" t="s">
        <v>41</v>
      </c>
      <c r="E38" s="25">
        <v>23</v>
      </c>
      <c r="F38" s="32">
        <v>198</v>
      </c>
      <c r="G38" s="29">
        <v>230.6</v>
      </c>
      <c r="H38" s="32" t="s">
        <v>105</v>
      </c>
      <c r="I38" s="32">
        <v>24</v>
      </c>
      <c r="J38" s="32">
        <v>37</v>
      </c>
      <c r="K38" s="102">
        <v>240</v>
      </c>
      <c r="L38" s="102"/>
      <c r="M38" s="103">
        <v>106.1</v>
      </c>
      <c r="N38" s="104"/>
      <c r="O38" s="104"/>
      <c r="P38" s="29">
        <f t="shared" si="1"/>
        <v>106.1</v>
      </c>
      <c r="Q38" s="104"/>
      <c r="R38" s="31"/>
      <c r="S38" s="39"/>
      <c r="T38" s="98"/>
      <c r="U38" s="99"/>
    </row>
    <row r="39" spans="1:21" s="100" customFormat="1" ht="27" customHeight="1">
      <c r="A39" s="141">
        <v>25</v>
      </c>
      <c r="B39" s="143" t="s">
        <v>52</v>
      </c>
      <c r="C39" s="146" t="s">
        <v>40</v>
      </c>
      <c r="D39" s="32" t="s">
        <v>35</v>
      </c>
      <c r="E39" s="25">
        <v>23</v>
      </c>
      <c r="F39" s="32">
        <v>115</v>
      </c>
      <c r="G39" s="29">
        <v>276.5</v>
      </c>
      <c r="H39" s="32" t="s">
        <v>20</v>
      </c>
      <c r="I39" s="32">
        <v>20</v>
      </c>
      <c r="J39" s="32">
        <v>154</v>
      </c>
      <c r="K39" s="102">
        <v>217</v>
      </c>
      <c r="L39" s="102"/>
      <c r="M39" s="103">
        <v>194.3</v>
      </c>
      <c r="N39" s="104"/>
      <c r="O39" s="104"/>
      <c r="P39" s="29">
        <f t="shared" si="1"/>
        <v>194.3</v>
      </c>
      <c r="Q39" s="104"/>
      <c r="R39" s="31"/>
      <c r="S39" s="106"/>
      <c r="T39" s="98"/>
      <c r="U39" s="99"/>
    </row>
    <row r="40" spans="1:21" s="100" customFormat="1" ht="27" customHeight="1">
      <c r="A40" s="141"/>
      <c r="B40" s="143"/>
      <c r="C40" s="146"/>
      <c r="D40" s="32" t="s">
        <v>35</v>
      </c>
      <c r="E40" s="25">
        <v>22</v>
      </c>
      <c r="F40" s="25">
        <v>61</v>
      </c>
      <c r="G40" s="29">
        <v>334.1</v>
      </c>
      <c r="H40" s="32" t="s">
        <v>20</v>
      </c>
      <c r="I40" s="32">
        <v>20</v>
      </c>
      <c r="J40" s="32">
        <v>149</v>
      </c>
      <c r="K40" s="102">
        <v>704</v>
      </c>
      <c r="L40" s="102"/>
      <c r="M40" s="103">
        <v>20.3</v>
      </c>
      <c r="N40" s="104"/>
      <c r="O40" s="104"/>
      <c r="P40" s="29">
        <f t="shared" si="1"/>
        <v>20.3</v>
      </c>
      <c r="Q40" s="104"/>
      <c r="R40" s="31"/>
      <c r="S40" s="106"/>
      <c r="T40" s="98"/>
      <c r="U40" s="99"/>
    </row>
    <row r="41" spans="1:21" s="100" customFormat="1" ht="27" customHeight="1">
      <c r="A41" s="25">
        <v>26</v>
      </c>
      <c r="B41" s="26" t="s">
        <v>53</v>
      </c>
      <c r="C41" s="32" t="s">
        <v>40</v>
      </c>
      <c r="D41" s="32" t="s">
        <v>49</v>
      </c>
      <c r="E41" s="25">
        <v>23</v>
      </c>
      <c r="F41" s="32">
        <v>262</v>
      </c>
      <c r="G41" s="29">
        <v>524.8</v>
      </c>
      <c r="H41" s="32" t="s">
        <v>20</v>
      </c>
      <c r="I41" s="32">
        <v>24</v>
      </c>
      <c r="J41" s="32">
        <v>34</v>
      </c>
      <c r="K41" s="102">
        <v>517</v>
      </c>
      <c r="L41" s="102"/>
      <c r="M41" s="103">
        <v>303.7</v>
      </c>
      <c r="N41" s="104"/>
      <c r="O41" s="104"/>
      <c r="P41" s="29">
        <f t="shared" si="1"/>
        <v>303.7</v>
      </c>
      <c r="Q41" s="104"/>
      <c r="R41" s="31"/>
      <c r="S41" s="106"/>
      <c r="T41" s="98"/>
      <c r="U41" s="99"/>
    </row>
    <row r="42" spans="1:21" s="100" customFormat="1" ht="27.75" customHeight="1">
      <c r="A42" s="25">
        <v>27</v>
      </c>
      <c r="B42" s="26" t="s">
        <v>56</v>
      </c>
      <c r="C42" s="32" t="s">
        <v>54</v>
      </c>
      <c r="D42" s="101" t="s">
        <v>49</v>
      </c>
      <c r="E42" s="25">
        <v>23</v>
      </c>
      <c r="F42" s="32">
        <v>206</v>
      </c>
      <c r="G42" s="29">
        <v>605.1</v>
      </c>
      <c r="H42" s="32" t="s">
        <v>20</v>
      </c>
      <c r="I42" s="32">
        <v>24</v>
      </c>
      <c r="J42" s="32">
        <v>35</v>
      </c>
      <c r="K42" s="102">
        <v>869</v>
      </c>
      <c r="L42" s="102"/>
      <c r="M42" s="103">
        <v>599.8</v>
      </c>
      <c r="N42" s="104"/>
      <c r="O42" s="104"/>
      <c r="P42" s="29">
        <f t="shared" si="1"/>
        <v>599.8</v>
      </c>
      <c r="Q42" s="104"/>
      <c r="R42" s="31"/>
      <c r="S42" s="39"/>
      <c r="T42" s="98"/>
      <c r="U42" s="99"/>
    </row>
    <row r="43" spans="1:21" s="100" customFormat="1" ht="27.75" customHeight="1">
      <c r="A43" s="25">
        <v>28</v>
      </c>
      <c r="B43" s="26" t="s">
        <v>57</v>
      </c>
      <c r="C43" s="32" t="s">
        <v>54</v>
      </c>
      <c r="D43" s="101" t="s">
        <v>49</v>
      </c>
      <c r="E43" s="25">
        <v>24</v>
      </c>
      <c r="F43" s="32">
        <v>220</v>
      </c>
      <c r="G43" s="29">
        <v>433.2</v>
      </c>
      <c r="H43" s="32" t="s">
        <v>20</v>
      </c>
      <c r="I43" s="32">
        <v>24</v>
      </c>
      <c r="J43" s="32">
        <v>104</v>
      </c>
      <c r="K43" s="102">
        <v>520</v>
      </c>
      <c r="L43" s="102"/>
      <c r="M43" s="103">
        <v>415.7</v>
      </c>
      <c r="N43" s="104"/>
      <c r="O43" s="104"/>
      <c r="P43" s="29">
        <f t="shared" si="1"/>
        <v>415.7</v>
      </c>
      <c r="Q43" s="104"/>
      <c r="R43" s="31"/>
      <c r="S43" s="39"/>
      <c r="T43" s="98"/>
      <c r="U43" s="99"/>
    </row>
    <row r="44" spans="1:21" s="100" customFormat="1" ht="27.75" customHeight="1">
      <c r="A44" s="25">
        <v>29</v>
      </c>
      <c r="B44" s="26" t="s">
        <v>58</v>
      </c>
      <c r="C44" s="32" t="s">
        <v>54</v>
      </c>
      <c r="D44" s="101" t="s">
        <v>49</v>
      </c>
      <c r="E44" s="25">
        <v>24</v>
      </c>
      <c r="F44" s="32">
        <v>215</v>
      </c>
      <c r="G44" s="29">
        <v>318.9</v>
      </c>
      <c r="H44" s="32" t="s">
        <v>20</v>
      </c>
      <c r="I44" s="32">
        <v>24</v>
      </c>
      <c r="J44" s="32">
        <v>107</v>
      </c>
      <c r="K44" s="102">
        <v>315</v>
      </c>
      <c r="L44" s="102"/>
      <c r="M44" s="103">
        <v>6.8</v>
      </c>
      <c r="N44" s="104"/>
      <c r="O44" s="104"/>
      <c r="P44" s="29">
        <f t="shared" si="1"/>
        <v>6.8</v>
      </c>
      <c r="Q44" s="104"/>
      <c r="R44" s="31"/>
      <c r="S44" s="39"/>
      <c r="T44" s="98"/>
      <c r="U44" s="99"/>
    </row>
    <row r="45" spans="1:21" s="100" customFormat="1" ht="27.75" customHeight="1">
      <c r="A45" s="141">
        <v>30</v>
      </c>
      <c r="B45" s="143" t="s">
        <v>59</v>
      </c>
      <c r="C45" s="146" t="s">
        <v>54</v>
      </c>
      <c r="D45" s="101" t="s">
        <v>49</v>
      </c>
      <c r="E45" s="25">
        <v>23</v>
      </c>
      <c r="F45" s="32">
        <v>204</v>
      </c>
      <c r="G45" s="29">
        <v>305.5</v>
      </c>
      <c r="H45" s="32" t="s">
        <v>20</v>
      </c>
      <c r="I45" s="146">
        <v>24</v>
      </c>
      <c r="J45" s="146">
        <v>103</v>
      </c>
      <c r="K45" s="147">
        <v>644</v>
      </c>
      <c r="L45" s="146"/>
      <c r="M45" s="103">
        <v>16</v>
      </c>
      <c r="N45" s="104"/>
      <c r="O45" s="104"/>
      <c r="P45" s="29">
        <f t="shared" si="1"/>
        <v>16</v>
      </c>
      <c r="Q45" s="104"/>
      <c r="R45" s="31"/>
      <c r="S45" s="39"/>
      <c r="T45" s="98"/>
      <c r="U45" s="99"/>
    </row>
    <row r="46" spans="1:21" s="100" customFormat="1" ht="27.75" customHeight="1">
      <c r="A46" s="141"/>
      <c r="B46" s="143"/>
      <c r="C46" s="146"/>
      <c r="D46" s="101" t="s">
        <v>49</v>
      </c>
      <c r="E46" s="25">
        <v>24</v>
      </c>
      <c r="F46" s="32">
        <v>218</v>
      </c>
      <c r="G46" s="29">
        <v>346.4</v>
      </c>
      <c r="H46" s="32" t="s">
        <v>20</v>
      </c>
      <c r="I46" s="146"/>
      <c r="J46" s="146"/>
      <c r="K46" s="147"/>
      <c r="L46" s="146"/>
      <c r="M46" s="103">
        <v>294.7</v>
      </c>
      <c r="N46" s="104"/>
      <c r="O46" s="104"/>
      <c r="P46" s="29">
        <f t="shared" si="1"/>
        <v>294.7</v>
      </c>
      <c r="Q46" s="104"/>
      <c r="R46" s="31"/>
      <c r="S46" s="39"/>
      <c r="T46" s="98"/>
      <c r="U46" s="99"/>
    </row>
    <row r="47" spans="1:21" s="100" customFormat="1" ht="27.75" customHeight="1">
      <c r="A47" s="25">
        <v>31</v>
      </c>
      <c r="B47" s="26" t="s">
        <v>60</v>
      </c>
      <c r="C47" s="32" t="s">
        <v>54</v>
      </c>
      <c r="D47" s="101" t="s">
        <v>49</v>
      </c>
      <c r="E47" s="25">
        <v>24</v>
      </c>
      <c r="F47" s="32">
        <v>222</v>
      </c>
      <c r="G47" s="29">
        <v>440</v>
      </c>
      <c r="H47" s="32" t="s">
        <v>20</v>
      </c>
      <c r="I47" s="32">
        <v>24</v>
      </c>
      <c r="J47" s="32">
        <v>123</v>
      </c>
      <c r="K47" s="102">
        <v>404</v>
      </c>
      <c r="L47" s="102"/>
      <c r="M47" s="103">
        <v>226</v>
      </c>
      <c r="N47" s="104"/>
      <c r="O47" s="104"/>
      <c r="P47" s="29">
        <f t="shared" si="1"/>
        <v>226</v>
      </c>
      <c r="Q47" s="104"/>
      <c r="R47" s="31"/>
      <c r="S47" s="39"/>
      <c r="T47" s="98"/>
      <c r="U47" s="99"/>
    </row>
    <row r="48" spans="1:21" s="100" customFormat="1" ht="27.75" customHeight="1">
      <c r="A48" s="25">
        <v>32</v>
      </c>
      <c r="B48" s="26" t="s">
        <v>61</v>
      </c>
      <c r="C48" s="32" t="s">
        <v>54</v>
      </c>
      <c r="D48" s="101" t="s">
        <v>55</v>
      </c>
      <c r="E48" s="25">
        <v>24</v>
      </c>
      <c r="F48" s="32">
        <v>259</v>
      </c>
      <c r="G48" s="29">
        <v>152.9</v>
      </c>
      <c r="H48" s="32" t="s">
        <v>105</v>
      </c>
      <c r="I48" s="32">
        <v>24</v>
      </c>
      <c r="J48" s="32">
        <v>294</v>
      </c>
      <c r="K48" s="102">
        <v>160</v>
      </c>
      <c r="L48" s="102"/>
      <c r="M48" s="103">
        <v>61.2</v>
      </c>
      <c r="N48" s="104"/>
      <c r="O48" s="104"/>
      <c r="P48" s="29">
        <f t="shared" si="1"/>
        <v>61.2</v>
      </c>
      <c r="Q48" s="104"/>
      <c r="R48" s="31"/>
      <c r="S48" s="39"/>
      <c r="T48" s="98"/>
      <c r="U48" s="99"/>
    </row>
    <row r="49" spans="1:21" s="100" customFormat="1" ht="27.75" customHeight="1">
      <c r="A49" s="25">
        <v>33</v>
      </c>
      <c r="B49" s="26" t="s">
        <v>62</v>
      </c>
      <c r="C49" s="32" t="s">
        <v>54</v>
      </c>
      <c r="D49" s="101" t="s">
        <v>49</v>
      </c>
      <c r="E49" s="25">
        <v>24</v>
      </c>
      <c r="F49" s="32">
        <v>278</v>
      </c>
      <c r="G49" s="29">
        <v>316.1</v>
      </c>
      <c r="H49" s="32" t="s">
        <v>20</v>
      </c>
      <c r="I49" s="32">
        <v>24</v>
      </c>
      <c r="J49" s="32">
        <v>125</v>
      </c>
      <c r="K49" s="102">
        <v>320</v>
      </c>
      <c r="L49" s="102"/>
      <c r="M49" s="103">
        <v>43.6</v>
      </c>
      <c r="N49" s="104"/>
      <c r="O49" s="104"/>
      <c r="P49" s="29">
        <f t="shared" si="1"/>
        <v>43.6</v>
      </c>
      <c r="Q49" s="104"/>
      <c r="R49" s="31"/>
      <c r="S49" s="39"/>
      <c r="T49" s="98"/>
      <c r="U49" s="99"/>
    </row>
    <row r="50" spans="1:21" s="100" customFormat="1" ht="27.75" customHeight="1">
      <c r="A50" s="25">
        <v>34</v>
      </c>
      <c r="B50" s="26" t="s">
        <v>63</v>
      </c>
      <c r="C50" s="32" t="s">
        <v>64</v>
      </c>
      <c r="D50" s="101" t="s">
        <v>65</v>
      </c>
      <c r="E50" s="25">
        <v>24</v>
      </c>
      <c r="F50" s="32">
        <v>276</v>
      </c>
      <c r="G50" s="29">
        <v>231</v>
      </c>
      <c r="H50" s="32" t="s">
        <v>105</v>
      </c>
      <c r="I50" s="32">
        <v>24</v>
      </c>
      <c r="J50" s="32">
        <v>177</v>
      </c>
      <c r="K50" s="102"/>
      <c r="L50" s="102">
        <v>224</v>
      </c>
      <c r="M50" s="103">
        <v>178.8</v>
      </c>
      <c r="N50" s="29"/>
      <c r="O50" s="29"/>
      <c r="P50" s="29">
        <f t="shared" si="1"/>
        <v>178.8</v>
      </c>
      <c r="Q50" s="29"/>
      <c r="R50" s="32"/>
      <c r="S50" s="39"/>
      <c r="T50" s="98"/>
      <c r="U50" s="99"/>
    </row>
    <row r="51" spans="1:21" s="100" customFormat="1" ht="27.75" customHeight="1">
      <c r="A51" s="25">
        <v>35</v>
      </c>
      <c r="B51" s="26" t="s">
        <v>66</v>
      </c>
      <c r="C51" s="32" t="s">
        <v>64</v>
      </c>
      <c r="D51" s="101" t="s">
        <v>65</v>
      </c>
      <c r="E51" s="25">
        <v>24</v>
      </c>
      <c r="F51" s="32">
        <v>226</v>
      </c>
      <c r="G51" s="29">
        <v>197.7</v>
      </c>
      <c r="H51" s="32" t="s">
        <v>105</v>
      </c>
      <c r="I51" s="32">
        <v>24</v>
      </c>
      <c r="J51" s="32">
        <v>226</v>
      </c>
      <c r="K51" s="102">
        <v>421</v>
      </c>
      <c r="L51" s="102"/>
      <c r="M51" s="103">
        <v>80.8</v>
      </c>
      <c r="N51" s="104"/>
      <c r="O51" s="104"/>
      <c r="P51" s="29">
        <f t="shared" si="1"/>
        <v>80.8</v>
      </c>
      <c r="Q51" s="104"/>
      <c r="R51" s="31"/>
      <c r="S51" s="39"/>
      <c r="T51" s="98"/>
      <c r="U51" s="99"/>
    </row>
    <row r="52" spans="1:21" s="100" customFormat="1" ht="27.75" customHeight="1">
      <c r="A52" s="25">
        <v>36</v>
      </c>
      <c r="B52" s="26" t="s">
        <v>67</v>
      </c>
      <c r="C52" s="32" t="s">
        <v>64</v>
      </c>
      <c r="D52" s="101" t="s">
        <v>65</v>
      </c>
      <c r="E52" s="25">
        <v>24</v>
      </c>
      <c r="F52" s="32">
        <v>271</v>
      </c>
      <c r="G52" s="29">
        <v>366.9</v>
      </c>
      <c r="H52" s="32" t="s">
        <v>105</v>
      </c>
      <c r="I52" s="32">
        <v>24</v>
      </c>
      <c r="J52" s="32">
        <v>186</v>
      </c>
      <c r="K52" s="102">
        <v>352</v>
      </c>
      <c r="L52" s="102"/>
      <c r="M52" s="103">
        <v>366.9</v>
      </c>
      <c r="N52" s="104"/>
      <c r="O52" s="104"/>
      <c r="P52" s="29">
        <f t="shared" si="1"/>
        <v>366.9</v>
      </c>
      <c r="Q52" s="104"/>
      <c r="R52" s="31"/>
      <c r="S52" s="106"/>
      <c r="T52" s="98"/>
      <c r="U52" s="99"/>
    </row>
    <row r="53" spans="1:21" s="100" customFormat="1" ht="25.5" customHeight="1">
      <c r="A53" s="141">
        <v>37</v>
      </c>
      <c r="B53" s="143" t="s">
        <v>68</v>
      </c>
      <c r="C53" s="146" t="s">
        <v>64</v>
      </c>
      <c r="D53" s="101" t="s">
        <v>49</v>
      </c>
      <c r="E53" s="25">
        <v>23</v>
      </c>
      <c r="F53" s="32">
        <v>259</v>
      </c>
      <c r="G53" s="29">
        <v>360.7</v>
      </c>
      <c r="H53" s="32" t="s">
        <v>20</v>
      </c>
      <c r="I53" s="32">
        <v>24</v>
      </c>
      <c r="J53" s="32">
        <v>100</v>
      </c>
      <c r="K53" s="102"/>
      <c r="L53" s="102">
        <v>360</v>
      </c>
      <c r="M53" s="103">
        <v>340</v>
      </c>
      <c r="N53" s="104"/>
      <c r="O53" s="104"/>
      <c r="P53" s="29">
        <f t="shared" si="1"/>
        <v>340</v>
      </c>
      <c r="Q53" s="104"/>
      <c r="R53" s="32"/>
      <c r="S53" s="39"/>
      <c r="T53" s="98"/>
      <c r="U53" s="99"/>
    </row>
    <row r="54" spans="1:21" s="100" customFormat="1" ht="25.5" customHeight="1">
      <c r="A54" s="141"/>
      <c r="B54" s="143"/>
      <c r="C54" s="146"/>
      <c r="D54" s="101" t="s">
        <v>65</v>
      </c>
      <c r="E54" s="25">
        <v>24</v>
      </c>
      <c r="F54" s="32">
        <v>277</v>
      </c>
      <c r="G54" s="29">
        <v>76.2</v>
      </c>
      <c r="H54" s="32" t="s">
        <v>105</v>
      </c>
      <c r="I54" s="32">
        <v>24</v>
      </c>
      <c r="J54" s="32">
        <v>174</v>
      </c>
      <c r="K54" s="102"/>
      <c r="L54" s="102">
        <v>72</v>
      </c>
      <c r="M54" s="103">
        <v>15.5</v>
      </c>
      <c r="N54" s="104"/>
      <c r="O54" s="104"/>
      <c r="P54" s="29">
        <f t="shared" si="1"/>
        <v>15.5</v>
      </c>
      <c r="Q54" s="104"/>
      <c r="R54" s="32"/>
      <c r="S54" s="39"/>
      <c r="T54" s="98"/>
      <c r="U54" s="99"/>
    </row>
    <row r="55" spans="1:21" s="100" customFormat="1" ht="25.5" customHeight="1">
      <c r="A55" s="25">
        <v>38</v>
      </c>
      <c r="B55" s="26" t="s">
        <v>69</v>
      </c>
      <c r="C55" s="32" t="s">
        <v>64</v>
      </c>
      <c r="D55" s="101" t="s">
        <v>65</v>
      </c>
      <c r="E55" s="25">
        <v>24</v>
      </c>
      <c r="F55" s="32">
        <v>267</v>
      </c>
      <c r="G55" s="29">
        <v>357.1</v>
      </c>
      <c r="H55" s="32" t="s">
        <v>105</v>
      </c>
      <c r="I55" s="32">
        <v>24</v>
      </c>
      <c r="J55" s="32">
        <v>225</v>
      </c>
      <c r="K55" s="102"/>
      <c r="L55" s="102">
        <v>288</v>
      </c>
      <c r="M55" s="103">
        <v>357.1</v>
      </c>
      <c r="N55" s="104"/>
      <c r="O55" s="104"/>
      <c r="P55" s="29">
        <f t="shared" si="1"/>
        <v>357.1</v>
      </c>
      <c r="Q55" s="104"/>
      <c r="R55" s="32"/>
      <c r="S55" s="39"/>
      <c r="T55" s="98"/>
      <c r="U55" s="99"/>
    </row>
    <row r="56" spans="1:21" s="100" customFormat="1" ht="25.5" customHeight="1">
      <c r="A56" s="141">
        <v>39</v>
      </c>
      <c r="B56" s="143" t="s">
        <v>70</v>
      </c>
      <c r="C56" s="146" t="s">
        <v>64</v>
      </c>
      <c r="D56" s="101" t="s">
        <v>65</v>
      </c>
      <c r="E56" s="25">
        <v>24</v>
      </c>
      <c r="F56" s="32">
        <v>224</v>
      </c>
      <c r="G56" s="29">
        <v>179.7</v>
      </c>
      <c r="H56" s="32" t="s">
        <v>105</v>
      </c>
      <c r="I56" s="146">
        <v>24</v>
      </c>
      <c r="J56" s="146">
        <v>188</v>
      </c>
      <c r="K56" s="147">
        <v>488</v>
      </c>
      <c r="L56" s="146"/>
      <c r="M56" s="103">
        <v>78.4</v>
      </c>
      <c r="N56" s="104"/>
      <c r="O56" s="104"/>
      <c r="P56" s="29">
        <f t="shared" si="1"/>
        <v>78.4</v>
      </c>
      <c r="Q56" s="104"/>
      <c r="R56" s="31"/>
      <c r="S56" s="39"/>
      <c r="T56" s="98">
        <v>16389.3</v>
      </c>
      <c r="U56" s="99"/>
    </row>
    <row r="57" spans="1:21" s="100" customFormat="1" ht="25.5" customHeight="1">
      <c r="A57" s="141"/>
      <c r="B57" s="143"/>
      <c r="C57" s="146"/>
      <c r="D57" s="101" t="s">
        <v>65</v>
      </c>
      <c r="E57" s="25">
        <v>24</v>
      </c>
      <c r="F57" s="32">
        <v>213</v>
      </c>
      <c r="G57" s="29">
        <v>336</v>
      </c>
      <c r="H57" s="32" t="s">
        <v>105</v>
      </c>
      <c r="I57" s="146"/>
      <c r="J57" s="146"/>
      <c r="K57" s="147"/>
      <c r="L57" s="146"/>
      <c r="M57" s="103">
        <v>15.2</v>
      </c>
      <c r="N57" s="104"/>
      <c r="O57" s="104"/>
      <c r="P57" s="29">
        <f t="shared" si="1"/>
        <v>15.2</v>
      </c>
      <c r="Q57" s="104"/>
      <c r="R57" s="31"/>
      <c r="S57" s="39"/>
      <c r="T57" s="98">
        <v>921.3</v>
      </c>
      <c r="U57" s="99"/>
    </row>
    <row r="58" spans="1:20" ht="24.75" customHeight="1">
      <c r="A58" s="138" t="s">
        <v>71</v>
      </c>
      <c r="B58" s="139"/>
      <c r="C58" s="81"/>
      <c r="D58" s="81"/>
      <c r="E58" s="1"/>
      <c r="F58" s="1"/>
      <c r="G58" s="82">
        <f>SUM(G8:G57)</f>
        <v>19810.200000000004</v>
      </c>
      <c r="H58" s="82"/>
      <c r="I58" s="82"/>
      <c r="J58" s="82"/>
      <c r="K58" s="82"/>
      <c r="L58" s="82"/>
      <c r="M58" s="82">
        <f>SUM(M8:M57)</f>
        <v>11575.300000000001</v>
      </c>
      <c r="N58" s="82">
        <f>SUM(N8:N57)</f>
        <v>376.8</v>
      </c>
      <c r="O58" s="82">
        <f>SUM(O8:O57)</f>
        <v>0</v>
      </c>
      <c r="P58" s="82">
        <f>SUM(P8:P57)</f>
        <v>11952.099999999999</v>
      </c>
      <c r="Q58" s="82">
        <f>SUM(Q8:Q57)</f>
        <v>48.400000000000006</v>
      </c>
      <c r="R58" s="1"/>
      <c r="S58" s="85"/>
      <c r="T58" s="86"/>
    </row>
    <row r="59" spans="16:19" ht="15">
      <c r="P59" s="79"/>
      <c r="S59" s="85"/>
    </row>
    <row r="60" spans="16:17" ht="15" hidden="1">
      <c r="P60" s="87"/>
      <c r="Q60" s="84"/>
    </row>
    <row r="61" spans="2:20" ht="15" hidden="1">
      <c r="B61" s="83"/>
      <c r="C61" s="83"/>
      <c r="D61" s="83"/>
      <c r="E61" s="83"/>
      <c r="T61" s="87"/>
    </row>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sheetData>
  <sheetProtection/>
  <mergeCells count="79">
    <mergeCell ref="Q4:Q6"/>
    <mergeCell ref="M4:P4"/>
    <mergeCell ref="R4:R6"/>
    <mergeCell ref="R15:R16"/>
    <mergeCell ref="M15:M16"/>
    <mergeCell ref="N15:N16"/>
    <mergeCell ref="O15:O16"/>
    <mergeCell ref="Q15:Q16"/>
    <mergeCell ref="P5:P6"/>
    <mergeCell ref="P15:P16"/>
    <mergeCell ref="K56:K57"/>
    <mergeCell ref="L22:L23"/>
    <mergeCell ref="L25:L26"/>
    <mergeCell ref="L45:L46"/>
    <mergeCell ref="L56:L57"/>
    <mergeCell ref="I25:I26"/>
    <mergeCell ref="J45:J46"/>
    <mergeCell ref="J56:J57"/>
    <mergeCell ref="I56:I57"/>
    <mergeCell ref="K20:K21"/>
    <mergeCell ref="K22:K23"/>
    <mergeCell ref="K25:K26"/>
    <mergeCell ref="K45:K46"/>
    <mergeCell ref="G5:G6"/>
    <mergeCell ref="G15:G16"/>
    <mergeCell ref="I45:I46"/>
    <mergeCell ref="J5:J6"/>
    <mergeCell ref="J22:J23"/>
    <mergeCell ref="J25:J26"/>
    <mergeCell ref="H15:H16"/>
    <mergeCell ref="I5:I6"/>
    <mergeCell ref="I22:I23"/>
    <mergeCell ref="C22:C23"/>
    <mergeCell ref="C25:C27"/>
    <mergeCell ref="C39:C40"/>
    <mergeCell ref="D15:D16"/>
    <mergeCell ref="E15:E16"/>
    <mergeCell ref="F5:F6"/>
    <mergeCell ref="F15:F16"/>
    <mergeCell ref="B53:B54"/>
    <mergeCell ref="B56:B57"/>
    <mergeCell ref="C4:C6"/>
    <mergeCell ref="C8:C9"/>
    <mergeCell ref="C15:C17"/>
    <mergeCell ref="C20:C21"/>
    <mergeCell ref="B39:B40"/>
    <mergeCell ref="C45:C46"/>
    <mergeCell ref="C53:C54"/>
    <mergeCell ref="C56:C57"/>
    <mergeCell ref="A56:A57"/>
    <mergeCell ref="B4:B6"/>
    <mergeCell ref="B8:B9"/>
    <mergeCell ref="B15:B17"/>
    <mergeCell ref="B20:B21"/>
    <mergeCell ref="B22:B23"/>
    <mergeCell ref="B25:B27"/>
    <mergeCell ref="A39:A40"/>
    <mergeCell ref="A45:A46"/>
    <mergeCell ref="B45:B46"/>
    <mergeCell ref="E5:E6"/>
    <mergeCell ref="O5:O6"/>
    <mergeCell ref="A58:B58"/>
    <mergeCell ref="A4:A6"/>
    <mergeCell ref="A8:A9"/>
    <mergeCell ref="A15:A17"/>
    <mergeCell ref="A20:A21"/>
    <mergeCell ref="A22:A23"/>
    <mergeCell ref="A25:A27"/>
    <mergeCell ref="A53:A54"/>
    <mergeCell ref="J20:J21"/>
    <mergeCell ref="I20:I21"/>
    <mergeCell ref="A1:R1"/>
    <mergeCell ref="A2:R2"/>
    <mergeCell ref="E4:H4"/>
    <mergeCell ref="I4:L4"/>
    <mergeCell ref="K5:L5"/>
    <mergeCell ref="M5:N5"/>
    <mergeCell ref="D4:D6"/>
    <mergeCell ref="H5:H6"/>
  </mergeCells>
  <printOptions horizontalCentered="1"/>
  <pageMargins left="0.2951388888888889" right="0.2951388888888889" top="0.5979166666666667" bottom="0.2951388888888889" header="0.2986111111111111" footer="0.298611111111111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A1:IS79"/>
  <sheetViews>
    <sheetView view="pageLayout" zoomScaleSheetLayoutView="100" workbookViewId="0" topLeftCell="A57">
      <selection activeCell="K62" sqref="K62"/>
    </sheetView>
  </sheetViews>
  <sheetFormatPr defaultColWidth="10.00390625" defaultRowHeight="12.75"/>
  <cols>
    <col min="1" max="1" width="4.7109375" style="12" customWidth="1"/>
    <col min="2" max="2" width="20.7109375" style="12" customWidth="1"/>
    <col min="3" max="3" width="10.7109375" style="12" customWidth="1"/>
    <col min="4" max="5" width="4.7109375" style="12" customWidth="1"/>
    <col min="6" max="6" width="7.57421875" style="12" customWidth="1"/>
    <col min="7" max="7" width="7.421875" style="12" customWidth="1"/>
    <col min="8" max="8" width="5.7109375" style="12" customWidth="1"/>
    <col min="9" max="9" width="7.57421875" style="12" customWidth="1"/>
    <col min="10" max="10" width="7.421875" style="12" customWidth="1"/>
    <col min="11" max="13" width="11.140625" style="12" customWidth="1"/>
    <col min="14" max="15" width="11.421875" style="12" customWidth="1"/>
    <col min="16" max="16" width="9.00390625" style="15" hidden="1" customWidth="1"/>
    <col min="17" max="17" width="13.8515625" style="15" hidden="1" customWidth="1"/>
    <col min="18" max="18" width="12.7109375" style="12" hidden="1" customWidth="1"/>
    <col min="19" max="19" width="0" style="12" hidden="1" customWidth="1"/>
    <col min="20" max="20" width="10.00390625" style="12" customWidth="1"/>
    <col min="21" max="21" width="22.00390625" style="12" customWidth="1"/>
    <col min="22" max="252" width="10.00390625" style="12" customWidth="1"/>
    <col min="253" max="16384" width="10.00390625" style="19" customWidth="1"/>
  </cols>
  <sheetData>
    <row r="1" spans="1:15" s="2" customFormat="1" ht="38.25" customHeight="1">
      <c r="A1" s="135" t="s">
        <v>88</v>
      </c>
      <c r="B1" s="135"/>
      <c r="C1" s="135"/>
      <c r="D1" s="135"/>
      <c r="E1" s="135"/>
      <c r="F1" s="135"/>
      <c r="G1" s="135"/>
      <c r="H1" s="135"/>
      <c r="I1" s="135"/>
      <c r="J1" s="135"/>
      <c r="K1" s="135"/>
      <c r="L1" s="135"/>
      <c r="M1" s="135"/>
      <c r="N1" s="135"/>
      <c r="O1" s="135"/>
    </row>
    <row r="2" spans="1:15" s="2" customFormat="1" ht="33.75" customHeight="1">
      <c r="A2" s="136" t="s">
        <v>114</v>
      </c>
      <c r="B2" s="151"/>
      <c r="C2" s="151"/>
      <c r="D2" s="151"/>
      <c r="E2" s="151"/>
      <c r="F2" s="151"/>
      <c r="G2" s="151"/>
      <c r="H2" s="151"/>
      <c r="I2" s="151"/>
      <c r="J2" s="151"/>
      <c r="K2" s="151"/>
      <c r="L2" s="151"/>
      <c r="M2" s="151"/>
      <c r="N2" s="151"/>
      <c r="O2" s="151"/>
    </row>
    <row r="3" spans="1:253" s="12" customFormat="1" ht="7.5" customHeight="1">
      <c r="A3" s="16"/>
      <c r="B3" s="16"/>
      <c r="C3" s="16"/>
      <c r="D3" s="16"/>
      <c r="E3" s="16"/>
      <c r="F3" s="16"/>
      <c r="G3" s="16"/>
      <c r="H3" s="16"/>
      <c r="I3" s="16"/>
      <c r="J3" s="16"/>
      <c r="K3" s="16"/>
      <c r="L3" s="16"/>
      <c r="M3" s="16"/>
      <c r="N3" s="16"/>
      <c r="O3" s="16"/>
      <c r="P3" s="33"/>
      <c r="Q3" s="15"/>
      <c r="IS3" s="19"/>
    </row>
    <row r="4" spans="1:253" s="12" customFormat="1" ht="19.5" customHeight="1">
      <c r="A4" s="153" t="s">
        <v>72</v>
      </c>
      <c r="B4" s="154" t="s">
        <v>73</v>
      </c>
      <c r="C4" s="154"/>
      <c r="D4" s="154"/>
      <c r="E4" s="154"/>
      <c r="F4" s="154"/>
      <c r="G4" s="154"/>
      <c r="H4" s="154"/>
      <c r="I4" s="154" t="s">
        <v>74</v>
      </c>
      <c r="J4" s="154"/>
      <c r="K4" s="152" t="s">
        <v>75</v>
      </c>
      <c r="L4" s="152"/>
      <c r="M4" s="152"/>
      <c r="N4" s="152"/>
      <c r="O4" s="154" t="s">
        <v>89</v>
      </c>
      <c r="P4" s="35"/>
      <c r="Q4" s="15"/>
      <c r="IS4" s="19"/>
    </row>
    <row r="5" spans="1:16" s="13" customFormat="1" ht="19.5" customHeight="1">
      <c r="A5" s="153"/>
      <c r="B5" s="154"/>
      <c r="C5" s="154"/>
      <c r="D5" s="154"/>
      <c r="E5" s="154"/>
      <c r="F5" s="154"/>
      <c r="G5" s="154"/>
      <c r="H5" s="154"/>
      <c r="I5" s="154"/>
      <c r="J5" s="154"/>
      <c r="K5" s="153" t="s">
        <v>76</v>
      </c>
      <c r="L5" s="153"/>
      <c r="M5" s="153" t="s">
        <v>77</v>
      </c>
      <c r="N5" s="153"/>
      <c r="O5" s="154"/>
      <c r="P5" s="35"/>
    </row>
    <row r="6" spans="1:17" s="14" customFormat="1" ht="30" customHeight="1">
      <c r="A6" s="153"/>
      <c r="B6" s="154" t="s">
        <v>78</v>
      </c>
      <c r="C6" s="154" t="s">
        <v>79</v>
      </c>
      <c r="D6" s="154" t="s">
        <v>80</v>
      </c>
      <c r="E6" s="154" t="s">
        <v>81</v>
      </c>
      <c r="F6" s="154" t="s">
        <v>82</v>
      </c>
      <c r="G6" s="154"/>
      <c r="H6" s="154" t="s">
        <v>11</v>
      </c>
      <c r="I6" s="154"/>
      <c r="J6" s="154"/>
      <c r="K6" s="154" t="s">
        <v>83</v>
      </c>
      <c r="L6" s="155" t="s">
        <v>90</v>
      </c>
      <c r="M6" s="154" t="s">
        <v>84</v>
      </c>
      <c r="N6" s="154" t="s">
        <v>91</v>
      </c>
      <c r="O6" s="154"/>
      <c r="P6" s="35"/>
      <c r="Q6" s="13"/>
    </row>
    <row r="7" spans="1:17" s="14" customFormat="1" ht="66" customHeight="1">
      <c r="A7" s="153"/>
      <c r="B7" s="154"/>
      <c r="C7" s="154"/>
      <c r="D7" s="154"/>
      <c r="E7" s="154"/>
      <c r="F7" s="21" t="s">
        <v>15</v>
      </c>
      <c r="G7" s="21" t="s">
        <v>16</v>
      </c>
      <c r="H7" s="154"/>
      <c r="I7" s="21" t="s">
        <v>85</v>
      </c>
      <c r="J7" s="21" t="s">
        <v>86</v>
      </c>
      <c r="K7" s="154"/>
      <c r="L7" s="155"/>
      <c r="M7" s="154"/>
      <c r="N7" s="154"/>
      <c r="O7" s="154"/>
      <c r="P7" s="35"/>
      <c r="Q7" s="13"/>
    </row>
    <row r="8" spans="1:17" s="14" customFormat="1" ht="18" customHeight="1">
      <c r="A8" s="20">
        <v>1</v>
      </c>
      <c r="B8" s="21">
        <v>2</v>
      </c>
      <c r="C8" s="21">
        <v>3</v>
      </c>
      <c r="D8" s="21">
        <v>4</v>
      </c>
      <c r="E8" s="21">
        <v>5</v>
      </c>
      <c r="F8" s="21">
        <v>6</v>
      </c>
      <c r="G8" s="21">
        <v>7</v>
      </c>
      <c r="H8" s="21">
        <v>8</v>
      </c>
      <c r="I8" s="21">
        <v>9</v>
      </c>
      <c r="J8" s="21">
        <v>10</v>
      </c>
      <c r="K8" s="21">
        <v>11</v>
      </c>
      <c r="L8" s="21">
        <v>12</v>
      </c>
      <c r="M8" s="21">
        <v>13</v>
      </c>
      <c r="N8" s="21">
        <v>14</v>
      </c>
      <c r="O8" s="21">
        <v>15</v>
      </c>
      <c r="P8" s="35"/>
      <c r="Q8" s="13"/>
    </row>
    <row r="9" spans="1:253" s="14" customFormat="1" ht="27" customHeight="1">
      <c r="A9" s="140">
        <v>1</v>
      </c>
      <c r="B9" s="142" t="s">
        <v>17</v>
      </c>
      <c r="C9" s="156" t="s">
        <v>18</v>
      </c>
      <c r="D9" s="22">
        <v>23</v>
      </c>
      <c r="E9" s="22">
        <v>112</v>
      </c>
      <c r="F9" s="23">
        <f>'Đề nghị thu hồi đất'!M8</f>
        <v>224.3</v>
      </c>
      <c r="G9" s="23"/>
      <c r="H9" s="24" t="str">
        <f>'Đề nghị thu hồi đất'!H8</f>
        <v>LUC</v>
      </c>
      <c r="I9" s="23">
        <f>F9+G9</f>
        <v>224.3</v>
      </c>
      <c r="J9" s="23"/>
      <c r="K9" s="36">
        <f aca="true" t="shared" si="0" ref="K9:K22">I9*52000</f>
        <v>11663600</v>
      </c>
      <c r="L9" s="36">
        <f aca="true" t="shared" si="1" ref="L9:L22">I9*9500</f>
        <v>2130850</v>
      </c>
      <c r="M9" s="36">
        <f aca="true" t="shared" si="2" ref="M9:M22">I9*10000</f>
        <v>2243000</v>
      </c>
      <c r="N9" s="36">
        <f aca="true" t="shared" si="3" ref="N9:N22">I9*52000*3</f>
        <v>34990800</v>
      </c>
      <c r="O9" s="36">
        <f>SUM(K9:N9)</f>
        <v>51028250</v>
      </c>
      <c r="P9" s="35"/>
      <c r="Q9" s="39"/>
      <c r="R9" s="40"/>
      <c r="S9" s="40"/>
      <c r="T9" s="12"/>
      <c r="U9" s="13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9"/>
    </row>
    <row r="10" spans="1:252" s="14" customFormat="1" ht="27" customHeight="1">
      <c r="A10" s="141"/>
      <c r="B10" s="143"/>
      <c r="C10" s="157"/>
      <c r="D10" s="28">
        <v>23</v>
      </c>
      <c r="E10" s="28">
        <v>114</v>
      </c>
      <c r="F10" s="29">
        <f>'Đề nghị thu hồi đất'!M9</f>
        <v>429</v>
      </c>
      <c r="G10" s="29"/>
      <c r="H10" s="30" t="str">
        <f>'Đề nghị thu hồi đất'!H9</f>
        <v>LUC</v>
      </c>
      <c r="I10" s="29">
        <f aca="true" t="shared" si="4" ref="I10:I36">F10+G10</f>
        <v>429</v>
      </c>
      <c r="J10" s="29"/>
      <c r="K10" s="37">
        <f t="shared" si="0"/>
        <v>22308000</v>
      </c>
      <c r="L10" s="37">
        <f t="shared" si="1"/>
        <v>4075500</v>
      </c>
      <c r="M10" s="37">
        <f t="shared" si="2"/>
        <v>4290000</v>
      </c>
      <c r="N10" s="37">
        <f t="shared" si="3"/>
        <v>66924000</v>
      </c>
      <c r="O10" s="37">
        <f>SUM(K10:N10)</f>
        <v>97597500</v>
      </c>
      <c r="P10" s="35"/>
      <c r="Q10" s="39"/>
      <c r="R10" s="40"/>
      <c r="S10" s="40"/>
      <c r="T10" s="12"/>
      <c r="U10" s="13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row>
    <row r="11" spans="1:252" s="14" customFormat="1" ht="27" customHeight="1">
      <c r="A11" s="25">
        <v>2</v>
      </c>
      <c r="B11" s="31" t="s">
        <v>21</v>
      </c>
      <c r="C11" s="27" t="s">
        <v>18</v>
      </c>
      <c r="D11" s="28">
        <v>22</v>
      </c>
      <c r="E11" s="28">
        <v>60</v>
      </c>
      <c r="F11" s="29">
        <f>'Đề nghị thu hồi đất'!M10</f>
        <v>136.6</v>
      </c>
      <c r="G11" s="29"/>
      <c r="H11" s="30" t="str">
        <f>'Đề nghị thu hồi đất'!H10</f>
        <v>LUC</v>
      </c>
      <c r="I11" s="29">
        <f t="shared" si="4"/>
        <v>136.6</v>
      </c>
      <c r="J11" s="29"/>
      <c r="K11" s="37">
        <f t="shared" si="0"/>
        <v>7103200</v>
      </c>
      <c r="L11" s="37">
        <f t="shared" si="1"/>
        <v>1297700</v>
      </c>
      <c r="M11" s="37">
        <f t="shared" si="2"/>
        <v>1366000</v>
      </c>
      <c r="N11" s="37">
        <f t="shared" si="3"/>
        <v>21309600</v>
      </c>
      <c r="O11" s="37">
        <f aca="true" t="shared" si="5" ref="O11:O36">SUM(K11:N11)</f>
        <v>31076500</v>
      </c>
      <c r="P11" s="35"/>
      <c r="Q11" s="39"/>
      <c r="R11" s="40"/>
      <c r="S11" s="40"/>
      <c r="T11" s="12"/>
      <c r="U11" s="13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row>
    <row r="12" spans="1:253" s="14" customFormat="1" ht="27" customHeight="1">
      <c r="A12" s="25">
        <v>3</v>
      </c>
      <c r="B12" s="31" t="s">
        <v>25</v>
      </c>
      <c r="C12" s="27" t="s">
        <v>18</v>
      </c>
      <c r="D12" s="28">
        <v>23</v>
      </c>
      <c r="E12" s="28">
        <v>166</v>
      </c>
      <c r="F12" s="29">
        <f>'Đề nghị thu hồi đất'!M11</f>
        <v>62.2</v>
      </c>
      <c r="G12" s="29"/>
      <c r="H12" s="30" t="str">
        <f>'Đề nghị thu hồi đất'!H11</f>
        <v>LUC</v>
      </c>
      <c r="I12" s="29">
        <f t="shared" si="4"/>
        <v>62.2</v>
      </c>
      <c r="J12" s="29"/>
      <c r="K12" s="37">
        <f t="shared" si="0"/>
        <v>3234400</v>
      </c>
      <c r="L12" s="37">
        <f t="shared" si="1"/>
        <v>590900</v>
      </c>
      <c r="M12" s="37">
        <f t="shared" si="2"/>
        <v>622000</v>
      </c>
      <c r="N12" s="37">
        <f t="shared" si="3"/>
        <v>9703200</v>
      </c>
      <c r="O12" s="37">
        <f t="shared" si="5"/>
        <v>14150500</v>
      </c>
      <c r="P12" s="35"/>
      <c r="Q12" s="39"/>
      <c r="R12" s="40"/>
      <c r="S12" s="40"/>
      <c r="T12" s="12"/>
      <c r="U12" s="13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9"/>
    </row>
    <row r="13" spans="1:253" s="14" customFormat="1" ht="27" customHeight="1">
      <c r="A13" s="25">
        <v>4</v>
      </c>
      <c r="B13" s="31" t="s">
        <v>26</v>
      </c>
      <c r="C13" s="27" t="s">
        <v>18</v>
      </c>
      <c r="D13" s="28">
        <v>23</v>
      </c>
      <c r="E13" s="28">
        <v>107</v>
      </c>
      <c r="F13" s="29">
        <f>'Đề nghị thu hồi đất'!M12</f>
        <v>276.6</v>
      </c>
      <c r="G13" s="29"/>
      <c r="H13" s="30" t="str">
        <f>'Đề nghị thu hồi đất'!H12</f>
        <v>LUC</v>
      </c>
      <c r="I13" s="29">
        <f t="shared" si="4"/>
        <v>276.6</v>
      </c>
      <c r="J13" s="29"/>
      <c r="K13" s="37">
        <f t="shared" si="0"/>
        <v>14383200.000000002</v>
      </c>
      <c r="L13" s="37">
        <f t="shared" si="1"/>
        <v>2627700</v>
      </c>
      <c r="M13" s="37">
        <f t="shared" si="2"/>
        <v>2766000</v>
      </c>
      <c r="N13" s="37">
        <f t="shared" si="3"/>
        <v>43149600.00000001</v>
      </c>
      <c r="O13" s="37">
        <f t="shared" si="5"/>
        <v>62926500.00000001</v>
      </c>
      <c r="P13" s="35"/>
      <c r="Q13" s="39"/>
      <c r="R13" s="40"/>
      <c r="S13" s="40"/>
      <c r="T13" s="12"/>
      <c r="U13" s="13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9"/>
    </row>
    <row r="14" spans="1:252" s="14" customFormat="1" ht="27" customHeight="1">
      <c r="A14" s="25">
        <v>5</v>
      </c>
      <c r="B14" s="31" t="s">
        <v>27</v>
      </c>
      <c r="C14" s="27" t="s">
        <v>18</v>
      </c>
      <c r="D14" s="28">
        <v>23</v>
      </c>
      <c r="E14" s="28">
        <v>109</v>
      </c>
      <c r="F14" s="29">
        <f>'Đề nghị thu hồi đất'!M13</f>
        <v>288.8</v>
      </c>
      <c r="G14" s="29"/>
      <c r="H14" s="30" t="str">
        <f>'Đề nghị thu hồi đất'!H13</f>
        <v>LUC</v>
      </c>
      <c r="I14" s="29">
        <f t="shared" si="4"/>
        <v>288.8</v>
      </c>
      <c r="J14" s="29"/>
      <c r="K14" s="37">
        <f t="shared" si="0"/>
        <v>15017600</v>
      </c>
      <c r="L14" s="37">
        <f t="shared" si="1"/>
        <v>2743600</v>
      </c>
      <c r="M14" s="37">
        <f t="shared" si="2"/>
        <v>2888000</v>
      </c>
      <c r="N14" s="37">
        <f t="shared" si="3"/>
        <v>45052800</v>
      </c>
      <c r="O14" s="37">
        <f t="shared" si="5"/>
        <v>65702000</v>
      </c>
      <c r="P14" s="35"/>
      <c r="Q14" s="39"/>
      <c r="R14" s="40"/>
      <c r="S14" s="40"/>
      <c r="T14" s="12"/>
      <c r="U14" s="13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row>
    <row r="15" spans="1:252" s="14" customFormat="1" ht="27" customHeight="1">
      <c r="A15" s="25">
        <v>6</v>
      </c>
      <c r="B15" s="31" t="s">
        <v>28</v>
      </c>
      <c r="C15" s="27" t="s">
        <v>18</v>
      </c>
      <c r="D15" s="28">
        <v>23</v>
      </c>
      <c r="E15" s="28">
        <v>122</v>
      </c>
      <c r="F15" s="29">
        <f>'Đề nghị thu hồi đất'!M14</f>
        <v>232.8</v>
      </c>
      <c r="G15" s="29"/>
      <c r="H15" s="30" t="str">
        <f>'Đề nghị thu hồi đất'!H14</f>
        <v>LUC</v>
      </c>
      <c r="I15" s="29">
        <f t="shared" si="4"/>
        <v>232.8</v>
      </c>
      <c r="J15" s="29"/>
      <c r="K15" s="37">
        <f t="shared" si="0"/>
        <v>12105600</v>
      </c>
      <c r="L15" s="37">
        <f t="shared" si="1"/>
        <v>2211600</v>
      </c>
      <c r="M15" s="37">
        <f t="shared" si="2"/>
        <v>2328000</v>
      </c>
      <c r="N15" s="37">
        <f t="shared" si="3"/>
        <v>36316800</v>
      </c>
      <c r="O15" s="37">
        <f t="shared" si="5"/>
        <v>52962000</v>
      </c>
      <c r="P15" s="35"/>
      <c r="Q15" s="39"/>
      <c r="R15" s="40"/>
      <c r="S15" s="40"/>
      <c r="T15" s="12"/>
      <c r="U15" s="13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row>
    <row r="16" spans="1:252" s="14" customFormat="1" ht="27" customHeight="1">
      <c r="A16" s="141">
        <v>7</v>
      </c>
      <c r="B16" s="143" t="s">
        <v>29</v>
      </c>
      <c r="C16" s="157" t="s">
        <v>18</v>
      </c>
      <c r="D16" s="28">
        <v>22</v>
      </c>
      <c r="E16" s="28">
        <v>47</v>
      </c>
      <c r="F16" s="29">
        <f>'Đề nghị thu hồi đất'!M15</f>
        <v>549</v>
      </c>
      <c r="G16" s="29"/>
      <c r="H16" s="30" t="str">
        <f>'Đề nghị thu hồi đất'!H15</f>
        <v>LUC</v>
      </c>
      <c r="I16" s="29">
        <f t="shared" si="4"/>
        <v>549</v>
      </c>
      <c r="J16" s="29"/>
      <c r="K16" s="37">
        <f t="shared" si="0"/>
        <v>28548000</v>
      </c>
      <c r="L16" s="37">
        <f t="shared" si="1"/>
        <v>5215500</v>
      </c>
      <c r="M16" s="37">
        <f t="shared" si="2"/>
        <v>5490000</v>
      </c>
      <c r="N16" s="37">
        <f t="shared" si="3"/>
        <v>85644000</v>
      </c>
      <c r="O16" s="37">
        <f t="shared" si="5"/>
        <v>124897500</v>
      </c>
      <c r="P16" s="35"/>
      <c r="Q16" s="39"/>
      <c r="R16" s="40"/>
      <c r="S16" s="40"/>
      <c r="T16" s="12"/>
      <c r="U16" s="13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row>
    <row r="17" spans="1:253" s="14" customFormat="1" ht="27" customHeight="1" hidden="1">
      <c r="A17" s="141"/>
      <c r="B17" s="143"/>
      <c r="C17" s="157"/>
      <c r="D17" s="28"/>
      <c r="E17" s="28"/>
      <c r="F17" s="29">
        <f>'Đề nghị thu hồi đất'!M16</f>
        <v>0</v>
      </c>
      <c r="G17" s="29"/>
      <c r="H17" s="30">
        <f>'Đề nghị thu hồi đất'!H16</f>
        <v>0</v>
      </c>
      <c r="I17" s="29">
        <f t="shared" si="4"/>
        <v>0</v>
      </c>
      <c r="J17" s="29"/>
      <c r="K17" s="37">
        <f t="shared" si="0"/>
        <v>0</v>
      </c>
      <c r="L17" s="37">
        <f t="shared" si="1"/>
        <v>0</v>
      </c>
      <c r="M17" s="37">
        <f t="shared" si="2"/>
        <v>0</v>
      </c>
      <c r="N17" s="37">
        <f t="shared" si="3"/>
        <v>0</v>
      </c>
      <c r="O17" s="37">
        <f t="shared" si="5"/>
        <v>0</v>
      </c>
      <c r="P17" s="35"/>
      <c r="Q17" s="39"/>
      <c r="R17" s="40"/>
      <c r="S17" s="40"/>
      <c r="T17" s="12"/>
      <c r="U17" s="13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9"/>
    </row>
    <row r="18" spans="1:252" s="14" customFormat="1" ht="27" customHeight="1">
      <c r="A18" s="141"/>
      <c r="B18" s="143"/>
      <c r="C18" s="157"/>
      <c r="D18" s="28">
        <v>23</v>
      </c>
      <c r="E18" s="28">
        <v>67</v>
      </c>
      <c r="F18" s="29">
        <f>'Đề nghị thu hồi đất'!M17</f>
        <v>175.9</v>
      </c>
      <c r="G18" s="29">
        <f>'Đề nghị thu hồi đất'!N17</f>
        <v>83.7</v>
      </c>
      <c r="H18" s="30" t="str">
        <f>'Đề nghị thu hồi đất'!H17</f>
        <v>LUC</v>
      </c>
      <c r="I18" s="29">
        <f t="shared" si="4"/>
        <v>259.6</v>
      </c>
      <c r="J18" s="29"/>
      <c r="K18" s="37">
        <f t="shared" si="0"/>
        <v>13499200.000000002</v>
      </c>
      <c r="L18" s="37">
        <f t="shared" si="1"/>
        <v>2466200</v>
      </c>
      <c r="M18" s="37">
        <f t="shared" si="2"/>
        <v>2596000</v>
      </c>
      <c r="N18" s="37">
        <f t="shared" si="3"/>
        <v>40497600.00000001</v>
      </c>
      <c r="O18" s="37">
        <f t="shared" si="5"/>
        <v>59059000.00000001</v>
      </c>
      <c r="P18" s="35"/>
      <c r="Q18" s="39"/>
      <c r="R18" s="40"/>
      <c r="S18" s="40"/>
      <c r="T18" s="12"/>
      <c r="U18" s="13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row>
    <row r="19" spans="1:252" s="14" customFormat="1" ht="27" customHeight="1">
      <c r="A19" s="25">
        <v>8</v>
      </c>
      <c r="B19" s="31" t="s">
        <v>30</v>
      </c>
      <c r="C19" s="27" t="s">
        <v>18</v>
      </c>
      <c r="D19" s="28">
        <v>22</v>
      </c>
      <c r="E19" s="28">
        <v>46</v>
      </c>
      <c r="F19" s="29">
        <f>'Đề nghị thu hồi đất'!M18</f>
        <v>527.1</v>
      </c>
      <c r="G19" s="29"/>
      <c r="H19" s="30" t="str">
        <f>'Đề nghị thu hồi đất'!H18</f>
        <v>LUC</v>
      </c>
      <c r="I19" s="29">
        <f t="shared" si="4"/>
        <v>527.1</v>
      </c>
      <c r="J19" s="29"/>
      <c r="K19" s="37">
        <f t="shared" si="0"/>
        <v>27409200</v>
      </c>
      <c r="L19" s="37">
        <f t="shared" si="1"/>
        <v>5007450</v>
      </c>
      <c r="M19" s="37">
        <f t="shared" si="2"/>
        <v>5271000</v>
      </c>
      <c r="N19" s="37">
        <f t="shared" si="3"/>
        <v>82227600</v>
      </c>
      <c r="O19" s="37">
        <f t="shared" si="5"/>
        <v>119915250</v>
      </c>
      <c r="P19" s="35"/>
      <c r="Q19" s="39"/>
      <c r="R19" s="40"/>
      <c r="S19" s="40"/>
      <c r="T19" s="12"/>
      <c r="U19" s="13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row>
    <row r="20" spans="1:253" s="14" customFormat="1" ht="27" customHeight="1">
      <c r="A20" s="25">
        <v>9</v>
      </c>
      <c r="B20" s="31" t="s">
        <v>31</v>
      </c>
      <c r="C20" s="27" t="s">
        <v>18</v>
      </c>
      <c r="D20" s="28">
        <v>23</v>
      </c>
      <c r="E20" s="28">
        <v>165</v>
      </c>
      <c r="F20" s="29">
        <f>'Đề nghị thu hồi đất'!M19</f>
        <v>64.5</v>
      </c>
      <c r="G20" s="29"/>
      <c r="H20" s="30" t="str">
        <f>'Đề nghị thu hồi đất'!H19</f>
        <v>LUC</v>
      </c>
      <c r="I20" s="29">
        <f t="shared" si="4"/>
        <v>64.5</v>
      </c>
      <c r="J20" s="29"/>
      <c r="K20" s="37">
        <f t="shared" si="0"/>
        <v>3354000</v>
      </c>
      <c r="L20" s="37">
        <f t="shared" si="1"/>
        <v>612750</v>
      </c>
      <c r="M20" s="37">
        <f t="shared" si="2"/>
        <v>645000</v>
      </c>
      <c r="N20" s="37">
        <f t="shared" si="3"/>
        <v>10062000</v>
      </c>
      <c r="O20" s="37">
        <f t="shared" si="5"/>
        <v>14673750</v>
      </c>
      <c r="P20" s="35"/>
      <c r="Q20" s="39"/>
      <c r="R20" s="40"/>
      <c r="S20" s="40"/>
      <c r="T20" s="12"/>
      <c r="U20" s="13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9"/>
    </row>
    <row r="21" spans="1:252" s="14" customFormat="1" ht="25.5" customHeight="1">
      <c r="A21" s="141">
        <v>10</v>
      </c>
      <c r="B21" s="143" t="s">
        <v>32</v>
      </c>
      <c r="C21" s="146" t="s">
        <v>33</v>
      </c>
      <c r="D21" s="28">
        <v>22</v>
      </c>
      <c r="E21" s="28">
        <v>42</v>
      </c>
      <c r="F21" s="29">
        <f>'Đề nghị thu hồi đất'!M20</f>
        <v>440.4</v>
      </c>
      <c r="G21" s="29">
        <f>'Đề nghị thu hồi đất'!N20</f>
        <v>40.6</v>
      </c>
      <c r="H21" s="30" t="str">
        <f>'Đề nghị thu hồi đất'!H20</f>
        <v>LUC</v>
      </c>
      <c r="I21" s="29">
        <f t="shared" si="4"/>
        <v>481</v>
      </c>
      <c r="J21" s="29"/>
      <c r="K21" s="37">
        <f t="shared" si="0"/>
        <v>25012000</v>
      </c>
      <c r="L21" s="37">
        <f t="shared" si="1"/>
        <v>4569500</v>
      </c>
      <c r="M21" s="37">
        <f t="shared" si="2"/>
        <v>4810000</v>
      </c>
      <c r="N21" s="37">
        <f t="shared" si="3"/>
        <v>75036000</v>
      </c>
      <c r="O21" s="37">
        <f t="shared" si="5"/>
        <v>109427500</v>
      </c>
      <c r="P21" s="35"/>
      <c r="Q21" s="39"/>
      <c r="R21" s="40"/>
      <c r="S21" s="40"/>
      <c r="T21" s="12"/>
      <c r="U21" s="13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row>
    <row r="22" spans="1:252" s="14" customFormat="1" ht="25.5" customHeight="1">
      <c r="A22" s="141"/>
      <c r="B22" s="143"/>
      <c r="C22" s="146"/>
      <c r="D22" s="28">
        <v>22</v>
      </c>
      <c r="E22" s="28">
        <v>41</v>
      </c>
      <c r="F22" s="29">
        <f>'Đề nghị thu hồi đất'!M21</f>
        <v>133.4</v>
      </c>
      <c r="G22" s="29">
        <f>'Đề nghị thu hồi đất'!N21</f>
        <v>21</v>
      </c>
      <c r="H22" s="30" t="str">
        <f>'Đề nghị thu hồi đất'!H21</f>
        <v>LUC</v>
      </c>
      <c r="I22" s="29">
        <f t="shared" si="4"/>
        <v>154.4</v>
      </c>
      <c r="J22" s="29"/>
      <c r="K22" s="37">
        <f t="shared" si="0"/>
        <v>8028800</v>
      </c>
      <c r="L22" s="37">
        <f t="shared" si="1"/>
        <v>1466800</v>
      </c>
      <c r="M22" s="37">
        <f t="shared" si="2"/>
        <v>1544000</v>
      </c>
      <c r="N22" s="37">
        <f t="shared" si="3"/>
        <v>24086400</v>
      </c>
      <c r="O22" s="37">
        <f t="shared" si="5"/>
        <v>35126000</v>
      </c>
      <c r="P22" s="35"/>
      <c r="Q22" s="39"/>
      <c r="R22" s="40"/>
      <c r="S22" s="40"/>
      <c r="T22" s="12"/>
      <c r="U22" s="13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row>
    <row r="23" spans="1:252" s="14" customFormat="1" ht="27" customHeight="1">
      <c r="A23" s="141">
        <v>11</v>
      </c>
      <c r="B23" s="143" t="s">
        <v>34</v>
      </c>
      <c r="C23" s="146" t="s">
        <v>33</v>
      </c>
      <c r="D23" s="28">
        <v>22</v>
      </c>
      <c r="E23" s="28">
        <v>28</v>
      </c>
      <c r="F23" s="29">
        <f>'Đề nghị thu hồi đất'!M22</f>
        <v>21.5</v>
      </c>
      <c r="G23" s="29"/>
      <c r="H23" s="30" t="str">
        <f>'Đề nghị thu hồi đất'!H22</f>
        <v>LUC</v>
      </c>
      <c r="I23" s="29">
        <f t="shared" si="4"/>
        <v>21.5</v>
      </c>
      <c r="J23" s="29"/>
      <c r="K23" s="37">
        <f aca="true" t="shared" si="6" ref="K23:K34">I23*52000</f>
        <v>1118000</v>
      </c>
      <c r="L23" s="37">
        <f aca="true" t="shared" si="7" ref="L23:L34">I23*9500</f>
        <v>204250</v>
      </c>
      <c r="M23" s="37">
        <f aca="true" t="shared" si="8" ref="M23:M34">I23*10000</f>
        <v>215000</v>
      </c>
      <c r="N23" s="37">
        <f aca="true" t="shared" si="9" ref="N23:N34">I23*52000*3</f>
        <v>3354000</v>
      </c>
      <c r="O23" s="37">
        <f t="shared" si="5"/>
        <v>4891250</v>
      </c>
      <c r="P23" s="35"/>
      <c r="Q23" s="39"/>
      <c r="R23" s="40"/>
      <c r="S23" s="40"/>
      <c r="T23" s="12"/>
      <c r="U23" s="13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row>
    <row r="24" spans="1:253" s="14" customFormat="1" ht="27" customHeight="1">
      <c r="A24" s="141"/>
      <c r="B24" s="143"/>
      <c r="C24" s="146"/>
      <c r="D24" s="28">
        <v>22</v>
      </c>
      <c r="E24" s="28">
        <v>20</v>
      </c>
      <c r="F24" s="29">
        <f>'Đề nghị thu hồi đất'!M23</f>
        <v>16</v>
      </c>
      <c r="G24" s="29"/>
      <c r="H24" s="30" t="str">
        <f>'Đề nghị thu hồi đất'!H23</f>
        <v>LUC</v>
      </c>
      <c r="I24" s="29">
        <f t="shared" si="4"/>
        <v>16</v>
      </c>
      <c r="J24" s="29"/>
      <c r="K24" s="37">
        <f t="shared" si="6"/>
        <v>832000</v>
      </c>
      <c r="L24" s="37">
        <f t="shared" si="7"/>
        <v>152000</v>
      </c>
      <c r="M24" s="37">
        <f t="shared" si="8"/>
        <v>160000</v>
      </c>
      <c r="N24" s="37">
        <f t="shared" si="9"/>
        <v>2496000</v>
      </c>
      <c r="O24" s="37">
        <f t="shared" si="5"/>
        <v>3640000</v>
      </c>
      <c r="P24" s="35"/>
      <c r="Q24" s="39"/>
      <c r="R24" s="40"/>
      <c r="S24" s="40"/>
      <c r="T24" s="12"/>
      <c r="U24" s="13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9"/>
    </row>
    <row r="25" spans="1:252" s="14" customFormat="1" ht="27" customHeight="1">
      <c r="A25" s="25">
        <v>12</v>
      </c>
      <c r="B25" s="31" t="s">
        <v>36</v>
      </c>
      <c r="C25" s="32" t="s">
        <v>33</v>
      </c>
      <c r="D25" s="28">
        <v>22</v>
      </c>
      <c r="E25" s="28">
        <v>50</v>
      </c>
      <c r="F25" s="29">
        <f>'Đề nghị thu hồi đất'!M24</f>
        <v>2.6</v>
      </c>
      <c r="G25" s="29"/>
      <c r="H25" s="30" t="str">
        <f>'Đề nghị thu hồi đất'!H24</f>
        <v>LUC</v>
      </c>
      <c r="I25" s="29">
        <f t="shared" si="4"/>
        <v>2.6</v>
      </c>
      <c r="J25" s="29"/>
      <c r="K25" s="37">
        <f t="shared" si="6"/>
        <v>135200</v>
      </c>
      <c r="L25" s="37">
        <f t="shared" si="7"/>
        <v>24700</v>
      </c>
      <c r="M25" s="37">
        <f t="shared" si="8"/>
        <v>26000</v>
      </c>
      <c r="N25" s="37">
        <f t="shared" si="9"/>
        <v>405600</v>
      </c>
      <c r="O25" s="37">
        <f t="shared" si="5"/>
        <v>591500</v>
      </c>
      <c r="P25" s="35"/>
      <c r="Q25" s="39"/>
      <c r="R25" s="40"/>
      <c r="S25" s="40"/>
      <c r="T25" s="12"/>
      <c r="U25" s="13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row>
    <row r="26" spans="1:252" s="14" customFormat="1" ht="27" customHeight="1">
      <c r="A26" s="141">
        <v>13</v>
      </c>
      <c r="B26" s="143" t="s">
        <v>37</v>
      </c>
      <c r="C26" s="146" t="s">
        <v>33</v>
      </c>
      <c r="D26" s="25">
        <v>22</v>
      </c>
      <c r="E26" s="32">
        <v>48</v>
      </c>
      <c r="F26" s="29">
        <v>39</v>
      </c>
      <c r="G26" s="29"/>
      <c r="H26" s="30" t="str">
        <f>'Đề nghị thu hồi đất'!H25</f>
        <v>LUC</v>
      </c>
      <c r="I26" s="29">
        <f t="shared" si="4"/>
        <v>39</v>
      </c>
      <c r="J26" s="29"/>
      <c r="K26" s="37">
        <f t="shared" si="6"/>
        <v>2028000</v>
      </c>
      <c r="L26" s="37">
        <f t="shared" si="7"/>
        <v>370500</v>
      </c>
      <c r="M26" s="37">
        <f t="shared" si="8"/>
        <v>390000</v>
      </c>
      <c r="N26" s="37">
        <f t="shared" si="9"/>
        <v>6084000</v>
      </c>
      <c r="O26" s="37">
        <f t="shared" si="5"/>
        <v>8872500</v>
      </c>
      <c r="P26" s="35"/>
      <c r="Q26" s="39"/>
      <c r="R26" s="40"/>
      <c r="S26" s="40"/>
      <c r="T26" s="12"/>
      <c r="U26" s="13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row>
    <row r="27" spans="1:252" s="14" customFormat="1" ht="27" customHeight="1">
      <c r="A27" s="141"/>
      <c r="B27" s="143"/>
      <c r="C27" s="146"/>
      <c r="D27" s="25">
        <v>22</v>
      </c>
      <c r="E27" s="32">
        <v>44</v>
      </c>
      <c r="F27" s="29">
        <v>538.6</v>
      </c>
      <c r="G27" s="29">
        <v>11.7</v>
      </c>
      <c r="H27" s="30" t="str">
        <f>'Đề nghị thu hồi đất'!H26</f>
        <v>LUC</v>
      </c>
      <c r="I27" s="29">
        <f t="shared" si="4"/>
        <v>550.3000000000001</v>
      </c>
      <c r="J27" s="29"/>
      <c r="K27" s="37">
        <f t="shared" si="6"/>
        <v>28615600.000000004</v>
      </c>
      <c r="L27" s="37">
        <f t="shared" si="7"/>
        <v>5227850.000000001</v>
      </c>
      <c r="M27" s="37">
        <f t="shared" si="8"/>
        <v>5503000.000000001</v>
      </c>
      <c r="N27" s="37">
        <f t="shared" si="9"/>
        <v>85846800.00000001</v>
      </c>
      <c r="O27" s="37">
        <f t="shared" si="5"/>
        <v>125193250.00000003</v>
      </c>
      <c r="P27" s="35"/>
      <c r="Q27" s="39"/>
      <c r="R27" s="40"/>
      <c r="S27" s="40"/>
      <c r="T27" s="12"/>
      <c r="U27" s="13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row>
    <row r="28" spans="1:252" s="14" customFormat="1" ht="27" customHeight="1">
      <c r="A28" s="141"/>
      <c r="B28" s="143"/>
      <c r="C28" s="146"/>
      <c r="D28" s="25">
        <v>23</v>
      </c>
      <c r="E28" s="25">
        <v>65</v>
      </c>
      <c r="F28" s="29">
        <v>67.5</v>
      </c>
      <c r="G28" s="29"/>
      <c r="H28" s="30" t="str">
        <f>'Đề nghị thu hồi đất'!H27</f>
        <v>LUC</v>
      </c>
      <c r="I28" s="29">
        <f t="shared" si="4"/>
        <v>67.5</v>
      </c>
      <c r="J28" s="29"/>
      <c r="K28" s="37">
        <f t="shared" si="6"/>
        <v>3510000</v>
      </c>
      <c r="L28" s="37">
        <f t="shared" si="7"/>
        <v>641250</v>
      </c>
      <c r="M28" s="37">
        <f t="shared" si="8"/>
        <v>675000</v>
      </c>
      <c r="N28" s="37">
        <f t="shared" si="9"/>
        <v>10530000</v>
      </c>
      <c r="O28" s="37">
        <f t="shared" si="5"/>
        <v>15356250</v>
      </c>
      <c r="P28" s="35"/>
      <c r="Q28" s="39"/>
      <c r="R28" s="40"/>
      <c r="S28" s="40"/>
      <c r="T28" s="12"/>
      <c r="U28" s="13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row>
    <row r="29" spans="1:252" s="14" customFormat="1" ht="27" customHeight="1">
      <c r="A29" s="25">
        <v>14</v>
      </c>
      <c r="B29" s="26" t="s">
        <v>38</v>
      </c>
      <c r="C29" s="32" t="s">
        <v>33</v>
      </c>
      <c r="D29" s="25">
        <v>22</v>
      </c>
      <c r="E29" s="32">
        <v>43</v>
      </c>
      <c r="F29" s="29">
        <v>464.4</v>
      </c>
      <c r="G29" s="29">
        <v>39.10000000000002</v>
      </c>
      <c r="H29" s="30" t="str">
        <f>'Đề nghị thu hồi đất'!H28</f>
        <v>LUC</v>
      </c>
      <c r="I29" s="29">
        <f t="shared" si="4"/>
        <v>503.5</v>
      </c>
      <c r="J29" s="29"/>
      <c r="K29" s="37">
        <f t="shared" si="6"/>
        <v>26182000</v>
      </c>
      <c r="L29" s="37">
        <f t="shared" si="7"/>
        <v>4783250</v>
      </c>
      <c r="M29" s="37">
        <f t="shared" si="8"/>
        <v>5035000</v>
      </c>
      <c r="N29" s="37">
        <f t="shared" si="9"/>
        <v>78546000</v>
      </c>
      <c r="O29" s="37">
        <f t="shared" si="5"/>
        <v>114546250</v>
      </c>
      <c r="P29" s="35"/>
      <c r="Q29" s="39"/>
      <c r="R29" s="40"/>
      <c r="S29" s="40"/>
      <c r="T29" s="12"/>
      <c r="U29" s="13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row>
    <row r="30" spans="1:21" s="14" customFormat="1" ht="27" customHeight="1">
      <c r="A30" s="25">
        <v>15</v>
      </c>
      <c r="B30" s="31" t="s">
        <v>39</v>
      </c>
      <c r="C30" s="32" t="s">
        <v>40</v>
      </c>
      <c r="D30" s="28">
        <v>23</v>
      </c>
      <c r="E30" s="28">
        <v>194</v>
      </c>
      <c r="F30" s="29">
        <f>'Đề nghị thu hồi đất'!M29</f>
        <v>982.8</v>
      </c>
      <c r="G30" s="29"/>
      <c r="H30" s="30" t="str">
        <f>'Đề nghị thu hồi đất'!H29</f>
        <v>LUC</v>
      </c>
      <c r="I30" s="29">
        <f t="shared" si="4"/>
        <v>982.8</v>
      </c>
      <c r="J30" s="29"/>
      <c r="K30" s="37">
        <f t="shared" si="6"/>
        <v>51105600</v>
      </c>
      <c r="L30" s="37">
        <f t="shared" si="7"/>
        <v>9336600</v>
      </c>
      <c r="M30" s="37">
        <f t="shared" si="8"/>
        <v>9828000</v>
      </c>
      <c r="N30" s="37">
        <f t="shared" si="9"/>
        <v>153316800</v>
      </c>
      <c r="O30" s="37">
        <f t="shared" si="5"/>
        <v>223587000</v>
      </c>
      <c r="P30" s="35"/>
      <c r="Q30" s="39"/>
      <c r="R30" s="40"/>
      <c r="S30" s="40"/>
      <c r="T30" s="41"/>
      <c r="U30" s="132"/>
    </row>
    <row r="31" spans="1:21" s="14" customFormat="1" ht="27" customHeight="1">
      <c r="A31" s="25">
        <v>16</v>
      </c>
      <c r="B31" s="31" t="s">
        <v>42</v>
      </c>
      <c r="C31" s="32" t="s">
        <v>40</v>
      </c>
      <c r="D31" s="28">
        <v>23</v>
      </c>
      <c r="E31" s="28">
        <v>256</v>
      </c>
      <c r="F31" s="29">
        <f>'Đề nghị thu hồi đất'!M30</f>
        <v>193.6</v>
      </c>
      <c r="G31" s="29"/>
      <c r="H31" s="30" t="str">
        <f>'Đề nghị thu hồi đất'!H30</f>
        <v>LUC</v>
      </c>
      <c r="I31" s="29">
        <f t="shared" si="4"/>
        <v>193.6</v>
      </c>
      <c r="J31" s="29"/>
      <c r="K31" s="37">
        <f t="shared" si="6"/>
        <v>10067200</v>
      </c>
      <c r="L31" s="37">
        <f t="shared" si="7"/>
        <v>1839200</v>
      </c>
      <c r="M31" s="37">
        <f t="shared" si="8"/>
        <v>1936000</v>
      </c>
      <c r="N31" s="37">
        <f t="shared" si="9"/>
        <v>30201600</v>
      </c>
      <c r="O31" s="37">
        <f t="shared" si="5"/>
        <v>44044000</v>
      </c>
      <c r="P31" s="35"/>
      <c r="Q31" s="39"/>
      <c r="R31" s="40"/>
      <c r="S31" s="40"/>
      <c r="U31" s="132"/>
    </row>
    <row r="32" spans="1:21" s="14" customFormat="1" ht="27.75" customHeight="1">
      <c r="A32" s="25">
        <v>17</v>
      </c>
      <c r="B32" s="31" t="s">
        <v>43</v>
      </c>
      <c r="C32" s="32" t="s">
        <v>40</v>
      </c>
      <c r="D32" s="28">
        <v>23</v>
      </c>
      <c r="E32" s="28">
        <v>209</v>
      </c>
      <c r="F32" s="29">
        <f>'Đề nghị thu hồi đất'!M31</f>
        <v>455.7</v>
      </c>
      <c r="G32" s="29"/>
      <c r="H32" s="30" t="str">
        <f>'Đề nghị thu hồi đất'!H31</f>
        <v>LUC</v>
      </c>
      <c r="I32" s="29">
        <f t="shared" si="4"/>
        <v>455.7</v>
      </c>
      <c r="J32" s="29"/>
      <c r="K32" s="37">
        <f t="shared" si="6"/>
        <v>23696400</v>
      </c>
      <c r="L32" s="37">
        <f t="shared" si="7"/>
        <v>4329150</v>
      </c>
      <c r="M32" s="37">
        <f t="shared" si="8"/>
        <v>4557000</v>
      </c>
      <c r="N32" s="37">
        <f t="shared" si="9"/>
        <v>71089200</v>
      </c>
      <c r="O32" s="37">
        <f t="shared" si="5"/>
        <v>103671750</v>
      </c>
      <c r="P32" s="35"/>
      <c r="Q32" s="39"/>
      <c r="R32" s="40"/>
      <c r="S32" s="40"/>
      <c r="U32" s="132"/>
    </row>
    <row r="33" spans="1:21" s="14" customFormat="1" ht="27.75" customHeight="1">
      <c r="A33" s="25">
        <v>18</v>
      </c>
      <c r="B33" s="31" t="s">
        <v>44</v>
      </c>
      <c r="C33" s="32" t="s">
        <v>40</v>
      </c>
      <c r="D33" s="28">
        <v>23</v>
      </c>
      <c r="E33" s="28">
        <v>149</v>
      </c>
      <c r="F33" s="29">
        <f>'Đề nghị thu hồi đất'!M32</f>
        <v>15.9</v>
      </c>
      <c r="G33" s="29"/>
      <c r="H33" s="30" t="str">
        <f>'Đề nghị thu hồi đất'!H32</f>
        <v>LUC</v>
      </c>
      <c r="I33" s="29">
        <f t="shared" si="4"/>
        <v>15.9</v>
      </c>
      <c r="J33" s="29"/>
      <c r="K33" s="37">
        <f t="shared" si="6"/>
        <v>826800</v>
      </c>
      <c r="L33" s="37">
        <f t="shared" si="7"/>
        <v>151050</v>
      </c>
      <c r="M33" s="37">
        <f t="shared" si="8"/>
        <v>159000</v>
      </c>
      <c r="N33" s="37">
        <f t="shared" si="9"/>
        <v>2480400</v>
      </c>
      <c r="O33" s="37">
        <f t="shared" si="5"/>
        <v>3617250</v>
      </c>
      <c r="P33" s="35"/>
      <c r="Q33" s="39"/>
      <c r="R33" s="40"/>
      <c r="S33" s="40"/>
      <c r="U33" s="132"/>
    </row>
    <row r="34" spans="1:21" s="14" customFormat="1" ht="27.75" customHeight="1">
      <c r="A34" s="25">
        <v>19</v>
      </c>
      <c r="B34" s="31" t="s">
        <v>45</v>
      </c>
      <c r="C34" s="32" t="s">
        <v>40</v>
      </c>
      <c r="D34" s="28">
        <v>22</v>
      </c>
      <c r="E34" s="28">
        <v>39</v>
      </c>
      <c r="F34" s="29">
        <f>'Đề nghị thu hồi đất'!M33</f>
        <v>536.8</v>
      </c>
      <c r="G34" s="29">
        <f>'Đề nghị thu hồi đất'!N33</f>
        <v>144.2</v>
      </c>
      <c r="H34" s="30" t="str">
        <f>'Đề nghị thu hồi đất'!H33</f>
        <v>LUC</v>
      </c>
      <c r="I34" s="29">
        <f t="shared" si="4"/>
        <v>681</v>
      </c>
      <c r="J34" s="29"/>
      <c r="K34" s="37">
        <f t="shared" si="6"/>
        <v>35412000</v>
      </c>
      <c r="L34" s="37">
        <f t="shared" si="7"/>
        <v>6469500</v>
      </c>
      <c r="M34" s="37">
        <f t="shared" si="8"/>
        <v>6810000</v>
      </c>
      <c r="N34" s="37">
        <f t="shared" si="9"/>
        <v>106236000</v>
      </c>
      <c r="O34" s="37">
        <f t="shared" si="5"/>
        <v>154927500</v>
      </c>
      <c r="P34" s="35"/>
      <c r="Q34" s="39"/>
      <c r="R34" s="40"/>
      <c r="S34" s="40"/>
      <c r="U34" s="132"/>
    </row>
    <row r="35" spans="1:21" s="14" customFormat="1" ht="27.75" customHeight="1">
      <c r="A35" s="25">
        <v>20</v>
      </c>
      <c r="B35" s="31" t="s">
        <v>46</v>
      </c>
      <c r="C35" s="32" t="s">
        <v>40</v>
      </c>
      <c r="D35" s="28">
        <v>22</v>
      </c>
      <c r="E35" s="28">
        <v>16</v>
      </c>
      <c r="F35" s="29">
        <f>'Đề nghị thu hồi đất'!M34</f>
        <v>258</v>
      </c>
      <c r="G35" s="29"/>
      <c r="H35" s="30" t="str">
        <f>'Đề nghị thu hồi đất'!H34</f>
        <v>LUC</v>
      </c>
      <c r="I35" s="29">
        <f t="shared" si="4"/>
        <v>258</v>
      </c>
      <c r="J35" s="29"/>
      <c r="K35" s="37">
        <f aca="true" t="shared" si="10" ref="K35:K51">I35*52000</f>
        <v>13416000</v>
      </c>
      <c r="L35" s="37">
        <f aca="true" t="shared" si="11" ref="L35:L51">I35*9500</f>
        <v>2451000</v>
      </c>
      <c r="M35" s="37">
        <f aca="true" t="shared" si="12" ref="M35:M51">I35*10000</f>
        <v>2580000</v>
      </c>
      <c r="N35" s="37">
        <f aca="true" t="shared" si="13" ref="N35:N51">I35*52000*3</f>
        <v>40248000</v>
      </c>
      <c r="O35" s="37">
        <f t="shared" si="5"/>
        <v>58695000</v>
      </c>
      <c r="P35" s="35"/>
      <c r="Q35" s="39"/>
      <c r="R35" s="40"/>
      <c r="S35" s="40"/>
      <c r="U35" s="132"/>
    </row>
    <row r="36" spans="1:21" s="15" customFormat="1" ht="27.75" customHeight="1">
      <c r="A36" s="25">
        <v>21</v>
      </c>
      <c r="B36" s="31" t="s">
        <v>47</v>
      </c>
      <c r="C36" s="32" t="s">
        <v>40</v>
      </c>
      <c r="D36" s="28">
        <v>22</v>
      </c>
      <c r="E36" s="28">
        <v>31</v>
      </c>
      <c r="F36" s="29">
        <f>'Đề nghị thu hồi đất'!M35</f>
        <v>392.9</v>
      </c>
      <c r="G36" s="29"/>
      <c r="H36" s="30" t="str">
        <f>'Đề nghị thu hồi đất'!H35</f>
        <v>LUC</v>
      </c>
      <c r="I36" s="29">
        <f t="shared" si="4"/>
        <v>392.9</v>
      </c>
      <c r="J36" s="29"/>
      <c r="K36" s="37">
        <f t="shared" si="10"/>
        <v>20430800</v>
      </c>
      <c r="L36" s="37">
        <f t="shared" si="11"/>
        <v>3732550</v>
      </c>
      <c r="M36" s="37">
        <f t="shared" si="12"/>
        <v>3929000</v>
      </c>
      <c r="N36" s="37">
        <f t="shared" si="13"/>
        <v>61292400</v>
      </c>
      <c r="O36" s="37">
        <f t="shared" si="5"/>
        <v>89384750</v>
      </c>
      <c r="P36" s="35"/>
      <c r="Q36" s="39"/>
      <c r="R36" s="40"/>
      <c r="S36" s="40"/>
      <c r="U36" s="132"/>
    </row>
    <row r="37" spans="1:253" s="15" customFormat="1" ht="27.75" customHeight="1">
      <c r="A37" s="25">
        <v>22</v>
      </c>
      <c r="B37" s="31" t="s">
        <v>48</v>
      </c>
      <c r="C37" s="32" t="s">
        <v>40</v>
      </c>
      <c r="D37" s="28">
        <v>23</v>
      </c>
      <c r="E37" s="28">
        <v>213</v>
      </c>
      <c r="F37" s="29">
        <f>'Đề nghị thu hồi đất'!M36</f>
        <v>57.2</v>
      </c>
      <c r="G37" s="29"/>
      <c r="H37" s="30" t="str">
        <f>'Đề nghị thu hồi đất'!H36</f>
        <v>LUC</v>
      </c>
      <c r="I37" s="29">
        <f aca="true" t="shared" si="14" ref="I37:I58">F37+G37</f>
        <v>57.2</v>
      </c>
      <c r="J37" s="29"/>
      <c r="K37" s="37">
        <f t="shared" si="10"/>
        <v>2974400</v>
      </c>
      <c r="L37" s="37">
        <f t="shared" si="11"/>
        <v>543400</v>
      </c>
      <c r="M37" s="37">
        <f t="shared" si="12"/>
        <v>572000</v>
      </c>
      <c r="N37" s="37">
        <f t="shared" si="13"/>
        <v>8923200</v>
      </c>
      <c r="O37" s="37">
        <f aca="true" t="shared" si="15" ref="O37:O58">SUM(K37:N37)</f>
        <v>13013000</v>
      </c>
      <c r="P37" s="35"/>
      <c r="Q37" s="39"/>
      <c r="R37" s="40"/>
      <c r="S37" s="40"/>
      <c r="T37" s="12"/>
      <c r="U37" s="13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9"/>
    </row>
    <row r="38" spans="1:253" s="15" customFormat="1" ht="27.75" customHeight="1">
      <c r="A38" s="25">
        <v>23</v>
      </c>
      <c r="B38" s="31" t="s">
        <v>50</v>
      </c>
      <c r="C38" s="32" t="s">
        <v>40</v>
      </c>
      <c r="D38" s="28">
        <v>22</v>
      </c>
      <c r="E38" s="28">
        <v>15</v>
      </c>
      <c r="F38" s="29">
        <f>'Đề nghị thu hồi đất'!M37</f>
        <v>271.3</v>
      </c>
      <c r="G38" s="29">
        <v>36.5</v>
      </c>
      <c r="H38" s="30" t="str">
        <f>'Đề nghị thu hồi đất'!H37</f>
        <v>LUC</v>
      </c>
      <c r="I38" s="29">
        <f t="shared" si="14"/>
        <v>307.8</v>
      </c>
      <c r="J38" s="29"/>
      <c r="K38" s="37">
        <f t="shared" si="10"/>
        <v>16005600</v>
      </c>
      <c r="L38" s="37">
        <f t="shared" si="11"/>
        <v>2924100</v>
      </c>
      <c r="M38" s="37">
        <f t="shared" si="12"/>
        <v>3078000</v>
      </c>
      <c r="N38" s="37">
        <f t="shared" si="13"/>
        <v>48016800</v>
      </c>
      <c r="O38" s="37">
        <f t="shared" si="15"/>
        <v>70024500</v>
      </c>
      <c r="P38" s="35"/>
      <c r="Q38" s="39"/>
      <c r="R38" s="40"/>
      <c r="S38" s="40"/>
      <c r="T38" s="12"/>
      <c r="U38" s="13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9"/>
    </row>
    <row r="39" spans="1:21" s="15" customFormat="1" ht="27.75" customHeight="1">
      <c r="A39" s="25">
        <v>24</v>
      </c>
      <c r="B39" s="31" t="s">
        <v>51</v>
      </c>
      <c r="C39" s="32" t="s">
        <v>40</v>
      </c>
      <c r="D39" s="28">
        <v>23</v>
      </c>
      <c r="E39" s="28">
        <v>198</v>
      </c>
      <c r="F39" s="29">
        <f>'Đề nghị thu hồi đất'!M38</f>
        <v>106.1</v>
      </c>
      <c r="G39" s="29"/>
      <c r="H39" s="30" t="str">
        <f>'Đề nghị thu hồi đất'!H38</f>
        <v>LUC
(LM)</v>
      </c>
      <c r="I39" s="29">
        <f t="shared" si="14"/>
        <v>106.1</v>
      </c>
      <c r="J39" s="29"/>
      <c r="K39" s="37">
        <f t="shared" si="10"/>
        <v>5517200</v>
      </c>
      <c r="L39" s="37">
        <f t="shared" si="11"/>
        <v>1007950</v>
      </c>
      <c r="M39" s="37">
        <f t="shared" si="12"/>
        <v>1061000</v>
      </c>
      <c r="N39" s="37">
        <f t="shared" si="13"/>
        <v>16551600</v>
      </c>
      <c r="O39" s="37">
        <f t="shared" si="15"/>
        <v>24137750</v>
      </c>
      <c r="P39" s="38"/>
      <c r="Q39" s="39"/>
      <c r="R39" s="40"/>
      <c r="S39" s="40"/>
      <c r="U39" s="132"/>
    </row>
    <row r="40" spans="1:21" s="15" customFormat="1" ht="25.5" customHeight="1">
      <c r="A40" s="141">
        <v>25</v>
      </c>
      <c r="B40" s="143" t="s">
        <v>52</v>
      </c>
      <c r="C40" s="146" t="s">
        <v>40</v>
      </c>
      <c r="D40" s="28">
        <v>23</v>
      </c>
      <c r="E40" s="28">
        <v>115</v>
      </c>
      <c r="F40" s="29">
        <f>'Đề nghị thu hồi đất'!M39</f>
        <v>194.3</v>
      </c>
      <c r="G40" s="29"/>
      <c r="H40" s="30" t="str">
        <f>'Đề nghị thu hồi đất'!H39</f>
        <v>LUC</v>
      </c>
      <c r="I40" s="29">
        <f t="shared" si="14"/>
        <v>194.3</v>
      </c>
      <c r="J40" s="29"/>
      <c r="K40" s="37">
        <f t="shared" si="10"/>
        <v>10103600</v>
      </c>
      <c r="L40" s="37">
        <f t="shared" si="11"/>
        <v>1845850</v>
      </c>
      <c r="M40" s="37">
        <f t="shared" si="12"/>
        <v>1943000</v>
      </c>
      <c r="N40" s="37">
        <f t="shared" si="13"/>
        <v>30310800</v>
      </c>
      <c r="O40" s="37">
        <f t="shared" si="15"/>
        <v>44203250</v>
      </c>
      <c r="P40" s="38"/>
      <c r="Q40" s="39"/>
      <c r="R40" s="40"/>
      <c r="S40" s="40"/>
      <c r="U40" s="132"/>
    </row>
    <row r="41" spans="1:21" s="15" customFormat="1" ht="25.5" customHeight="1">
      <c r="A41" s="141"/>
      <c r="B41" s="143"/>
      <c r="C41" s="146"/>
      <c r="D41" s="28">
        <v>22</v>
      </c>
      <c r="E41" s="28">
        <v>61</v>
      </c>
      <c r="F41" s="29">
        <f>'Đề nghị thu hồi đất'!M40</f>
        <v>20.3</v>
      </c>
      <c r="G41" s="29"/>
      <c r="H41" s="30" t="str">
        <f>'Đề nghị thu hồi đất'!H40</f>
        <v>LUC</v>
      </c>
      <c r="I41" s="29">
        <f t="shared" si="14"/>
        <v>20.3</v>
      </c>
      <c r="J41" s="29"/>
      <c r="K41" s="37">
        <f t="shared" si="10"/>
        <v>1055600</v>
      </c>
      <c r="L41" s="37">
        <f t="shared" si="11"/>
        <v>192850</v>
      </c>
      <c r="M41" s="37">
        <f t="shared" si="12"/>
        <v>203000</v>
      </c>
      <c r="N41" s="37">
        <f t="shared" si="13"/>
        <v>3166800</v>
      </c>
      <c r="O41" s="37">
        <f t="shared" si="15"/>
        <v>4618250</v>
      </c>
      <c r="P41" s="38"/>
      <c r="Q41" s="39"/>
      <c r="R41" s="40"/>
      <c r="S41" s="40"/>
      <c r="U41" s="132"/>
    </row>
    <row r="42" spans="1:21" s="15" customFormat="1" ht="25.5" customHeight="1">
      <c r="A42" s="25">
        <v>26</v>
      </c>
      <c r="B42" s="31" t="s">
        <v>53</v>
      </c>
      <c r="C42" s="32" t="s">
        <v>40</v>
      </c>
      <c r="D42" s="28">
        <v>23</v>
      </c>
      <c r="E42" s="28">
        <v>262</v>
      </c>
      <c r="F42" s="29">
        <f>'Đề nghị thu hồi đất'!M41</f>
        <v>303.7</v>
      </c>
      <c r="G42" s="29"/>
      <c r="H42" s="30" t="str">
        <f>'Đề nghị thu hồi đất'!H41</f>
        <v>LUC</v>
      </c>
      <c r="I42" s="29">
        <f t="shared" si="14"/>
        <v>303.7</v>
      </c>
      <c r="J42" s="29"/>
      <c r="K42" s="37">
        <f t="shared" si="10"/>
        <v>15792400</v>
      </c>
      <c r="L42" s="37">
        <f t="shared" si="11"/>
        <v>2885150</v>
      </c>
      <c r="M42" s="37">
        <f t="shared" si="12"/>
        <v>3037000</v>
      </c>
      <c r="N42" s="37">
        <f t="shared" si="13"/>
        <v>47377200</v>
      </c>
      <c r="O42" s="37">
        <f t="shared" si="15"/>
        <v>69091750</v>
      </c>
      <c r="P42" s="38"/>
      <c r="Q42" s="39"/>
      <c r="R42" s="40"/>
      <c r="S42" s="40"/>
      <c r="U42" s="132"/>
    </row>
    <row r="43" spans="1:253" s="15" customFormat="1" ht="27" customHeight="1">
      <c r="A43" s="25">
        <v>27</v>
      </c>
      <c r="B43" s="31" t="s">
        <v>56</v>
      </c>
      <c r="C43" s="32" t="s">
        <v>54</v>
      </c>
      <c r="D43" s="28">
        <v>23</v>
      </c>
      <c r="E43" s="28">
        <v>206</v>
      </c>
      <c r="F43" s="29">
        <f>'Đề nghị thu hồi đất'!M42</f>
        <v>599.8</v>
      </c>
      <c r="G43" s="29"/>
      <c r="H43" s="30" t="str">
        <f>'Đề nghị thu hồi đất'!H42</f>
        <v>LUC</v>
      </c>
      <c r="I43" s="29">
        <f t="shared" si="14"/>
        <v>599.8</v>
      </c>
      <c r="J43" s="29"/>
      <c r="K43" s="37">
        <f t="shared" si="10"/>
        <v>31189599.999999996</v>
      </c>
      <c r="L43" s="37">
        <f t="shared" si="11"/>
        <v>5698100</v>
      </c>
      <c r="M43" s="37">
        <f t="shared" si="12"/>
        <v>5998000</v>
      </c>
      <c r="N43" s="37">
        <f t="shared" si="13"/>
        <v>93568799.99999999</v>
      </c>
      <c r="O43" s="37">
        <f t="shared" si="15"/>
        <v>136454500</v>
      </c>
      <c r="P43" s="38"/>
      <c r="Q43" s="39"/>
      <c r="R43" s="40"/>
      <c r="S43" s="40"/>
      <c r="T43" s="12"/>
      <c r="U43" s="13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9"/>
    </row>
    <row r="44" spans="1:21" s="15" customFormat="1" ht="27" customHeight="1">
      <c r="A44" s="25">
        <v>28</v>
      </c>
      <c r="B44" s="31" t="s">
        <v>57</v>
      </c>
      <c r="C44" s="32" t="s">
        <v>54</v>
      </c>
      <c r="D44" s="28">
        <v>24</v>
      </c>
      <c r="E44" s="28">
        <v>220</v>
      </c>
      <c r="F44" s="29">
        <f>'Đề nghị thu hồi đất'!M43</f>
        <v>415.7</v>
      </c>
      <c r="G44" s="29"/>
      <c r="H44" s="30" t="str">
        <f>'Đề nghị thu hồi đất'!H43</f>
        <v>LUC</v>
      </c>
      <c r="I44" s="29">
        <f t="shared" si="14"/>
        <v>415.7</v>
      </c>
      <c r="J44" s="29"/>
      <c r="K44" s="37">
        <f t="shared" si="10"/>
        <v>21616400</v>
      </c>
      <c r="L44" s="37">
        <f t="shared" si="11"/>
        <v>3949150</v>
      </c>
      <c r="M44" s="37">
        <f t="shared" si="12"/>
        <v>4157000</v>
      </c>
      <c r="N44" s="37">
        <f t="shared" si="13"/>
        <v>64849200</v>
      </c>
      <c r="O44" s="37">
        <f t="shared" si="15"/>
        <v>94571750</v>
      </c>
      <c r="P44" s="38"/>
      <c r="Q44" s="39"/>
      <c r="R44" s="40"/>
      <c r="S44" s="40"/>
      <c r="U44" s="132"/>
    </row>
    <row r="45" spans="1:21" s="15" customFormat="1" ht="27" customHeight="1">
      <c r="A45" s="25">
        <v>29</v>
      </c>
      <c r="B45" s="31" t="s">
        <v>58</v>
      </c>
      <c r="C45" s="32" t="s">
        <v>54</v>
      </c>
      <c r="D45" s="28">
        <v>24</v>
      </c>
      <c r="E45" s="28">
        <v>215</v>
      </c>
      <c r="F45" s="29">
        <f>'Đề nghị thu hồi đất'!M44</f>
        <v>6.8</v>
      </c>
      <c r="G45" s="29"/>
      <c r="H45" s="30" t="str">
        <f>'Đề nghị thu hồi đất'!H44</f>
        <v>LUC</v>
      </c>
      <c r="I45" s="29">
        <f t="shared" si="14"/>
        <v>6.8</v>
      </c>
      <c r="J45" s="29"/>
      <c r="K45" s="37">
        <f t="shared" si="10"/>
        <v>353600</v>
      </c>
      <c r="L45" s="37">
        <f t="shared" si="11"/>
        <v>64600</v>
      </c>
      <c r="M45" s="37">
        <f t="shared" si="12"/>
        <v>68000</v>
      </c>
      <c r="N45" s="37">
        <f t="shared" si="13"/>
        <v>1060800</v>
      </c>
      <c r="O45" s="37">
        <f t="shared" si="15"/>
        <v>1547000</v>
      </c>
      <c r="P45" s="38"/>
      <c r="Q45" s="39"/>
      <c r="R45" s="40"/>
      <c r="S45" s="40"/>
      <c r="U45" s="132"/>
    </row>
    <row r="46" spans="1:21" s="15" customFormat="1" ht="27" customHeight="1">
      <c r="A46" s="141">
        <v>30</v>
      </c>
      <c r="B46" s="143" t="s">
        <v>59</v>
      </c>
      <c r="C46" s="146" t="s">
        <v>54</v>
      </c>
      <c r="D46" s="28">
        <v>23</v>
      </c>
      <c r="E46" s="28">
        <v>204</v>
      </c>
      <c r="F46" s="29">
        <f>'Đề nghị thu hồi đất'!M45</f>
        <v>16</v>
      </c>
      <c r="G46" s="29"/>
      <c r="H46" s="30" t="str">
        <f>'Đề nghị thu hồi đất'!H45</f>
        <v>LUC</v>
      </c>
      <c r="I46" s="29">
        <f t="shared" si="14"/>
        <v>16</v>
      </c>
      <c r="J46" s="29"/>
      <c r="K46" s="37">
        <f t="shared" si="10"/>
        <v>832000</v>
      </c>
      <c r="L46" s="37">
        <f t="shared" si="11"/>
        <v>152000</v>
      </c>
      <c r="M46" s="37">
        <f t="shared" si="12"/>
        <v>160000</v>
      </c>
      <c r="N46" s="37">
        <f t="shared" si="13"/>
        <v>2496000</v>
      </c>
      <c r="O46" s="37">
        <f t="shared" si="15"/>
        <v>3640000</v>
      </c>
      <c r="P46" s="38"/>
      <c r="Q46" s="39"/>
      <c r="R46" s="40"/>
      <c r="S46" s="40"/>
      <c r="U46" s="132"/>
    </row>
    <row r="47" spans="1:21" s="15" customFormat="1" ht="27" customHeight="1">
      <c r="A47" s="141"/>
      <c r="B47" s="143"/>
      <c r="C47" s="146"/>
      <c r="D47" s="28">
        <v>24</v>
      </c>
      <c r="E47" s="28">
        <v>218</v>
      </c>
      <c r="F47" s="29">
        <f>'Đề nghị thu hồi đất'!M46</f>
        <v>294.7</v>
      </c>
      <c r="G47" s="29"/>
      <c r="H47" s="30" t="str">
        <f>'Đề nghị thu hồi đất'!H46</f>
        <v>LUC</v>
      </c>
      <c r="I47" s="29">
        <f t="shared" si="14"/>
        <v>294.7</v>
      </c>
      <c r="J47" s="29"/>
      <c r="K47" s="37">
        <f t="shared" si="10"/>
        <v>15324400</v>
      </c>
      <c r="L47" s="37">
        <f t="shared" si="11"/>
        <v>2799650</v>
      </c>
      <c r="M47" s="37">
        <f t="shared" si="12"/>
        <v>2947000</v>
      </c>
      <c r="N47" s="37">
        <f t="shared" si="13"/>
        <v>45973200</v>
      </c>
      <c r="O47" s="37">
        <f t="shared" si="15"/>
        <v>67044250</v>
      </c>
      <c r="P47" s="38"/>
      <c r="Q47" s="39"/>
      <c r="R47" s="40"/>
      <c r="S47" s="40"/>
      <c r="U47" s="132"/>
    </row>
    <row r="48" spans="1:21" s="15" customFormat="1" ht="27" customHeight="1">
      <c r="A48" s="25">
        <v>31</v>
      </c>
      <c r="B48" s="31" t="s">
        <v>60</v>
      </c>
      <c r="C48" s="32" t="s">
        <v>54</v>
      </c>
      <c r="D48" s="28">
        <v>24</v>
      </c>
      <c r="E48" s="28">
        <v>222</v>
      </c>
      <c r="F48" s="29">
        <f>'Đề nghị thu hồi đất'!M47</f>
        <v>226</v>
      </c>
      <c r="G48" s="29"/>
      <c r="H48" s="30" t="str">
        <f>'Đề nghị thu hồi đất'!H47</f>
        <v>LUC</v>
      </c>
      <c r="I48" s="29">
        <f t="shared" si="14"/>
        <v>226</v>
      </c>
      <c r="J48" s="29"/>
      <c r="K48" s="37">
        <f t="shared" si="10"/>
        <v>11752000</v>
      </c>
      <c r="L48" s="37">
        <f t="shared" si="11"/>
        <v>2147000</v>
      </c>
      <c r="M48" s="37">
        <f t="shared" si="12"/>
        <v>2260000</v>
      </c>
      <c r="N48" s="37">
        <f t="shared" si="13"/>
        <v>35256000</v>
      </c>
      <c r="O48" s="37">
        <f t="shared" si="15"/>
        <v>51415000</v>
      </c>
      <c r="P48" s="38"/>
      <c r="Q48" s="39"/>
      <c r="R48" s="40"/>
      <c r="S48" s="40"/>
      <c r="U48" s="132"/>
    </row>
    <row r="49" spans="1:21" s="15" customFormat="1" ht="27" customHeight="1">
      <c r="A49" s="25">
        <v>32</v>
      </c>
      <c r="B49" s="31" t="s">
        <v>61</v>
      </c>
      <c r="C49" s="32" t="s">
        <v>54</v>
      </c>
      <c r="D49" s="28">
        <v>24</v>
      </c>
      <c r="E49" s="28">
        <v>259</v>
      </c>
      <c r="F49" s="29">
        <f>'Đề nghị thu hồi đất'!M48</f>
        <v>61.2</v>
      </c>
      <c r="G49" s="29"/>
      <c r="H49" s="30" t="str">
        <f>'Đề nghị thu hồi đất'!H48</f>
        <v>LUC
(LM)</v>
      </c>
      <c r="I49" s="29">
        <f t="shared" si="14"/>
        <v>61.2</v>
      </c>
      <c r="J49" s="29"/>
      <c r="K49" s="37">
        <f t="shared" si="10"/>
        <v>3182400</v>
      </c>
      <c r="L49" s="37">
        <f t="shared" si="11"/>
        <v>581400</v>
      </c>
      <c r="M49" s="37">
        <f t="shared" si="12"/>
        <v>612000</v>
      </c>
      <c r="N49" s="37">
        <f t="shared" si="13"/>
        <v>9547200</v>
      </c>
      <c r="O49" s="37">
        <f t="shared" si="15"/>
        <v>13923000</v>
      </c>
      <c r="P49" s="38"/>
      <c r="Q49" s="39"/>
      <c r="R49" s="40"/>
      <c r="S49" s="40"/>
      <c r="U49" s="132"/>
    </row>
    <row r="50" spans="1:253" s="15" customFormat="1" ht="27" customHeight="1">
      <c r="A50" s="25">
        <v>33</v>
      </c>
      <c r="B50" s="31" t="s">
        <v>62</v>
      </c>
      <c r="C50" s="32" t="s">
        <v>54</v>
      </c>
      <c r="D50" s="28">
        <v>24</v>
      </c>
      <c r="E50" s="28">
        <v>278</v>
      </c>
      <c r="F50" s="29">
        <f>'Đề nghị thu hồi đất'!M49</f>
        <v>43.6</v>
      </c>
      <c r="G50" s="29"/>
      <c r="H50" s="30" t="str">
        <f>'Đề nghị thu hồi đất'!H49</f>
        <v>LUC</v>
      </c>
      <c r="I50" s="29">
        <f t="shared" si="14"/>
        <v>43.6</v>
      </c>
      <c r="J50" s="29"/>
      <c r="K50" s="37">
        <f t="shared" si="10"/>
        <v>2267200</v>
      </c>
      <c r="L50" s="37">
        <f t="shared" si="11"/>
        <v>414200</v>
      </c>
      <c r="M50" s="37">
        <f t="shared" si="12"/>
        <v>436000</v>
      </c>
      <c r="N50" s="37">
        <f t="shared" si="13"/>
        <v>6801600</v>
      </c>
      <c r="O50" s="37">
        <f t="shared" si="15"/>
        <v>9919000</v>
      </c>
      <c r="P50" s="38"/>
      <c r="Q50" s="39"/>
      <c r="R50" s="40"/>
      <c r="S50" s="40"/>
      <c r="T50" s="12"/>
      <c r="U50" s="13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c r="IE50" s="12"/>
      <c r="IF50" s="12"/>
      <c r="IG50" s="12"/>
      <c r="IH50" s="12"/>
      <c r="II50" s="12"/>
      <c r="IJ50" s="12"/>
      <c r="IK50" s="12"/>
      <c r="IL50" s="12"/>
      <c r="IM50" s="12"/>
      <c r="IN50" s="12"/>
      <c r="IO50" s="12"/>
      <c r="IP50" s="12"/>
      <c r="IQ50" s="12"/>
      <c r="IR50" s="12"/>
      <c r="IS50" s="19"/>
    </row>
    <row r="51" spans="1:21" s="15" customFormat="1" ht="27" customHeight="1">
      <c r="A51" s="25">
        <v>34</v>
      </c>
      <c r="B51" s="31" t="s">
        <v>63</v>
      </c>
      <c r="C51" s="32" t="s">
        <v>64</v>
      </c>
      <c r="D51" s="28">
        <v>24</v>
      </c>
      <c r="E51" s="28">
        <v>276</v>
      </c>
      <c r="F51" s="29">
        <f>'Đề nghị thu hồi đất'!M50</f>
        <v>178.8</v>
      </c>
      <c r="G51" s="29"/>
      <c r="H51" s="30" t="str">
        <f>'Đề nghị thu hồi đất'!H50</f>
        <v>LUC
(LM)</v>
      </c>
      <c r="I51" s="29">
        <f t="shared" si="14"/>
        <v>178.8</v>
      </c>
      <c r="J51" s="29"/>
      <c r="K51" s="37">
        <f t="shared" si="10"/>
        <v>9297600</v>
      </c>
      <c r="L51" s="37">
        <f t="shared" si="11"/>
        <v>1698600</v>
      </c>
      <c r="M51" s="37">
        <f t="shared" si="12"/>
        <v>1788000</v>
      </c>
      <c r="N51" s="37">
        <f t="shared" si="13"/>
        <v>27892800</v>
      </c>
      <c r="O51" s="37">
        <f t="shared" si="15"/>
        <v>40677000</v>
      </c>
      <c r="P51" s="38"/>
      <c r="Q51" s="39"/>
      <c r="R51" s="40"/>
      <c r="S51" s="40"/>
      <c r="U51" s="132"/>
    </row>
    <row r="52" spans="1:253" s="15" customFormat="1" ht="27" customHeight="1">
      <c r="A52" s="25">
        <v>35</v>
      </c>
      <c r="B52" s="31" t="s">
        <v>66</v>
      </c>
      <c r="C52" s="32" t="s">
        <v>64</v>
      </c>
      <c r="D52" s="28">
        <v>24</v>
      </c>
      <c r="E52" s="28">
        <v>226</v>
      </c>
      <c r="F52" s="29">
        <f>'Đề nghị thu hồi đất'!M51</f>
        <v>80.8</v>
      </c>
      <c r="G52" s="29"/>
      <c r="H52" s="30" t="str">
        <f>'Đề nghị thu hồi đất'!H51</f>
        <v>LUC
(LM)</v>
      </c>
      <c r="I52" s="29">
        <f t="shared" si="14"/>
        <v>80.8</v>
      </c>
      <c r="J52" s="29"/>
      <c r="K52" s="37">
        <f aca="true" t="shared" si="16" ref="K52:K58">I52*52000</f>
        <v>4201600</v>
      </c>
      <c r="L52" s="37">
        <f aca="true" t="shared" si="17" ref="L52:L58">I52*9500</f>
        <v>767600</v>
      </c>
      <c r="M52" s="37">
        <f aca="true" t="shared" si="18" ref="M52:M58">I52*10000</f>
        <v>808000</v>
      </c>
      <c r="N52" s="37">
        <f aca="true" t="shared" si="19" ref="N52:N58">I52*52000*3</f>
        <v>12604800</v>
      </c>
      <c r="O52" s="37">
        <f t="shared" si="15"/>
        <v>18382000</v>
      </c>
      <c r="P52" s="38"/>
      <c r="Q52" s="39"/>
      <c r="R52" s="40"/>
      <c r="S52" s="40"/>
      <c r="T52" s="12"/>
      <c r="U52" s="13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9"/>
    </row>
    <row r="53" spans="1:21" s="15" customFormat="1" ht="27" customHeight="1">
      <c r="A53" s="25">
        <v>36</v>
      </c>
      <c r="B53" s="31" t="s">
        <v>67</v>
      </c>
      <c r="C53" s="32" t="s">
        <v>64</v>
      </c>
      <c r="D53" s="28">
        <v>24</v>
      </c>
      <c r="E53" s="28">
        <v>271</v>
      </c>
      <c r="F53" s="29">
        <f>'Đề nghị thu hồi đất'!M52</f>
        <v>366.9</v>
      </c>
      <c r="G53" s="29"/>
      <c r="H53" s="30" t="str">
        <f>'Đề nghị thu hồi đất'!H52</f>
        <v>LUC
(LM)</v>
      </c>
      <c r="I53" s="29">
        <f t="shared" si="14"/>
        <v>366.9</v>
      </c>
      <c r="J53" s="29"/>
      <c r="K53" s="37">
        <f t="shared" si="16"/>
        <v>19078800</v>
      </c>
      <c r="L53" s="37">
        <f t="shared" si="17"/>
        <v>3485550</v>
      </c>
      <c r="M53" s="37">
        <f t="shared" si="18"/>
        <v>3669000</v>
      </c>
      <c r="N53" s="37">
        <f t="shared" si="19"/>
        <v>57236400</v>
      </c>
      <c r="O53" s="37">
        <f t="shared" si="15"/>
        <v>83469750</v>
      </c>
      <c r="P53" s="38"/>
      <c r="Q53" s="39"/>
      <c r="R53" s="40"/>
      <c r="S53" s="40"/>
      <c r="U53" s="132"/>
    </row>
    <row r="54" spans="1:253" s="15" customFormat="1" ht="27" customHeight="1">
      <c r="A54" s="141">
        <v>37</v>
      </c>
      <c r="B54" s="143" t="s">
        <v>68</v>
      </c>
      <c r="C54" s="146" t="s">
        <v>64</v>
      </c>
      <c r="D54" s="28">
        <v>23</v>
      </c>
      <c r="E54" s="28">
        <v>259</v>
      </c>
      <c r="F54" s="29">
        <f>'Đề nghị thu hồi đất'!M53</f>
        <v>340</v>
      </c>
      <c r="G54" s="29"/>
      <c r="H54" s="30" t="str">
        <f>'Đề nghị thu hồi đất'!H53</f>
        <v>LUC</v>
      </c>
      <c r="I54" s="29">
        <f t="shared" si="14"/>
        <v>340</v>
      </c>
      <c r="J54" s="29"/>
      <c r="K54" s="37">
        <f t="shared" si="16"/>
        <v>17680000</v>
      </c>
      <c r="L54" s="37">
        <f t="shared" si="17"/>
        <v>3230000</v>
      </c>
      <c r="M54" s="37">
        <f t="shared" si="18"/>
        <v>3400000</v>
      </c>
      <c r="N54" s="37">
        <f t="shared" si="19"/>
        <v>53040000</v>
      </c>
      <c r="O54" s="37">
        <f t="shared" si="15"/>
        <v>77350000</v>
      </c>
      <c r="P54" s="38"/>
      <c r="Q54" s="39"/>
      <c r="R54" s="40"/>
      <c r="S54" s="40"/>
      <c r="T54" s="12"/>
      <c r="U54" s="13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9"/>
    </row>
    <row r="55" spans="1:21" s="15" customFormat="1" ht="27" customHeight="1">
      <c r="A55" s="141"/>
      <c r="B55" s="143"/>
      <c r="C55" s="146"/>
      <c r="D55" s="28">
        <v>24</v>
      </c>
      <c r="E55" s="28">
        <v>277</v>
      </c>
      <c r="F55" s="29">
        <f>'Đề nghị thu hồi đất'!M54</f>
        <v>15.5</v>
      </c>
      <c r="G55" s="29"/>
      <c r="H55" s="30" t="str">
        <f>'Đề nghị thu hồi đất'!H54</f>
        <v>LUC
(LM)</v>
      </c>
      <c r="I55" s="29">
        <f t="shared" si="14"/>
        <v>15.5</v>
      </c>
      <c r="J55" s="29"/>
      <c r="K55" s="37">
        <f t="shared" si="16"/>
        <v>806000</v>
      </c>
      <c r="L55" s="37">
        <f t="shared" si="17"/>
        <v>147250</v>
      </c>
      <c r="M55" s="37">
        <f t="shared" si="18"/>
        <v>155000</v>
      </c>
      <c r="N55" s="37">
        <f t="shared" si="19"/>
        <v>2418000</v>
      </c>
      <c r="O55" s="37">
        <f t="shared" si="15"/>
        <v>3526250</v>
      </c>
      <c r="P55" s="38"/>
      <c r="Q55" s="39"/>
      <c r="R55" s="40"/>
      <c r="S55" s="40"/>
      <c r="U55" s="132"/>
    </row>
    <row r="56" spans="1:21" s="15" customFormat="1" ht="27" customHeight="1">
      <c r="A56" s="25">
        <v>38</v>
      </c>
      <c r="B56" s="31" t="s">
        <v>69</v>
      </c>
      <c r="C56" s="32" t="s">
        <v>64</v>
      </c>
      <c r="D56" s="28">
        <v>24</v>
      </c>
      <c r="E56" s="28">
        <v>267</v>
      </c>
      <c r="F56" s="29">
        <f>'Đề nghị thu hồi đất'!M55</f>
        <v>357.1</v>
      </c>
      <c r="G56" s="29"/>
      <c r="H56" s="30" t="str">
        <f>'Đề nghị thu hồi đất'!H55</f>
        <v>LUC
(LM)</v>
      </c>
      <c r="I56" s="29">
        <f t="shared" si="14"/>
        <v>357.1</v>
      </c>
      <c r="J56" s="29"/>
      <c r="K56" s="37">
        <f t="shared" si="16"/>
        <v>18569200</v>
      </c>
      <c r="L56" s="37">
        <f t="shared" si="17"/>
        <v>3392450</v>
      </c>
      <c r="M56" s="37">
        <f t="shared" si="18"/>
        <v>3571000</v>
      </c>
      <c r="N56" s="37">
        <f t="shared" si="19"/>
        <v>55707600</v>
      </c>
      <c r="O56" s="37">
        <f t="shared" si="15"/>
        <v>81240250</v>
      </c>
      <c r="P56" s="38"/>
      <c r="Q56" s="39"/>
      <c r="R56" s="40"/>
      <c r="S56" s="40"/>
      <c r="U56" s="132"/>
    </row>
    <row r="57" spans="1:21" s="15" customFormat="1" ht="27" customHeight="1">
      <c r="A57" s="141">
        <v>39</v>
      </c>
      <c r="B57" s="143" t="s">
        <v>70</v>
      </c>
      <c r="C57" s="146" t="s">
        <v>64</v>
      </c>
      <c r="D57" s="28">
        <v>24</v>
      </c>
      <c r="E57" s="28">
        <v>224</v>
      </c>
      <c r="F57" s="29">
        <f>'Đề nghị thu hồi đất'!M56</f>
        <v>78.4</v>
      </c>
      <c r="G57" s="29"/>
      <c r="H57" s="30" t="str">
        <f>'Đề nghị thu hồi đất'!H56</f>
        <v>LUC
(LM)</v>
      </c>
      <c r="I57" s="29">
        <f t="shared" si="14"/>
        <v>78.4</v>
      </c>
      <c r="J57" s="29"/>
      <c r="K57" s="37">
        <f t="shared" si="16"/>
        <v>4076800.0000000005</v>
      </c>
      <c r="L57" s="37">
        <f t="shared" si="17"/>
        <v>744800</v>
      </c>
      <c r="M57" s="37">
        <f t="shared" si="18"/>
        <v>784000</v>
      </c>
      <c r="N57" s="37">
        <f t="shared" si="19"/>
        <v>12230400.000000002</v>
      </c>
      <c r="O57" s="37">
        <f t="shared" si="15"/>
        <v>17836000</v>
      </c>
      <c r="P57" s="38"/>
      <c r="Q57" s="39" t="e">
        <f>Q58+#REF!</f>
        <v>#REF!</v>
      </c>
      <c r="R57" s="40"/>
      <c r="S57" s="40"/>
      <c r="U57" s="132"/>
    </row>
    <row r="58" spans="1:21" s="15" customFormat="1" ht="27" customHeight="1">
      <c r="A58" s="141"/>
      <c r="B58" s="143"/>
      <c r="C58" s="146"/>
      <c r="D58" s="28">
        <v>24</v>
      </c>
      <c r="E58" s="28">
        <v>213</v>
      </c>
      <c r="F58" s="29">
        <f>'Đề nghị thu hồi đất'!M57</f>
        <v>15.2</v>
      </c>
      <c r="G58" s="29"/>
      <c r="H58" s="30" t="str">
        <f>'Đề nghị thu hồi đất'!H57</f>
        <v>LUC
(LM)</v>
      </c>
      <c r="I58" s="29">
        <f t="shared" si="14"/>
        <v>15.2</v>
      </c>
      <c r="J58" s="29"/>
      <c r="K58" s="37">
        <f t="shared" si="16"/>
        <v>790400</v>
      </c>
      <c r="L58" s="37">
        <f t="shared" si="17"/>
        <v>144400</v>
      </c>
      <c r="M58" s="37">
        <f t="shared" si="18"/>
        <v>152000</v>
      </c>
      <c r="N58" s="37">
        <f t="shared" si="19"/>
        <v>2371200</v>
      </c>
      <c r="O58" s="37">
        <f t="shared" si="15"/>
        <v>3458000</v>
      </c>
      <c r="P58" s="38"/>
      <c r="Q58" s="39" t="e">
        <f>#REF!*4%</f>
        <v>#REF!</v>
      </c>
      <c r="R58" s="40">
        <v>150205500</v>
      </c>
      <c r="S58" s="40"/>
      <c r="U58" s="132"/>
    </row>
    <row r="59" spans="1:21" s="16" customFormat="1" ht="24.75" customHeight="1">
      <c r="A59" s="152" t="s">
        <v>87</v>
      </c>
      <c r="B59" s="152"/>
      <c r="C59" s="34"/>
      <c r="D59" s="34"/>
      <c r="E59" s="34"/>
      <c r="F59" s="42">
        <f>SUM(F9:F58)</f>
        <v>11575.300000000001</v>
      </c>
      <c r="G59" s="42">
        <f>SUM(G9:G58)</f>
        <v>376.8</v>
      </c>
      <c r="H59" s="43"/>
      <c r="I59" s="42">
        <f aca="true" t="shared" si="20" ref="I59:O59">SUM(I9:I58)</f>
        <v>11952.099999999999</v>
      </c>
      <c r="J59" s="42">
        <f t="shared" si="20"/>
        <v>0</v>
      </c>
      <c r="K59" s="56">
        <f t="shared" si="20"/>
        <v>621509200</v>
      </c>
      <c r="L59" s="56">
        <f t="shared" si="20"/>
        <v>113544950</v>
      </c>
      <c r="M59" s="56">
        <f t="shared" si="20"/>
        <v>119521000</v>
      </c>
      <c r="N59" s="56">
        <f t="shared" si="20"/>
        <v>1864527600</v>
      </c>
      <c r="O59" s="56">
        <f t="shared" si="20"/>
        <v>2719102750</v>
      </c>
      <c r="P59" s="57"/>
      <c r="Q59" s="73">
        <f>K59</f>
        <v>621509200</v>
      </c>
      <c r="R59" s="130">
        <v>153081100</v>
      </c>
      <c r="U59" s="132"/>
    </row>
    <row r="60" spans="1:18" s="14" customFormat="1" ht="12" customHeight="1">
      <c r="A60" s="44"/>
      <c r="B60" s="44"/>
      <c r="C60" s="44"/>
      <c r="D60" s="44"/>
      <c r="E60" s="44"/>
      <c r="F60" s="44"/>
      <c r="G60" s="41"/>
      <c r="H60" s="44"/>
      <c r="I60" s="41"/>
      <c r="J60" s="41"/>
      <c r="P60" s="13"/>
      <c r="Q60" s="13">
        <f>L59</f>
        <v>113544950</v>
      </c>
      <c r="R60" s="130">
        <v>2764140800</v>
      </c>
    </row>
    <row r="61" spans="1:252" s="17" customFormat="1" ht="57" customHeight="1">
      <c r="A61" s="45"/>
      <c r="B61" s="45"/>
      <c r="C61" s="45"/>
      <c r="D61" s="45"/>
      <c r="E61" s="45"/>
      <c r="F61" s="45"/>
      <c r="G61" s="45"/>
      <c r="H61" s="45"/>
      <c r="I61" s="58"/>
      <c r="J61" s="45"/>
      <c r="K61" s="59"/>
      <c r="L61" s="60"/>
      <c r="M61" s="59"/>
      <c r="N61" s="61"/>
      <c r="O61" s="59"/>
      <c r="P61" s="62"/>
      <c r="Q61" s="131">
        <f>SUM(Q62:Q64)</f>
        <v>2050548600</v>
      </c>
      <c r="R61" s="64">
        <f>SUM(R58:R60)</f>
        <v>3067427400</v>
      </c>
      <c r="S61" s="46"/>
      <c r="T61" s="46"/>
      <c r="U61" s="65"/>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c r="IP61" s="46"/>
      <c r="IQ61" s="46"/>
      <c r="IR61" s="46"/>
    </row>
    <row r="62" spans="1:252" s="17" customFormat="1" ht="19.5" customHeight="1">
      <c r="A62" s="46"/>
      <c r="B62" s="46"/>
      <c r="C62" s="46"/>
      <c r="D62" s="46"/>
      <c r="E62" s="46"/>
      <c r="F62" s="46"/>
      <c r="G62" s="46"/>
      <c r="H62" s="46"/>
      <c r="J62" s="46"/>
      <c r="K62" s="63"/>
      <c r="L62" s="63"/>
      <c r="M62" s="64"/>
      <c r="N62" s="65"/>
      <c r="O62" s="50"/>
      <c r="P62" s="62"/>
      <c r="Q62" s="131">
        <f>M59</f>
        <v>119521000</v>
      </c>
      <c r="R62" s="46"/>
      <c r="S62" s="46"/>
      <c r="T62" s="46"/>
      <c r="U62" s="65"/>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c r="HG62" s="46"/>
      <c r="HH62" s="46"/>
      <c r="HI62" s="46"/>
      <c r="HJ62" s="46"/>
      <c r="HK62" s="46"/>
      <c r="HL62" s="46"/>
      <c r="HM62" s="46"/>
      <c r="HN62" s="46"/>
      <c r="HO62" s="46"/>
      <c r="HP62" s="46"/>
      <c r="HQ62" s="46"/>
      <c r="HR62" s="46"/>
      <c r="HS62" s="46"/>
      <c r="HT62" s="46"/>
      <c r="HU62" s="46"/>
      <c r="HV62" s="46"/>
      <c r="HW62" s="46"/>
      <c r="HX62" s="46"/>
      <c r="HY62" s="46"/>
      <c r="HZ62" s="46"/>
      <c r="IA62" s="46"/>
      <c r="IB62" s="46"/>
      <c r="IC62" s="46"/>
      <c r="ID62" s="46"/>
      <c r="IE62" s="46"/>
      <c r="IF62" s="46"/>
      <c r="IG62" s="46"/>
      <c r="IH62" s="46"/>
      <c r="II62" s="46"/>
      <c r="IJ62" s="46"/>
      <c r="IK62" s="46"/>
      <c r="IL62" s="46"/>
      <c r="IM62" s="46"/>
      <c r="IN62" s="46"/>
      <c r="IO62" s="46"/>
      <c r="IP62" s="46"/>
      <c r="IQ62" s="46"/>
      <c r="IR62" s="46"/>
    </row>
    <row r="63" spans="2:17" s="18" customFormat="1" ht="13.5" customHeight="1">
      <c r="B63" s="14"/>
      <c r="C63" s="14"/>
      <c r="H63" s="14"/>
      <c r="I63" s="14"/>
      <c r="L63" s="66"/>
      <c r="M63" s="67"/>
      <c r="N63" s="67"/>
      <c r="O63" s="68"/>
      <c r="P63" s="69"/>
      <c r="Q63" s="131">
        <f>N59</f>
        <v>1864527600</v>
      </c>
    </row>
    <row r="64" spans="1:17" s="14" customFormat="1" ht="15" customHeight="1" hidden="1">
      <c r="A64" s="44"/>
      <c r="B64" s="47"/>
      <c r="C64" s="48"/>
      <c r="D64" s="44"/>
      <c r="E64" s="44"/>
      <c r="F64" s="44"/>
      <c r="G64" s="41"/>
      <c r="L64" s="70"/>
      <c r="O64" s="71">
        <f>M59+N59+'70% ĐX'!L57</f>
        <v>2050548600</v>
      </c>
      <c r="P64" s="69"/>
      <c r="Q64" s="13">
        <f>'70% ĐX'!L57</f>
        <v>66500000</v>
      </c>
    </row>
    <row r="65" spans="12:253" s="12" customFormat="1" ht="12.75" hidden="1">
      <c r="L65" s="41"/>
      <c r="O65" s="14">
        <f>O64+L59+K59</f>
        <v>2785602750</v>
      </c>
      <c r="P65" s="72"/>
      <c r="Q65" s="74">
        <f>(Q59+Q60+Q61)*4%</f>
        <v>111424110</v>
      </c>
      <c r="IS65" s="19"/>
    </row>
    <row r="66" spans="2:253" s="12" customFormat="1" ht="12.75" hidden="1">
      <c r="B66" s="49"/>
      <c r="C66" s="49"/>
      <c r="O66" s="53">
        <f>O65*4%</f>
        <v>111424110</v>
      </c>
      <c r="P66" s="15"/>
      <c r="Q66" s="75"/>
      <c r="IS66" s="19"/>
    </row>
    <row r="67" spans="2:253" s="12" customFormat="1" ht="12.75" hidden="1">
      <c r="B67" s="50"/>
      <c r="C67" s="50"/>
      <c r="P67" s="15"/>
      <c r="Q67" s="74"/>
      <c r="IS67" s="19"/>
    </row>
    <row r="68" spans="2:253" s="12" customFormat="1" ht="11.25" customHeight="1" hidden="1">
      <c r="B68" s="51"/>
      <c r="C68" s="51"/>
      <c r="N68" s="53"/>
      <c r="P68" s="15"/>
      <c r="Q68" s="15"/>
      <c r="IS68" s="19"/>
    </row>
    <row r="69" ht="12.75">
      <c r="N69" s="53"/>
    </row>
    <row r="70" spans="2:21" ht="19.5" customHeight="1">
      <c r="B70" s="52"/>
      <c r="C70" s="52"/>
      <c r="N70" s="53"/>
      <c r="U70" s="53"/>
    </row>
    <row r="71" spans="2:21" ht="19.5" customHeight="1">
      <c r="B71" s="52"/>
      <c r="C71" s="52"/>
      <c r="U71" s="53"/>
    </row>
    <row r="72" spans="2:21" ht="19.5" customHeight="1">
      <c r="B72" s="52"/>
      <c r="C72" s="52"/>
      <c r="U72" s="53"/>
    </row>
    <row r="73" spans="2:3" ht="19.5" customHeight="1">
      <c r="B73" s="52"/>
      <c r="C73" s="52"/>
    </row>
    <row r="74" spans="2:3" ht="19.5" customHeight="1">
      <c r="B74" s="53"/>
      <c r="C74" s="53"/>
    </row>
    <row r="75" spans="2:3" ht="18.75">
      <c r="B75" s="54"/>
      <c r="C75" s="54"/>
    </row>
    <row r="76" spans="2:3" ht="18.75">
      <c r="B76" s="54"/>
      <c r="C76" s="54"/>
    </row>
    <row r="77" spans="2:3" ht="18.75">
      <c r="B77" s="54"/>
      <c r="C77" s="54"/>
    </row>
    <row r="78" spans="2:3" ht="18.75">
      <c r="B78" s="54"/>
      <c r="C78" s="54"/>
    </row>
    <row r="79" spans="2:3" ht="18.75">
      <c r="B79" s="55"/>
      <c r="C79" s="55"/>
    </row>
  </sheetData>
  <sheetProtection/>
  <mergeCells count="47">
    <mergeCell ref="N6:N7"/>
    <mergeCell ref="O4:O7"/>
    <mergeCell ref="I4:J6"/>
    <mergeCell ref="B4:H5"/>
    <mergeCell ref="C46:C47"/>
    <mergeCell ref="B40:B41"/>
    <mergeCell ref="C26:C28"/>
    <mergeCell ref="B26:B28"/>
    <mergeCell ref="C57:C58"/>
    <mergeCell ref="D6:D7"/>
    <mergeCell ref="E6:E7"/>
    <mergeCell ref="C40:C41"/>
    <mergeCell ref="B57:B58"/>
    <mergeCell ref="C6:C7"/>
    <mergeCell ref="C9:C10"/>
    <mergeCell ref="C16:C18"/>
    <mergeCell ref="C21:C22"/>
    <mergeCell ref="C23:C24"/>
    <mergeCell ref="C54:C55"/>
    <mergeCell ref="B46:B47"/>
    <mergeCell ref="A54:A55"/>
    <mergeCell ref="A57:A58"/>
    <mergeCell ref="B6:B7"/>
    <mergeCell ref="B9:B10"/>
    <mergeCell ref="B16:B18"/>
    <mergeCell ref="B21:B22"/>
    <mergeCell ref="B23:B24"/>
    <mergeCell ref="B54:B55"/>
    <mergeCell ref="A40:A41"/>
    <mergeCell ref="A46:A47"/>
    <mergeCell ref="A59:B59"/>
    <mergeCell ref="A4:A7"/>
    <mergeCell ref="A9:A10"/>
    <mergeCell ref="A16:A18"/>
    <mergeCell ref="A21:A22"/>
    <mergeCell ref="A23:A24"/>
    <mergeCell ref="A26:A28"/>
    <mergeCell ref="A1:O1"/>
    <mergeCell ref="A2:O2"/>
    <mergeCell ref="K4:N4"/>
    <mergeCell ref="K5:L5"/>
    <mergeCell ref="M5:N5"/>
    <mergeCell ref="F6:G6"/>
    <mergeCell ref="H6:H7"/>
    <mergeCell ref="K6:K7"/>
    <mergeCell ref="L6:L7"/>
    <mergeCell ref="M6:M7"/>
  </mergeCells>
  <printOptions horizontalCentered="1"/>
  <pageMargins left="0.3145833333333333" right="0.3145833333333333" top="0.4791666666666667" bottom="0.3229166666666667" header="0.5118055555555555" footer="0.511805555555555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61"/>
  <sheetViews>
    <sheetView tabSelected="1" zoomScaleSheetLayoutView="100" workbookViewId="0" topLeftCell="A1">
      <selection activeCell="M7" sqref="M7:M8"/>
    </sheetView>
  </sheetViews>
  <sheetFormatPr defaultColWidth="9.140625" defaultRowHeight="12.75"/>
  <cols>
    <col min="1" max="1" width="4.00390625" style="4" customWidth="1"/>
    <col min="2" max="2" width="18.57421875" style="5" customWidth="1"/>
    <col min="3" max="3" width="8.28125" style="5" customWidth="1"/>
    <col min="4" max="5" width="6.28125" style="3" customWidth="1"/>
    <col min="6" max="6" width="7.7109375" style="3" customWidth="1"/>
    <col min="7" max="7" width="7.421875" style="3" customWidth="1"/>
    <col min="8" max="8" width="7.7109375" style="3" customWidth="1"/>
    <col min="9" max="9" width="5.421875" style="3" customWidth="1"/>
    <col min="10" max="10" width="5.7109375" style="3" customWidth="1"/>
    <col min="11" max="11" width="10.421875" style="3" customWidth="1"/>
    <col min="12" max="12" width="11.140625" style="3" customWidth="1"/>
    <col min="13" max="13" width="42.28125" style="3" customWidth="1"/>
    <col min="14" max="14" width="10.140625" style="3" customWidth="1"/>
    <col min="15" max="15" width="12.00390625" style="3" customWidth="1"/>
    <col min="16" max="16384" width="9.140625" style="3" customWidth="1"/>
  </cols>
  <sheetData>
    <row r="1" spans="1:13" ht="42.75" customHeight="1">
      <c r="A1" s="197" t="s">
        <v>110</v>
      </c>
      <c r="B1" s="197"/>
      <c r="C1" s="197"/>
      <c r="D1" s="197"/>
      <c r="E1" s="197"/>
      <c r="F1" s="197"/>
      <c r="G1" s="197"/>
      <c r="H1" s="197"/>
      <c r="I1" s="197"/>
      <c r="J1" s="197"/>
      <c r="K1" s="197"/>
      <c r="L1" s="197"/>
      <c r="M1" s="197"/>
    </row>
    <row r="2" spans="1:13" ht="30" customHeight="1">
      <c r="A2" s="198" t="str">
        <f>'PA BT,HT'!A2:O2</f>
        <v>(Kèm theo Quyết định số …../QĐ- UBND ngày …../5/2023 của UBND huyện Tân Yên)</v>
      </c>
      <c r="B2" s="198"/>
      <c r="C2" s="198"/>
      <c r="D2" s="198"/>
      <c r="E2" s="198"/>
      <c r="F2" s="198"/>
      <c r="G2" s="198"/>
      <c r="H2" s="198"/>
      <c r="I2" s="198"/>
      <c r="J2" s="198"/>
      <c r="K2" s="198"/>
      <c r="L2" s="198"/>
      <c r="M2" s="198"/>
    </row>
    <row r="3" spans="1:13" ht="21.75" customHeight="1">
      <c r="A3" s="6"/>
      <c r="B3" s="7"/>
      <c r="C3" s="7"/>
      <c r="D3" s="6"/>
      <c r="E3" s="6"/>
      <c r="F3" s="6"/>
      <c r="G3" s="6"/>
      <c r="H3" s="6"/>
      <c r="I3" s="6"/>
      <c r="J3" s="6"/>
      <c r="K3" s="6"/>
      <c r="L3" s="6"/>
      <c r="M3" s="6" t="s">
        <v>113</v>
      </c>
    </row>
    <row r="4" spans="1:13" ht="27.75" customHeight="1">
      <c r="A4" s="137" t="s">
        <v>72</v>
      </c>
      <c r="B4" s="137" t="s">
        <v>92</v>
      </c>
      <c r="C4" s="137" t="s">
        <v>95</v>
      </c>
      <c r="D4" s="137" t="s">
        <v>99</v>
      </c>
      <c r="E4" s="137" t="s">
        <v>93</v>
      </c>
      <c r="F4" s="137" t="s">
        <v>100</v>
      </c>
      <c r="G4" s="137" t="s">
        <v>108</v>
      </c>
      <c r="H4" s="137" t="s">
        <v>71</v>
      </c>
      <c r="I4" s="137" t="s">
        <v>111</v>
      </c>
      <c r="J4" s="137" t="s">
        <v>94</v>
      </c>
      <c r="K4" s="183" t="s">
        <v>101</v>
      </c>
      <c r="L4" s="183" t="s">
        <v>102</v>
      </c>
      <c r="M4" s="137" t="s">
        <v>109</v>
      </c>
    </row>
    <row r="5" spans="1:13" ht="61.5" customHeight="1">
      <c r="A5" s="137"/>
      <c r="B5" s="137"/>
      <c r="C5" s="137"/>
      <c r="D5" s="137"/>
      <c r="E5" s="137"/>
      <c r="F5" s="137"/>
      <c r="G5" s="137"/>
      <c r="H5" s="137"/>
      <c r="I5" s="137"/>
      <c r="J5" s="137"/>
      <c r="K5" s="184"/>
      <c r="L5" s="184"/>
      <c r="M5" s="137"/>
    </row>
    <row r="6" spans="1:13" ht="18" customHeight="1">
      <c r="A6" s="88">
        <v>1</v>
      </c>
      <c r="B6" s="88">
        <v>2</v>
      </c>
      <c r="C6" s="88">
        <v>3</v>
      </c>
      <c r="D6" s="88">
        <v>4</v>
      </c>
      <c r="E6" s="88">
        <v>5</v>
      </c>
      <c r="F6" s="88">
        <v>6</v>
      </c>
      <c r="G6" s="88">
        <v>7</v>
      </c>
      <c r="H6" s="88">
        <v>8</v>
      </c>
      <c r="I6" s="88">
        <v>9</v>
      </c>
      <c r="J6" s="88">
        <v>10</v>
      </c>
      <c r="K6" s="88">
        <v>11</v>
      </c>
      <c r="L6" s="88">
        <v>12</v>
      </c>
      <c r="M6" s="88">
        <v>13</v>
      </c>
    </row>
    <row r="7" spans="1:13" ht="32.25" customHeight="1">
      <c r="A7" s="165">
        <v>1</v>
      </c>
      <c r="B7" s="167" t="s">
        <v>17</v>
      </c>
      <c r="C7" s="169" t="s">
        <v>18</v>
      </c>
      <c r="D7" s="168">
        <v>520</v>
      </c>
      <c r="E7" s="168">
        <f>D7*70%</f>
        <v>364</v>
      </c>
      <c r="F7" s="119">
        <f>'PA BT,HT'!I9</f>
        <v>224.3</v>
      </c>
      <c r="G7" s="168">
        <f>314.9+177.8</f>
        <v>492.7</v>
      </c>
      <c r="H7" s="168">
        <f>SUM(F7:G8)</f>
        <v>1146</v>
      </c>
      <c r="I7" s="175">
        <f>H7/E7</f>
        <v>3.1483516483516483</v>
      </c>
      <c r="J7" s="168">
        <v>3</v>
      </c>
      <c r="K7" s="185">
        <v>3500000</v>
      </c>
      <c r="L7" s="185">
        <f>J7*K7</f>
        <v>10500000</v>
      </c>
      <c r="M7" s="200" t="s">
        <v>112</v>
      </c>
    </row>
    <row r="8" spans="1:13" ht="32.25" customHeight="1">
      <c r="A8" s="158"/>
      <c r="B8" s="160"/>
      <c r="C8" s="170"/>
      <c r="D8" s="166"/>
      <c r="E8" s="166"/>
      <c r="F8" s="122">
        <f>'PA BT,HT'!I10</f>
        <v>429</v>
      </c>
      <c r="G8" s="166"/>
      <c r="H8" s="166"/>
      <c r="I8" s="172"/>
      <c r="J8" s="166"/>
      <c r="K8" s="186"/>
      <c r="L8" s="186"/>
      <c r="M8" s="201"/>
    </row>
    <row r="9" spans="1:13" ht="27" customHeight="1">
      <c r="A9" s="89">
        <v>2</v>
      </c>
      <c r="B9" s="124" t="s">
        <v>21</v>
      </c>
      <c r="C9" s="121" t="s">
        <v>18</v>
      </c>
      <c r="D9" s="122">
        <v>520</v>
      </c>
      <c r="E9" s="122">
        <f aca="true" t="shared" si="0" ref="E9:E14">D9*70%</f>
        <v>364</v>
      </c>
      <c r="F9" s="122">
        <f>'PA BT,HT'!I11</f>
        <v>136.6</v>
      </c>
      <c r="G9" s="122"/>
      <c r="H9" s="122">
        <f>SUM(F9:G9)</f>
        <v>136.6</v>
      </c>
      <c r="I9" s="123">
        <f aca="true" t="shared" si="1" ref="I9:I14">H9/E9</f>
        <v>0.3752747252747253</v>
      </c>
      <c r="J9" s="125"/>
      <c r="K9" s="126"/>
      <c r="L9" s="126"/>
      <c r="M9" s="126"/>
    </row>
    <row r="10" spans="1:13" ht="27" customHeight="1">
      <c r="A10" s="89">
        <v>3</v>
      </c>
      <c r="B10" s="124" t="s">
        <v>25</v>
      </c>
      <c r="C10" s="121" t="s">
        <v>18</v>
      </c>
      <c r="D10" s="122">
        <v>520</v>
      </c>
      <c r="E10" s="122">
        <f t="shared" si="0"/>
        <v>364</v>
      </c>
      <c r="F10" s="122">
        <f>'PA BT,HT'!I12</f>
        <v>62.2</v>
      </c>
      <c r="G10" s="122"/>
      <c r="H10" s="122">
        <f>SUM(F10:G10)</f>
        <v>62.2</v>
      </c>
      <c r="I10" s="123">
        <f t="shared" si="1"/>
        <v>0.17087912087912088</v>
      </c>
      <c r="J10" s="125"/>
      <c r="K10" s="126"/>
      <c r="L10" s="126"/>
      <c r="M10" s="126"/>
    </row>
    <row r="11" spans="1:13" ht="27" customHeight="1">
      <c r="A11" s="89">
        <v>4</v>
      </c>
      <c r="B11" s="124" t="s">
        <v>26</v>
      </c>
      <c r="C11" s="121" t="s">
        <v>18</v>
      </c>
      <c r="D11" s="122">
        <v>520</v>
      </c>
      <c r="E11" s="122">
        <f t="shared" si="0"/>
        <v>364</v>
      </c>
      <c r="F11" s="122">
        <f>'PA BT,HT'!I13</f>
        <v>276.6</v>
      </c>
      <c r="G11" s="122"/>
      <c r="H11" s="122">
        <f>SUM(F11:G11)</f>
        <v>276.6</v>
      </c>
      <c r="I11" s="123">
        <f t="shared" si="1"/>
        <v>0.75989010989011</v>
      </c>
      <c r="J11" s="125"/>
      <c r="K11" s="126"/>
      <c r="L11" s="126"/>
      <c r="M11" s="126"/>
    </row>
    <row r="12" spans="1:13" ht="27" customHeight="1">
      <c r="A12" s="89">
        <v>5</v>
      </c>
      <c r="B12" s="124" t="s">
        <v>27</v>
      </c>
      <c r="C12" s="121" t="s">
        <v>18</v>
      </c>
      <c r="D12" s="122">
        <v>520</v>
      </c>
      <c r="E12" s="122">
        <f t="shared" si="0"/>
        <v>364</v>
      </c>
      <c r="F12" s="122">
        <f>'PA BT,HT'!I14</f>
        <v>288.8</v>
      </c>
      <c r="G12" s="122"/>
      <c r="H12" s="122">
        <f>SUM(F12:G12)</f>
        <v>288.8</v>
      </c>
      <c r="I12" s="123">
        <f t="shared" si="1"/>
        <v>0.7934065934065935</v>
      </c>
      <c r="J12" s="125"/>
      <c r="K12" s="126"/>
      <c r="L12" s="126"/>
      <c r="M12" s="126"/>
    </row>
    <row r="13" spans="1:13" ht="27" customHeight="1">
      <c r="A13" s="89">
        <v>6</v>
      </c>
      <c r="B13" s="124" t="s">
        <v>28</v>
      </c>
      <c r="C13" s="121" t="s">
        <v>18</v>
      </c>
      <c r="D13" s="122">
        <v>520</v>
      </c>
      <c r="E13" s="122">
        <f t="shared" si="0"/>
        <v>364</v>
      </c>
      <c r="F13" s="122">
        <f>'PA BT,HT'!I15</f>
        <v>232.8</v>
      </c>
      <c r="G13" s="122"/>
      <c r="H13" s="122">
        <f>SUM(F13:G13)</f>
        <v>232.8</v>
      </c>
      <c r="I13" s="123">
        <f t="shared" si="1"/>
        <v>0.6395604395604396</v>
      </c>
      <c r="J13" s="125"/>
      <c r="K13" s="126"/>
      <c r="L13" s="126"/>
      <c r="M13" s="126"/>
    </row>
    <row r="14" spans="1:13" ht="27" customHeight="1">
      <c r="A14" s="158">
        <v>7</v>
      </c>
      <c r="B14" s="160" t="s">
        <v>29</v>
      </c>
      <c r="C14" s="170" t="s">
        <v>18</v>
      </c>
      <c r="D14" s="166">
        <v>520</v>
      </c>
      <c r="E14" s="166">
        <f t="shared" si="0"/>
        <v>364</v>
      </c>
      <c r="F14" s="122">
        <f>'PA BT,HT'!I16</f>
        <v>549</v>
      </c>
      <c r="G14" s="122"/>
      <c r="H14" s="166">
        <f>SUM(F14:G16)</f>
        <v>808.6</v>
      </c>
      <c r="I14" s="172">
        <f t="shared" si="1"/>
        <v>2.2214285714285715</v>
      </c>
      <c r="J14" s="181">
        <v>2</v>
      </c>
      <c r="K14" s="186">
        <v>3500000</v>
      </c>
      <c r="L14" s="186">
        <f>J14*K14</f>
        <v>7000000</v>
      </c>
      <c r="M14" s="193"/>
    </row>
    <row r="15" spans="1:13" ht="27" customHeight="1" hidden="1">
      <c r="A15" s="158"/>
      <c r="B15" s="160"/>
      <c r="C15" s="170"/>
      <c r="D15" s="166"/>
      <c r="E15" s="166"/>
      <c r="F15" s="122">
        <f>'PA BT,HT'!I17</f>
        <v>0</v>
      </c>
      <c r="G15" s="122"/>
      <c r="H15" s="166"/>
      <c r="I15" s="176"/>
      <c r="J15" s="182"/>
      <c r="K15" s="187"/>
      <c r="L15" s="187"/>
      <c r="M15" s="199"/>
    </row>
    <row r="16" spans="1:13" ht="27" customHeight="1">
      <c r="A16" s="158"/>
      <c r="B16" s="160"/>
      <c r="C16" s="170"/>
      <c r="D16" s="166"/>
      <c r="E16" s="166"/>
      <c r="F16" s="122">
        <f>'PA BT,HT'!I18</f>
        <v>259.6</v>
      </c>
      <c r="G16" s="122"/>
      <c r="H16" s="166"/>
      <c r="I16" s="172"/>
      <c r="J16" s="181"/>
      <c r="K16" s="186"/>
      <c r="L16" s="186"/>
      <c r="M16" s="194"/>
    </row>
    <row r="17" spans="1:13" ht="27" customHeight="1">
      <c r="A17" s="89">
        <v>8</v>
      </c>
      <c r="B17" s="124" t="s">
        <v>30</v>
      </c>
      <c r="C17" s="121" t="s">
        <v>18</v>
      </c>
      <c r="D17" s="122">
        <v>520</v>
      </c>
      <c r="E17" s="122">
        <f>D17*70%</f>
        <v>364</v>
      </c>
      <c r="F17" s="122">
        <f>'PA BT,HT'!I19</f>
        <v>527.1</v>
      </c>
      <c r="G17" s="122"/>
      <c r="H17" s="122">
        <f>SUM(F17:G17)</f>
        <v>527.1</v>
      </c>
      <c r="I17" s="123">
        <f>H17/E17</f>
        <v>1.448076923076923</v>
      </c>
      <c r="J17" s="127">
        <v>1</v>
      </c>
      <c r="K17" s="128">
        <v>3500000</v>
      </c>
      <c r="L17" s="128">
        <f>K17*J17</f>
        <v>3500000</v>
      </c>
      <c r="M17" s="128"/>
    </row>
    <row r="18" spans="1:13" ht="27" customHeight="1">
      <c r="A18" s="89">
        <v>9</v>
      </c>
      <c r="B18" s="124" t="s">
        <v>31</v>
      </c>
      <c r="C18" s="121" t="s">
        <v>18</v>
      </c>
      <c r="D18" s="122">
        <v>520</v>
      </c>
      <c r="E18" s="122">
        <f>D18*70%</f>
        <v>364</v>
      </c>
      <c r="F18" s="122">
        <f>'PA BT,HT'!I20</f>
        <v>64.5</v>
      </c>
      <c r="G18" s="122"/>
      <c r="H18" s="122">
        <f>SUM(F18:G18)</f>
        <v>64.5</v>
      </c>
      <c r="I18" s="123">
        <f>H18/E18</f>
        <v>0.1771978021978022</v>
      </c>
      <c r="J18" s="125"/>
      <c r="K18" s="126"/>
      <c r="L18" s="126"/>
      <c r="M18" s="126"/>
    </row>
    <row r="19" spans="1:13" ht="27" customHeight="1">
      <c r="A19" s="158">
        <v>10</v>
      </c>
      <c r="B19" s="160" t="s">
        <v>32</v>
      </c>
      <c r="C19" s="161" t="s">
        <v>33</v>
      </c>
      <c r="D19" s="166">
        <v>520</v>
      </c>
      <c r="E19" s="166">
        <f>D19*70%</f>
        <v>364</v>
      </c>
      <c r="F19" s="122">
        <f>'PA BT,HT'!I21</f>
        <v>481</v>
      </c>
      <c r="G19" s="122"/>
      <c r="H19" s="166">
        <f>SUM(F19:G20)</f>
        <v>635.4</v>
      </c>
      <c r="I19" s="172">
        <f>H19/E19</f>
        <v>1.7456043956043956</v>
      </c>
      <c r="J19" s="180">
        <v>1</v>
      </c>
      <c r="K19" s="188">
        <v>3500000</v>
      </c>
      <c r="L19" s="188">
        <f>K19*J19</f>
        <v>3500000</v>
      </c>
      <c r="M19" s="190"/>
    </row>
    <row r="20" spans="1:13" ht="27" customHeight="1">
      <c r="A20" s="158"/>
      <c r="B20" s="160"/>
      <c r="C20" s="161"/>
      <c r="D20" s="166"/>
      <c r="E20" s="166"/>
      <c r="F20" s="122">
        <f>'PA BT,HT'!I22</f>
        <v>154.4</v>
      </c>
      <c r="G20" s="122"/>
      <c r="H20" s="166"/>
      <c r="I20" s="172"/>
      <c r="J20" s="180"/>
      <c r="K20" s="188"/>
      <c r="L20" s="188"/>
      <c r="M20" s="192"/>
    </row>
    <row r="21" spans="1:13" ht="27" customHeight="1">
      <c r="A21" s="158">
        <v>11</v>
      </c>
      <c r="B21" s="160" t="s">
        <v>34</v>
      </c>
      <c r="C21" s="161" t="s">
        <v>33</v>
      </c>
      <c r="D21" s="166">
        <v>520</v>
      </c>
      <c r="E21" s="166">
        <f>D21*70%</f>
        <v>364</v>
      </c>
      <c r="F21" s="122">
        <f>'PA BT,HT'!I23</f>
        <v>21.5</v>
      </c>
      <c r="G21" s="122"/>
      <c r="H21" s="166">
        <f>SUM(F21:G22)</f>
        <v>37.5</v>
      </c>
      <c r="I21" s="172">
        <f>H21/E21</f>
        <v>0.10302197802197802</v>
      </c>
      <c r="J21" s="177"/>
      <c r="K21" s="188"/>
      <c r="L21" s="188"/>
      <c r="M21" s="190"/>
    </row>
    <row r="22" spans="1:13" ht="27" customHeight="1">
      <c r="A22" s="158"/>
      <c r="B22" s="160"/>
      <c r="C22" s="161"/>
      <c r="D22" s="166"/>
      <c r="E22" s="166"/>
      <c r="F22" s="122">
        <f>'PA BT,HT'!I24</f>
        <v>16</v>
      </c>
      <c r="G22" s="122"/>
      <c r="H22" s="166"/>
      <c r="I22" s="172"/>
      <c r="J22" s="177"/>
      <c r="K22" s="188"/>
      <c r="L22" s="188"/>
      <c r="M22" s="192"/>
    </row>
    <row r="23" spans="1:13" ht="27" customHeight="1">
      <c r="A23" s="89">
        <v>12</v>
      </c>
      <c r="B23" s="120" t="s">
        <v>36</v>
      </c>
      <c r="C23" s="90" t="s">
        <v>33</v>
      </c>
      <c r="D23" s="122">
        <v>520</v>
      </c>
      <c r="E23" s="122">
        <f>D23*70%</f>
        <v>364</v>
      </c>
      <c r="F23" s="122">
        <f>'PA BT,HT'!I25</f>
        <v>2.6</v>
      </c>
      <c r="G23" s="122"/>
      <c r="H23" s="122">
        <f>SUM(F23:G23)</f>
        <v>2.6</v>
      </c>
      <c r="I23" s="123">
        <f>H23/E23</f>
        <v>0.0071428571428571435</v>
      </c>
      <c r="J23" s="125"/>
      <c r="K23" s="126"/>
      <c r="L23" s="126"/>
      <c r="M23" s="126"/>
    </row>
    <row r="24" spans="1:14" ht="27" customHeight="1">
      <c r="A24" s="158">
        <v>13</v>
      </c>
      <c r="B24" s="160" t="s">
        <v>37</v>
      </c>
      <c r="C24" s="161" t="s">
        <v>33</v>
      </c>
      <c r="D24" s="166">
        <v>520</v>
      </c>
      <c r="E24" s="166">
        <f>D24*70%</f>
        <v>364</v>
      </c>
      <c r="F24" s="122">
        <f>'PA BT,HT'!I26</f>
        <v>39</v>
      </c>
      <c r="G24" s="122"/>
      <c r="H24" s="166">
        <f>SUM(F24:G26)</f>
        <v>656.8000000000001</v>
      </c>
      <c r="I24" s="174">
        <f>H24/E24</f>
        <v>1.8043956043956046</v>
      </c>
      <c r="J24" s="180">
        <v>1</v>
      </c>
      <c r="K24" s="188">
        <v>3500000</v>
      </c>
      <c r="L24" s="188">
        <f>J24*K24</f>
        <v>3500000</v>
      </c>
      <c r="M24" s="190"/>
      <c r="N24" s="8"/>
    </row>
    <row r="25" spans="1:14" ht="27" customHeight="1">
      <c r="A25" s="158"/>
      <c r="B25" s="160"/>
      <c r="C25" s="161"/>
      <c r="D25" s="166"/>
      <c r="E25" s="166"/>
      <c r="F25" s="122">
        <f>'PA BT,HT'!I27</f>
        <v>550.3000000000001</v>
      </c>
      <c r="G25" s="122"/>
      <c r="H25" s="166"/>
      <c r="I25" s="174"/>
      <c r="J25" s="180"/>
      <c r="K25" s="188"/>
      <c r="L25" s="188"/>
      <c r="M25" s="191"/>
      <c r="N25" s="8"/>
    </row>
    <row r="26" spans="1:14" ht="27" customHeight="1">
      <c r="A26" s="158"/>
      <c r="B26" s="160"/>
      <c r="C26" s="161"/>
      <c r="D26" s="166"/>
      <c r="E26" s="166"/>
      <c r="F26" s="122">
        <f>'PA BT,HT'!I28</f>
        <v>67.5</v>
      </c>
      <c r="G26" s="122"/>
      <c r="H26" s="166"/>
      <c r="I26" s="174"/>
      <c r="J26" s="180"/>
      <c r="K26" s="188"/>
      <c r="L26" s="188"/>
      <c r="M26" s="192"/>
      <c r="N26" s="8"/>
    </row>
    <row r="27" spans="1:14" ht="27" customHeight="1">
      <c r="A27" s="89">
        <v>14</v>
      </c>
      <c r="B27" s="120" t="s">
        <v>38</v>
      </c>
      <c r="C27" s="90" t="s">
        <v>33</v>
      </c>
      <c r="D27" s="122">
        <v>520</v>
      </c>
      <c r="E27" s="122">
        <f>D27*70%</f>
        <v>364</v>
      </c>
      <c r="F27" s="122">
        <f>'PA BT,HT'!I29</f>
        <v>503.5</v>
      </c>
      <c r="G27" s="122"/>
      <c r="H27" s="122">
        <f>SUM(F27:G27)</f>
        <v>503.5</v>
      </c>
      <c r="I27" s="123">
        <v>1</v>
      </c>
      <c r="J27" s="127">
        <v>1</v>
      </c>
      <c r="K27" s="128">
        <v>3500000</v>
      </c>
      <c r="L27" s="128">
        <f>K27*J27</f>
        <v>3500000</v>
      </c>
      <c r="M27" s="128"/>
      <c r="N27" s="8"/>
    </row>
    <row r="28" spans="1:13" ht="27" customHeight="1">
      <c r="A28" s="89">
        <v>15</v>
      </c>
      <c r="B28" s="124" t="s">
        <v>39</v>
      </c>
      <c r="C28" s="90" t="s">
        <v>40</v>
      </c>
      <c r="D28" s="122">
        <v>520</v>
      </c>
      <c r="E28" s="122">
        <f aca="true" t="shared" si="2" ref="E28:E49">D28*70%</f>
        <v>364</v>
      </c>
      <c r="F28" s="122">
        <f>'PA BT,HT'!I30</f>
        <v>982.8</v>
      </c>
      <c r="G28" s="122"/>
      <c r="H28" s="122">
        <f aca="true" t="shared" si="3" ref="H28:H49">SUM(F28:G28)</f>
        <v>982.8</v>
      </c>
      <c r="I28" s="123">
        <f aca="true" t="shared" si="4" ref="I28:I37">H28/E28</f>
        <v>2.6999999999999997</v>
      </c>
      <c r="J28" s="127">
        <v>2</v>
      </c>
      <c r="K28" s="128">
        <v>3500000</v>
      </c>
      <c r="L28" s="128">
        <f>K28*J28</f>
        <v>7000000</v>
      </c>
      <c r="M28" s="128"/>
    </row>
    <row r="29" spans="1:13" ht="27" customHeight="1">
      <c r="A29" s="89">
        <v>16</v>
      </c>
      <c r="B29" s="124" t="s">
        <v>42</v>
      </c>
      <c r="C29" s="90" t="s">
        <v>40</v>
      </c>
      <c r="D29" s="122">
        <v>520</v>
      </c>
      <c r="E29" s="122">
        <f t="shared" si="2"/>
        <v>364</v>
      </c>
      <c r="F29" s="122">
        <f>'PA BT,HT'!I31</f>
        <v>193.6</v>
      </c>
      <c r="G29" s="122"/>
      <c r="H29" s="122">
        <f t="shared" si="3"/>
        <v>193.6</v>
      </c>
      <c r="I29" s="123">
        <f t="shared" si="4"/>
        <v>0.5318681318681319</v>
      </c>
      <c r="J29" s="125"/>
      <c r="K29" s="126"/>
      <c r="L29" s="126"/>
      <c r="M29" s="126"/>
    </row>
    <row r="30" spans="1:13" ht="27" customHeight="1">
      <c r="A30" s="89">
        <v>17</v>
      </c>
      <c r="B30" s="124" t="s">
        <v>43</v>
      </c>
      <c r="C30" s="90" t="s">
        <v>40</v>
      </c>
      <c r="D30" s="122">
        <v>520</v>
      </c>
      <c r="E30" s="122">
        <f t="shared" si="2"/>
        <v>364</v>
      </c>
      <c r="F30" s="122">
        <f>'PA BT,HT'!I32</f>
        <v>455.7</v>
      </c>
      <c r="G30" s="122"/>
      <c r="H30" s="122">
        <f t="shared" si="3"/>
        <v>455.7</v>
      </c>
      <c r="I30" s="123">
        <f t="shared" si="4"/>
        <v>1.251923076923077</v>
      </c>
      <c r="J30" s="127">
        <v>1</v>
      </c>
      <c r="K30" s="128">
        <v>3500000</v>
      </c>
      <c r="L30" s="128">
        <f>K30*J30</f>
        <v>3500000</v>
      </c>
      <c r="M30" s="128"/>
    </row>
    <row r="31" spans="1:13" ht="27" customHeight="1">
      <c r="A31" s="89">
        <v>18</v>
      </c>
      <c r="B31" s="124" t="s">
        <v>44</v>
      </c>
      <c r="C31" s="90" t="s">
        <v>40</v>
      </c>
      <c r="D31" s="122">
        <v>520</v>
      </c>
      <c r="E31" s="122">
        <f t="shared" si="2"/>
        <v>364</v>
      </c>
      <c r="F31" s="122">
        <f>'PA BT,HT'!I33</f>
        <v>15.9</v>
      </c>
      <c r="G31" s="122"/>
      <c r="H31" s="122">
        <f t="shared" si="3"/>
        <v>15.9</v>
      </c>
      <c r="I31" s="123">
        <f t="shared" si="4"/>
        <v>0.043681318681318686</v>
      </c>
      <c r="J31" s="125"/>
      <c r="K31" s="126"/>
      <c r="L31" s="126"/>
      <c r="M31" s="126"/>
    </row>
    <row r="32" spans="1:13" ht="27" customHeight="1">
      <c r="A32" s="89">
        <v>19</v>
      </c>
      <c r="B32" s="124" t="s">
        <v>45</v>
      </c>
      <c r="C32" s="90" t="s">
        <v>40</v>
      </c>
      <c r="D32" s="122">
        <v>520</v>
      </c>
      <c r="E32" s="122">
        <f t="shared" si="2"/>
        <v>364</v>
      </c>
      <c r="F32" s="122">
        <f>'PA BT,HT'!I34</f>
        <v>681</v>
      </c>
      <c r="G32" s="122"/>
      <c r="H32" s="122">
        <f t="shared" si="3"/>
        <v>681</v>
      </c>
      <c r="I32" s="123">
        <f t="shared" si="4"/>
        <v>1.870879120879121</v>
      </c>
      <c r="J32" s="127">
        <v>1</v>
      </c>
      <c r="K32" s="128">
        <v>3500000</v>
      </c>
      <c r="L32" s="128">
        <f>K32*J32</f>
        <v>3500000</v>
      </c>
      <c r="M32" s="128"/>
    </row>
    <row r="33" spans="1:13" ht="27" customHeight="1">
      <c r="A33" s="89">
        <v>20</v>
      </c>
      <c r="B33" s="124" t="s">
        <v>46</v>
      </c>
      <c r="C33" s="124" t="s">
        <v>40</v>
      </c>
      <c r="D33" s="122">
        <v>520</v>
      </c>
      <c r="E33" s="122">
        <f>D33*70%</f>
        <v>364</v>
      </c>
      <c r="F33" s="122">
        <f>'PA BT,HT'!I35</f>
        <v>258</v>
      </c>
      <c r="G33" s="122"/>
      <c r="H33" s="122">
        <f>SUM(F33:G33)</f>
        <v>258</v>
      </c>
      <c r="I33" s="123">
        <f>H33/E33</f>
        <v>0.7087912087912088</v>
      </c>
      <c r="J33" s="125"/>
      <c r="K33" s="126"/>
      <c r="L33" s="126"/>
      <c r="M33" s="126"/>
    </row>
    <row r="34" spans="1:13" ht="27" customHeight="1">
      <c r="A34" s="89">
        <v>21</v>
      </c>
      <c r="B34" s="124" t="s">
        <v>47</v>
      </c>
      <c r="C34" s="90" t="s">
        <v>40</v>
      </c>
      <c r="D34" s="122">
        <v>520</v>
      </c>
      <c r="E34" s="122">
        <f t="shared" si="2"/>
        <v>364</v>
      </c>
      <c r="F34" s="122">
        <f>'PA BT,HT'!I36</f>
        <v>392.9</v>
      </c>
      <c r="G34" s="122"/>
      <c r="H34" s="122">
        <f t="shared" si="3"/>
        <v>392.9</v>
      </c>
      <c r="I34" s="123">
        <f t="shared" si="4"/>
        <v>1.0793956043956043</v>
      </c>
      <c r="J34" s="127">
        <v>1</v>
      </c>
      <c r="K34" s="128">
        <v>3500000</v>
      </c>
      <c r="L34" s="128">
        <f>K34*J34</f>
        <v>3500000</v>
      </c>
      <c r="M34" s="128"/>
    </row>
    <row r="35" spans="1:13" ht="27" customHeight="1">
      <c r="A35" s="89">
        <v>22</v>
      </c>
      <c r="B35" s="124" t="s">
        <v>48</v>
      </c>
      <c r="C35" s="90" t="s">
        <v>40</v>
      </c>
      <c r="D35" s="122">
        <v>520</v>
      </c>
      <c r="E35" s="122">
        <f t="shared" si="2"/>
        <v>364</v>
      </c>
      <c r="F35" s="122">
        <f>'PA BT,HT'!I37</f>
        <v>57.2</v>
      </c>
      <c r="G35" s="122"/>
      <c r="H35" s="122">
        <f t="shared" si="3"/>
        <v>57.2</v>
      </c>
      <c r="I35" s="123">
        <f t="shared" si="4"/>
        <v>0.15714285714285714</v>
      </c>
      <c r="J35" s="125"/>
      <c r="K35" s="126"/>
      <c r="L35" s="126"/>
      <c r="M35" s="126"/>
    </row>
    <row r="36" spans="1:13" ht="27" customHeight="1">
      <c r="A36" s="89">
        <v>23</v>
      </c>
      <c r="B36" s="124" t="s">
        <v>50</v>
      </c>
      <c r="C36" s="90" t="s">
        <v>40</v>
      </c>
      <c r="D36" s="122">
        <v>520</v>
      </c>
      <c r="E36" s="122">
        <f t="shared" si="2"/>
        <v>364</v>
      </c>
      <c r="F36" s="122">
        <f>'PA BT,HT'!I38</f>
        <v>307.8</v>
      </c>
      <c r="G36" s="122"/>
      <c r="H36" s="122">
        <f t="shared" si="3"/>
        <v>307.8</v>
      </c>
      <c r="I36" s="123">
        <f t="shared" si="4"/>
        <v>0.8456043956043956</v>
      </c>
      <c r="J36" s="125"/>
      <c r="K36" s="126"/>
      <c r="L36" s="126"/>
      <c r="M36" s="126"/>
    </row>
    <row r="37" spans="1:13" ht="27" customHeight="1">
      <c r="A37" s="89">
        <v>24</v>
      </c>
      <c r="B37" s="124" t="s">
        <v>51</v>
      </c>
      <c r="C37" s="90" t="s">
        <v>40</v>
      </c>
      <c r="D37" s="122">
        <v>520</v>
      </c>
      <c r="E37" s="122">
        <f t="shared" si="2"/>
        <v>364</v>
      </c>
      <c r="F37" s="122">
        <f>'PA BT,HT'!I39</f>
        <v>106.1</v>
      </c>
      <c r="G37" s="122"/>
      <c r="H37" s="122">
        <f t="shared" si="3"/>
        <v>106.1</v>
      </c>
      <c r="I37" s="123">
        <f t="shared" si="4"/>
        <v>0.29148351648351645</v>
      </c>
      <c r="J37" s="125"/>
      <c r="K37" s="126"/>
      <c r="L37" s="126"/>
      <c r="M37" s="126"/>
    </row>
    <row r="38" spans="1:13" ht="27" customHeight="1">
      <c r="A38" s="158">
        <v>25</v>
      </c>
      <c r="B38" s="160" t="s">
        <v>52</v>
      </c>
      <c r="C38" s="161" t="s">
        <v>40</v>
      </c>
      <c r="D38" s="166">
        <v>520</v>
      </c>
      <c r="E38" s="166">
        <f t="shared" si="2"/>
        <v>364</v>
      </c>
      <c r="F38" s="122">
        <f>'PA BT,HT'!I40</f>
        <v>194.3</v>
      </c>
      <c r="G38" s="122"/>
      <c r="H38" s="166">
        <f>SUM(F38:G39)</f>
        <v>214.60000000000002</v>
      </c>
      <c r="I38" s="172">
        <f aca="true" t="shared" si="5" ref="I38:I55">H38/E38</f>
        <v>0.5895604395604396</v>
      </c>
      <c r="J38" s="177"/>
      <c r="K38" s="188"/>
      <c r="L38" s="188"/>
      <c r="M38" s="190"/>
    </row>
    <row r="39" spans="1:13" ht="27" customHeight="1">
      <c r="A39" s="158"/>
      <c r="B39" s="160"/>
      <c r="C39" s="161"/>
      <c r="D39" s="166"/>
      <c r="E39" s="166"/>
      <c r="F39" s="122">
        <f>'PA BT,HT'!I41</f>
        <v>20.3</v>
      </c>
      <c r="G39" s="122"/>
      <c r="H39" s="166"/>
      <c r="I39" s="172"/>
      <c r="J39" s="177"/>
      <c r="K39" s="188"/>
      <c r="L39" s="188"/>
      <c r="M39" s="192"/>
    </row>
    <row r="40" spans="1:13" ht="27" customHeight="1">
      <c r="A40" s="89">
        <v>26</v>
      </c>
      <c r="B40" s="124" t="s">
        <v>53</v>
      </c>
      <c r="C40" s="90" t="s">
        <v>40</v>
      </c>
      <c r="D40" s="122">
        <v>520</v>
      </c>
      <c r="E40" s="122">
        <f t="shared" si="2"/>
        <v>364</v>
      </c>
      <c r="F40" s="122">
        <f>'PA BT,HT'!I42</f>
        <v>303.7</v>
      </c>
      <c r="G40" s="122"/>
      <c r="H40" s="122">
        <f t="shared" si="3"/>
        <v>303.7</v>
      </c>
      <c r="I40" s="123">
        <f t="shared" si="5"/>
        <v>0.8343406593406593</v>
      </c>
      <c r="J40" s="125"/>
      <c r="K40" s="126"/>
      <c r="L40" s="126"/>
      <c r="M40" s="126"/>
    </row>
    <row r="41" spans="1:13" ht="27" customHeight="1">
      <c r="A41" s="89">
        <v>27</v>
      </c>
      <c r="B41" s="124" t="s">
        <v>56</v>
      </c>
      <c r="C41" s="90" t="s">
        <v>54</v>
      </c>
      <c r="D41" s="122">
        <v>520</v>
      </c>
      <c r="E41" s="122">
        <f t="shared" si="2"/>
        <v>364</v>
      </c>
      <c r="F41" s="122">
        <f>'PA BT,HT'!I43</f>
        <v>599.8</v>
      </c>
      <c r="G41" s="122"/>
      <c r="H41" s="122">
        <f t="shared" si="3"/>
        <v>599.8</v>
      </c>
      <c r="I41" s="123">
        <f t="shared" si="5"/>
        <v>1.6478021978021977</v>
      </c>
      <c r="J41" s="127">
        <v>1</v>
      </c>
      <c r="K41" s="128">
        <v>3500000</v>
      </c>
      <c r="L41" s="128">
        <f>K41*J41</f>
        <v>3500000</v>
      </c>
      <c r="M41" s="128"/>
    </row>
    <row r="42" spans="1:13" ht="27" customHeight="1">
      <c r="A42" s="89">
        <v>28</v>
      </c>
      <c r="B42" s="124" t="s">
        <v>57</v>
      </c>
      <c r="C42" s="90" t="s">
        <v>54</v>
      </c>
      <c r="D42" s="122">
        <v>520</v>
      </c>
      <c r="E42" s="122">
        <f t="shared" si="2"/>
        <v>364</v>
      </c>
      <c r="F42" s="122">
        <f>'PA BT,HT'!I44</f>
        <v>415.7</v>
      </c>
      <c r="G42" s="122"/>
      <c r="H42" s="122">
        <f t="shared" si="3"/>
        <v>415.7</v>
      </c>
      <c r="I42" s="123">
        <f t="shared" si="5"/>
        <v>1.142032967032967</v>
      </c>
      <c r="J42" s="127">
        <v>1</v>
      </c>
      <c r="K42" s="128">
        <v>3500000</v>
      </c>
      <c r="L42" s="128">
        <f>K42*J42</f>
        <v>3500000</v>
      </c>
      <c r="M42" s="128"/>
    </row>
    <row r="43" spans="1:13" ht="27" customHeight="1">
      <c r="A43" s="89">
        <v>29</v>
      </c>
      <c r="B43" s="124" t="s">
        <v>58</v>
      </c>
      <c r="C43" s="90" t="s">
        <v>54</v>
      </c>
      <c r="D43" s="122">
        <v>520</v>
      </c>
      <c r="E43" s="122">
        <f t="shared" si="2"/>
        <v>364</v>
      </c>
      <c r="F43" s="122">
        <f>'PA BT,HT'!I45</f>
        <v>6.8</v>
      </c>
      <c r="G43" s="122"/>
      <c r="H43" s="122">
        <f t="shared" si="3"/>
        <v>6.8</v>
      </c>
      <c r="I43" s="123">
        <f t="shared" si="5"/>
        <v>0.01868131868131868</v>
      </c>
      <c r="J43" s="125"/>
      <c r="K43" s="126"/>
      <c r="L43" s="126"/>
      <c r="M43" s="126"/>
    </row>
    <row r="44" spans="1:13" ht="27" customHeight="1">
      <c r="A44" s="158">
        <v>30</v>
      </c>
      <c r="B44" s="160" t="s">
        <v>59</v>
      </c>
      <c r="C44" s="161" t="s">
        <v>54</v>
      </c>
      <c r="D44" s="166">
        <v>520</v>
      </c>
      <c r="E44" s="166">
        <f t="shared" si="2"/>
        <v>364</v>
      </c>
      <c r="F44" s="122">
        <f>'PA BT,HT'!I46</f>
        <v>16</v>
      </c>
      <c r="G44" s="122"/>
      <c r="H44" s="166">
        <f>SUM(F44:G45)</f>
        <v>310.7</v>
      </c>
      <c r="I44" s="172">
        <f t="shared" si="5"/>
        <v>0.8535714285714285</v>
      </c>
      <c r="J44" s="177"/>
      <c r="K44" s="188"/>
      <c r="L44" s="188"/>
      <c r="M44" s="190"/>
    </row>
    <row r="45" spans="1:13" ht="27" customHeight="1">
      <c r="A45" s="158"/>
      <c r="B45" s="160"/>
      <c r="C45" s="161"/>
      <c r="D45" s="166"/>
      <c r="E45" s="166"/>
      <c r="F45" s="122">
        <f>'PA BT,HT'!I47</f>
        <v>294.7</v>
      </c>
      <c r="G45" s="122"/>
      <c r="H45" s="166"/>
      <c r="I45" s="172"/>
      <c r="J45" s="177"/>
      <c r="K45" s="188"/>
      <c r="L45" s="188"/>
      <c r="M45" s="192"/>
    </row>
    <row r="46" spans="1:13" ht="27" customHeight="1">
      <c r="A46" s="89">
        <v>31</v>
      </c>
      <c r="B46" s="124" t="s">
        <v>60</v>
      </c>
      <c r="C46" s="90" t="s">
        <v>54</v>
      </c>
      <c r="D46" s="122">
        <v>520</v>
      </c>
      <c r="E46" s="122">
        <f t="shared" si="2"/>
        <v>364</v>
      </c>
      <c r="F46" s="122">
        <f>'PA BT,HT'!I48</f>
        <v>226</v>
      </c>
      <c r="G46" s="122"/>
      <c r="H46" s="122">
        <f t="shared" si="3"/>
        <v>226</v>
      </c>
      <c r="I46" s="123">
        <f t="shared" si="5"/>
        <v>0.6208791208791209</v>
      </c>
      <c r="J46" s="125"/>
      <c r="K46" s="126"/>
      <c r="L46" s="126"/>
      <c r="M46" s="126"/>
    </row>
    <row r="47" spans="1:13" ht="27" customHeight="1">
      <c r="A47" s="89">
        <v>32</v>
      </c>
      <c r="B47" s="124" t="s">
        <v>61</v>
      </c>
      <c r="C47" s="90" t="s">
        <v>54</v>
      </c>
      <c r="D47" s="122">
        <v>520</v>
      </c>
      <c r="E47" s="122">
        <f t="shared" si="2"/>
        <v>364</v>
      </c>
      <c r="F47" s="122">
        <f>'PA BT,HT'!I49</f>
        <v>61.2</v>
      </c>
      <c r="G47" s="122"/>
      <c r="H47" s="122">
        <f t="shared" si="3"/>
        <v>61.2</v>
      </c>
      <c r="I47" s="123">
        <f t="shared" si="5"/>
        <v>0.16813186813186815</v>
      </c>
      <c r="J47" s="125"/>
      <c r="K47" s="126"/>
      <c r="L47" s="126"/>
      <c r="M47" s="126"/>
    </row>
    <row r="48" spans="1:13" ht="27" customHeight="1">
      <c r="A48" s="89">
        <v>33</v>
      </c>
      <c r="B48" s="124" t="s">
        <v>62</v>
      </c>
      <c r="C48" s="90" t="s">
        <v>54</v>
      </c>
      <c r="D48" s="122">
        <v>520</v>
      </c>
      <c r="E48" s="122">
        <f t="shared" si="2"/>
        <v>364</v>
      </c>
      <c r="F48" s="122">
        <f>'PA BT,HT'!I50</f>
        <v>43.6</v>
      </c>
      <c r="G48" s="122"/>
      <c r="H48" s="122">
        <f t="shared" si="3"/>
        <v>43.6</v>
      </c>
      <c r="I48" s="123">
        <f t="shared" si="5"/>
        <v>0.11978021978021978</v>
      </c>
      <c r="J48" s="125"/>
      <c r="K48" s="126"/>
      <c r="L48" s="126"/>
      <c r="M48" s="126"/>
    </row>
    <row r="49" spans="1:13" ht="27" customHeight="1">
      <c r="A49" s="89">
        <v>34</v>
      </c>
      <c r="B49" s="124" t="s">
        <v>63</v>
      </c>
      <c r="C49" s="90" t="s">
        <v>64</v>
      </c>
      <c r="D49" s="122">
        <v>504</v>
      </c>
      <c r="E49" s="122">
        <f t="shared" si="2"/>
        <v>352.79999999999995</v>
      </c>
      <c r="F49" s="122">
        <f>'PA BT,HT'!I51</f>
        <v>178.8</v>
      </c>
      <c r="G49" s="122"/>
      <c r="H49" s="122">
        <f t="shared" si="3"/>
        <v>178.8</v>
      </c>
      <c r="I49" s="123">
        <f t="shared" si="5"/>
        <v>0.5068027210884355</v>
      </c>
      <c r="J49" s="125"/>
      <c r="K49" s="126"/>
      <c r="L49" s="126"/>
      <c r="M49" s="126"/>
    </row>
    <row r="50" spans="1:13" ht="27" customHeight="1">
      <c r="A50" s="89">
        <v>35</v>
      </c>
      <c r="B50" s="124" t="s">
        <v>66</v>
      </c>
      <c r="C50" s="90" t="s">
        <v>64</v>
      </c>
      <c r="D50" s="122">
        <v>504</v>
      </c>
      <c r="E50" s="122">
        <f aca="true" t="shared" si="6" ref="E50:E55">D50*70%</f>
        <v>352.79999999999995</v>
      </c>
      <c r="F50" s="122">
        <f>'PA BT,HT'!I52</f>
        <v>80.8</v>
      </c>
      <c r="G50" s="122"/>
      <c r="H50" s="122">
        <f>SUM(F50:G50)</f>
        <v>80.8</v>
      </c>
      <c r="I50" s="123">
        <f t="shared" si="5"/>
        <v>0.22902494331065762</v>
      </c>
      <c r="J50" s="125"/>
      <c r="K50" s="126"/>
      <c r="L50" s="126"/>
      <c r="M50" s="126"/>
    </row>
    <row r="51" spans="1:13" ht="27" customHeight="1">
      <c r="A51" s="89">
        <v>36</v>
      </c>
      <c r="B51" s="124" t="s">
        <v>67</v>
      </c>
      <c r="C51" s="90" t="s">
        <v>64</v>
      </c>
      <c r="D51" s="122">
        <v>504</v>
      </c>
      <c r="E51" s="122">
        <f t="shared" si="6"/>
        <v>352.79999999999995</v>
      </c>
      <c r="F51" s="122">
        <f>'PA BT,HT'!I53</f>
        <v>366.9</v>
      </c>
      <c r="G51" s="122"/>
      <c r="H51" s="122">
        <f>SUM(F51:G51)</f>
        <v>366.9</v>
      </c>
      <c r="I51" s="123">
        <f t="shared" si="5"/>
        <v>1.0399659863945578</v>
      </c>
      <c r="J51" s="127">
        <v>1</v>
      </c>
      <c r="K51" s="128">
        <v>3500000</v>
      </c>
      <c r="L51" s="128">
        <f>K51*J51</f>
        <v>3500000</v>
      </c>
      <c r="M51" s="128"/>
    </row>
    <row r="52" spans="1:13" ht="27" customHeight="1">
      <c r="A52" s="158">
        <v>37</v>
      </c>
      <c r="B52" s="160" t="s">
        <v>68</v>
      </c>
      <c r="C52" s="161" t="s">
        <v>64</v>
      </c>
      <c r="D52" s="166">
        <v>504</v>
      </c>
      <c r="E52" s="166">
        <f t="shared" si="6"/>
        <v>352.79999999999995</v>
      </c>
      <c r="F52" s="122">
        <f>'PA BT,HT'!I54</f>
        <v>340</v>
      </c>
      <c r="G52" s="122"/>
      <c r="H52" s="166">
        <f>SUM(F52:G53)</f>
        <v>355.5</v>
      </c>
      <c r="I52" s="172">
        <f t="shared" si="5"/>
        <v>1.0076530612244898</v>
      </c>
      <c r="J52" s="181">
        <v>1</v>
      </c>
      <c r="K52" s="186">
        <v>3500000</v>
      </c>
      <c r="L52" s="186">
        <f>J52*K52</f>
        <v>3500000</v>
      </c>
      <c r="M52" s="193"/>
    </row>
    <row r="53" spans="1:13" ht="27" customHeight="1">
      <c r="A53" s="158"/>
      <c r="B53" s="160"/>
      <c r="C53" s="161"/>
      <c r="D53" s="166"/>
      <c r="E53" s="166"/>
      <c r="F53" s="122">
        <f>'PA BT,HT'!I55</f>
        <v>15.5</v>
      </c>
      <c r="G53" s="122"/>
      <c r="H53" s="166"/>
      <c r="I53" s="172"/>
      <c r="J53" s="181"/>
      <c r="K53" s="186"/>
      <c r="L53" s="186"/>
      <c r="M53" s="194"/>
    </row>
    <row r="54" spans="1:13" ht="27" customHeight="1">
      <c r="A54" s="89">
        <v>38</v>
      </c>
      <c r="B54" s="124" t="s">
        <v>69</v>
      </c>
      <c r="C54" s="90" t="s">
        <v>64</v>
      </c>
      <c r="D54" s="122">
        <v>504</v>
      </c>
      <c r="E54" s="122">
        <f t="shared" si="6"/>
        <v>352.79999999999995</v>
      </c>
      <c r="F54" s="122">
        <f>'PA BT,HT'!I56</f>
        <v>357.1</v>
      </c>
      <c r="G54" s="122"/>
      <c r="H54" s="122">
        <f>SUM(F54:G54)</f>
        <v>357.1</v>
      </c>
      <c r="I54" s="123">
        <f t="shared" si="5"/>
        <v>1.0121882086167802</v>
      </c>
      <c r="J54" s="127">
        <v>1</v>
      </c>
      <c r="K54" s="128">
        <v>3500000</v>
      </c>
      <c r="L54" s="128">
        <f>K54*J54</f>
        <v>3500000</v>
      </c>
      <c r="M54" s="128"/>
    </row>
    <row r="55" spans="1:13" ht="27" customHeight="1">
      <c r="A55" s="158">
        <v>39</v>
      </c>
      <c r="B55" s="160" t="s">
        <v>70</v>
      </c>
      <c r="C55" s="161" t="s">
        <v>64</v>
      </c>
      <c r="D55" s="166">
        <v>504</v>
      </c>
      <c r="E55" s="166">
        <f t="shared" si="6"/>
        <v>352.79999999999995</v>
      </c>
      <c r="F55" s="122">
        <f>'PA BT,HT'!I57</f>
        <v>78.4</v>
      </c>
      <c r="G55" s="122"/>
      <c r="H55" s="166">
        <f>SUM(F55:G56)</f>
        <v>93.60000000000001</v>
      </c>
      <c r="I55" s="172">
        <f t="shared" si="5"/>
        <v>0.26530612244897966</v>
      </c>
      <c r="J55" s="178"/>
      <c r="K55" s="174"/>
      <c r="L55" s="174"/>
      <c r="M55" s="195"/>
    </row>
    <row r="56" spans="1:13" ht="27" customHeight="1">
      <c r="A56" s="159"/>
      <c r="B56" s="163"/>
      <c r="C56" s="162"/>
      <c r="D56" s="171"/>
      <c r="E56" s="171"/>
      <c r="F56" s="129">
        <f>'PA BT,HT'!I58</f>
        <v>15.2</v>
      </c>
      <c r="G56" s="129"/>
      <c r="H56" s="171"/>
      <c r="I56" s="173"/>
      <c r="J56" s="179"/>
      <c r="K56" s="189"/>
      <c r="L56" s="189"/>
      <c r="M56" s="196"/>
    </row>
    <row r="57" spans="1:15" ht="25.5" customHeight="1">
      <c r="A57" s="164" t="s">
        <v>71</v>
      </c>
      <c r="B57" s="164"/>
      <c r="C57" s="114"/>
      <c r="D57" s="114"/>
      <c r="E57" s="114"/>
      <c r="F57" s="117">
        <f>SUM(F7:F56)</f>
        <v>11952.099999999999</v>
      </c>
      <c r="G57" s="117">
        <f>SUM(G7:G56)</f>
        <v>492.7</v>
      </c>
      <c r="H57" s="117">
        <f>SUM(H7:H56)</f>
        <v>12444.800000000001</v>
      </c>
      <c r="I57" s="117"/>
      <c r="J57" s="117"/>
      <c r="K57" s="117"/>
      <c r="L57" s="118">
        <f>SUM(L7:L56)</f>
        <v>66500000</v>
      </c>
      <c r="M57" s="118"/>
      <c r="O57" s="10"/>
    </row>
    <row r="58" spans="1:15" ht="15.75">
      <c r="A58" s="115"/>
      <c r="B58" s="116"/>
      <c r="C58" s="9"/>
      <c r="O58" s="10"/>
    </row>
    <row r="59" spans="8:15" ht="15.75">
      <c r="H59" s="10"/>
      <c r="O59" s="10"/>
    </row>
    <row r="60" ht="15.75">
      <c r="O60" s="11"/>
    </row>
    <row r="61" spans="6:15" ht="15.75">
      <c r="F61" s="10"/>
      <c r="O61" s="11"/>
    </row>
  </sheetData>
  <sheetProtection/>
  <mergeCells count="116">
    <mergeCell ref="M21:M22"/>
    <mergeCell ref="M19:M20"/>
    <mergeCell ref="A1:M1"/>
    <mergeCell ref="A2:M2"/>
    <mergeCell ref="M7:M8"/>
    <mergeCell ref="M4:M5"/>
    <mergeCell ref="M14:M16"/>
    <mergeCell ref="L4:L5"/>
    <mergeCell ref="L7:L8"/>
    <mergeCell ref="L14:L16"/>
    <mergeCell ref="M24:M26"/>
    <mergeCell ref="M38:M39"/>
    <mergeCell ref="L44:L45"/>
    <mergeCell ref="L52:L53"/>
    <mergeCell ref="L55:L56"/>
    <mergeCell ref="L24:L26"/>
    <mergeCell ref="L38:L39"/>
    <mergeCell ref="M44:M45"/>
    <mergeCell ref="M52:M53"/>
    <mergeCell ref="M55:M56"/>
    <mergeCell ref="L19:L20"/>
    <mergeCell ref="L21:L22"/>
    <mergeCell ref="K44:K45"/>
    <mergeCell ref="K52:K53"/>
    <mergeCell ref="K55:K56"/>
    <mergeCell ref="K24:K26"/>
    <mergeCell ref="K38:K39"/>
    <mergeCell ref="K4:K5"/>
    <mergeCell ref="K7:K8"/>
    <mergeCell ref="K14:K16"/>
    <mergeCell ref="K19:K20"/>
    <mergeCell ref="K21:K22"/>
    <mergeCell ref="J52:J53"/>
    <mergeCell ref="J55:J56"/>
    <mergeCell ref="J24:J26"/>
    <mergeCell ref="J38:J39"/>
    <mergeCell ref="J4:J5"/>
    <mergeCell ref="J7:J8"/>
    <mergeCell ref="J14:J16"/>
    <mergeCell ref="J19:J20"/>
    <mergeCell ref="J21:J22"/>
    <mergeCell ref="I4:I5"/>
    <mergeCell ref="I7:I8"/>
    <mergeCell ref="I14:I16"/>
    <mergeCell ref="I19:I20"/>
    <mergeCell ref="I21:I22"/>
    <mergeCell ref="J44:J45"/>
    <mergeCell ref="I44:I45"/>
    <mergeCell ref="I52:I53"/>
    <mergeCell ref="I55:I56"/>
    <mergeCell ref="I24:I26"/>
    <mergeCell ref="I38:I39"/>
    <mergeCell ref="E44:E45"/>
    <mergeCell ref="E52:E53"/>
    <mergeCell ref="E24:E26"/>
    <mergeCell ref="E38:E39"/>
    <mergeCell ref="E4:E5"/>
    <mergeCell ref="E7:E8"/>
    <mergeCell ref="H14:H16"/>
    <mergeCell ref="H44:H45"/>
    <mergeCell ref="H52:H53"/>
    <mergeCell ref="H55:H56"/>
    <mergeCell ref="H24:H26"/>
    <mergeCell ref="H38:H39"/>
    <mergeCell ref="H19:H20"/>
    <mergeCell ref="H21:H22"/>
    <mergeCell ref="E21:E22"/>
    <mergeCell ref="D55:D56"/>
    <mergeCell ref="E19:E20"/>
    <mergeCell ref="E14:E16"/>
    <mergeCell ref="E55:E56"/>
    <mergeCell ref="H4:H5"/>
    <mergeCell ref="H7:H8"/>
    <mergeCell ref="F4:F5"/>
    <mergeCell ref="G4:G5"/>
    <mergeCell ref="G7:G8"/>
    <mergeCell ref="D52:D53"/>
    <mergeCell ref="C52:C53"/>
    <mergeCell ref="D38:D39"/>
    <mergeCell ref="D24:D26"/>
    <mergeCell ref="D4:D5"/>
    <mergeCell ref="D7:D8"/>
    <mergeCell ref="D14:D16"/>
    <mergeCell ref="C4:C5"/>
    <mergeCell ref="C7:C8"/>
    <mergeCell ref="C14:C16"/>
    <mergeCell ref="D19:D20"/>
    <mergeCell ref="D21:D22"/>
    <mergeCell ref="C24:C26"/>
    <mergeCell ref="B24:B26"/>
    <mergeCell ref="A44:A45"/>
    <mergeCell ref="B21:B22"/>
    <mergeCell ref="D44:D45"/>
    <mergeCell ref="B38:B39"/>
    <mergeCell ref="B44:B45"/>
    <mergeCell ref="C19:C20"/>
    <mergeCell ref="A57:B57"/>
    <mergeCell ref="A4:A5"/>
    <mergeCell ref="A7:A8"/>
    <mergeCell ref="A14:A16"/>
    <mergeCell ref="A19:A20"/>
    <mergeCell ref="A21:A22"/>
    <mergeCell ref="A38:A39"/>
    <mergeCell ref="B7:B8"/>
    <mergeCell ref="B14:B16"/>
    <mergeCell ref="B19:B20"/>
    <mergeCell ref="A24:A26"/>
    <mergeCell ref="B4:B5"/>
    <mergeCell ref="A52:A53"/>
    <mergeCell ref="A55:A56"/>
    <mergeCell ref="B52:B53"/>
    <mergeCell ref="C55:C56"/>
    <mergeCell ref="C44:C45"/>
    <mergeCell ref="B55:B56"/>
    <mergeCell ref="C21:C22"/>
    <mergeCell ref="C38:C39"/>
  </mergeCells>
  <printOptions horizontalCentered="1"/>
  <pageMargins left="0.275590551181102" right="0.275590551181102" top="0.255905511811024" bottom="0.255905511811024" header="0.31496062992126" footer="0.3149606299212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SamSung</dc:creator>
  <cp:keywords/>
  <dc:description/>
  <cp:lastModifiedBy>MyPC</cp:lastModifiedBy>
  <cp:lastPrinted>2023-05-10T05:03:54Z</cp:lastPrinted>
  <dcterms:created xsi:type="dcterms:W3CDTF">2016-11-03T04:07:23Z</dcterms:created>
  <dcterms:modified xsi:type="dcterms:W3CDTF">2023-05-10T05:04:05Z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B1317B50549F49EC8D67BD6ECE90C716</vt:lpwstr>
  </property>
  <property fmtid="{D5CDD505-2E9C-101B-9397-08002B2CF9AE}" pid="3" name="KSOProductBuildVer">
    <vt:lpwstr>1033-11.2.0.11513</vt:lpwstr>
  </property>
</Properties>
</file>