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2"/>
  </bookViews>
  <sheets>
    <sheet name="TKDT_trình Đ3" sheetId="1" r:id="rId1"/>
    <sheet name="PA Đ3" sheetId="2" r:id="rId2"/>
    <sheet name="70%" sheetId="3" r:id="rId3"/>
  </sheets>
  <definedNames>
    <definedName name="_xlnm._FilterDatabase" localSheetId="2" hidden="1">'70%'!$A$4:$Q$37</definedName>
    <definedName name="_xlnm._FilterDatabase" localSheetId="1" hidden="1">'PA Đ3'!$A$4:$R$37</definedName>
    <definedName name="_xlnm._FilterDatabase" localSheetId="0" hidden="1">'TKDT_trình Đ3'!$A$4:$Q$37</definedName>
    <definedName name="_xlnm.Print_Area" localSheetId="2">'70%'!$A$1:$P$38</definedName>
    <definedName name="_xlnm.Print_Area" localSheetId="1">'PA Đ3'!$A$1:$R$39</definedName>
    <definedName name="_xlnm.Print_Area" localSheetId="0">'TKDT_trình Đ3'!$A$1:$Q$37</definedName>
    <definedName name="_xlnm.Print_Titles" localSheetId="2">'70%'!$3:$5</definedName>
    <definedName name="_xlnm.Print_Titles" localSheetId="1">'PA Đ3'!$3:$5</definedName>
    <definedName name="_xlnm.Print_Titles" localSheetId="0">'TKDT_trình Đ3'!$3:$5</definedName>
  </definedNames>
  <calcPr fullCalcOnLoad="1"/>
</workbook>
</file>

<file path=xl/sharedStrings.xml><?xml version="1.0" encoding="utf-8"?>
<sst xmlns="http://schemas.openxmlformats.org/spreadsheetml/2006/main" count="174" uniqueCount="71">
  <si>
    <t>STT</t>
  </si>
  <si>
    <t>Họ và tên chủ sử dụng</t>
  </si>
  <si>
    <t>Số 
Tờ</t>
  </si>
  <si>
    <t>Số
 thửa</t>
  </si>
  <si>
    <t>DT 
thửa (m2)</t>
  </si>
  <si>
    <t>Loại 
đất</t>
  </si>
  <si>
    <t>Ghi chú</t>
  </si>
  <si>
    <t>Thông tin thửa đất
 theo GCN, HS ĐC</t>
  </si>
  <si>
    <t xml:space="preserve">Số 
Tờ </t>
  </si>
  <si>
    <t>DT được giao</t>
  </si>
  <si>
    <t>Thông tin thửa đất
 theo BĐ ĐC</t>
  </si>
  <si>
    <t>Đã thu hồi QĐ 1266 ngày 20/7 /2015</t>
  </si>
  <si>
    <t>LUC</t>
  </si>
  <si>
    <t>Địa chỉ</t>
  </si>
  <si>
    <t>17</t>
  </si>
  <si>
    <t>32</t>
  </si>
  <si>
    <t>31</t>
  </si>
  <si>
    <t>468b</t>
  </si>
  <si>
    <t>Vũ Văn Thư
Ngô Thị Thành</t>
  </si>
  <si>
    <t>544b</t>
  </si>
  <si>
    <t>Nguyễn Thị Tâm</t>
  </si>
  <si>
    <t>Nguyễn Văn Đại
Nguyễn Thị Lớp</t>
  </si>
  <si>
    <t>Triệu Văn Tuyển
Nguyễn Thị Hoạt</t>
  </si>
  <si>
    <t>25</t>
  </si>
  <si>
    <t>Đất UBND xã quản lý</t>
  </si>
  <si>
    <t>Thôn Chung xã Liên Sơn</t>
  </si>
  <si>
    <t>Tổng diện tích thu hồi</t>
  </si>
  <si>
    <t>Tổng</t>
  </si>
  <si>
    <t>Diện tích thu hồi trong chỉ giới (m2)</t>
  </si>
  <si>
    <t>Thôn Chung</t>
  </si>
  <si>
    <t>Nguyễn Văn Thứ - đã chết
Đồng Thị An và hàng thừa kế</t>
  </si>
  <si>
    <t>Bồi thường hỗ trợ cho hộ gia đình ,cá nhân</t>
  </si>
  <si>
    <t>Tổng kinh phí bồi thường hỗ trợ (đồng)</t>
  </si>
  <si>
    <t xml:space="preserve">Bồi thường về đất lúa 50.000đ/m2; nuôi trồng thủy sản 38.000đ/m2
</t>
  </si>
  <si>
    <t>Bồi thường hoa mầu trên đất 9.500đ/m2</t>
  </si>
  <si>
    <t>Hỗ trợ ổn định 
đời sống và sản xuất khi nhà nước thu hồi 10.000đ/m2</t>
  </si>
  <si>
    <t>Hỗ trợ đào 
tạo, chuyển đổi nghề và tìm kiếm việc làm =3 lần giá đất NN 150.000đ/m2</t>
  </si>
  <si>
    <t>Bồi thường chi phí đầu tư vào đất còn lại đối với đất công ích (50%giá đất NN)</t>
  </si>
  <si>
    <t>Tổng kinh phí bồi thường, hỗ trợ cho hộ (đồng)</t>
  </si>
  <si>
    <r>
      <t>Diện tích một định xuất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</si>
  <si>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70% của Định xuất</t>
  </si>
  <si>
    <t>Diện tích thu hồi ở dự án Nâng cấp đường tỉnh 298 QĐ776/QĐ-UBND ngày 25/08/2021</t>
  </si>
  <si>
    <t>Diện tích thu hồi ở dự án CDC Ngã ba Đình Nẻo QĐ1300/QĐ-UBND ngày 23/08/2022</t>
  </si>
  <si>
    <t>Diện tích thu hồi ở QĐ 1266 ngày 20/7 /2015</t>
  </si>
  <si>
    <t>Tỷ lệ</t>
  </si>
  <si>
    <t>Số lao động được hỗ trợ</t>
  </si>
  <si>
    <t>Số lao động đã được hỗ trợ</t>
  </si>
  <si>
    <t>Số lao động được hỗ trợ còn lại</t>
  </si>
  <si>
    <t>Mức hỗ trợ trên một lao động</t>
  </si>
  <si>
    <t>Thành Tiền</t>
  </si>
  <si>
    <t>DT thu hồi trong chỉ giới</t>
  </si>
  <si>
    <t>DT thu hồi ngoài chỉ giới</t>
  </si>
  <si>
    <t>Đặng Ngọc Sự
Nguyễn Thị Hường</t>
  </si>
  <si>
    <t>369c</t>
  </si>
  <si>
    <t>Nhữ Đình Chiến
Nguyễn Thị Hà</t>
  </si>
  <si>
    <t>Nguyễn Văn Trọng
Nguyễn Thị Liên</t>
  </si>
  <si>
    <t>Lưu Bá Hoan
Nguyễn Thị Dung</t>
  </si>
  <si>
    <t>Trịnh Xuân Phông</t>
  </si>
  <si>
    <t>737a
737</t>
  </si>
  <si>
    <t>Nguyễn Văn Kình
Đặng Thị Phi Nga</t>
  </si>
  <si>
    <t>Trịnh Thị Yên</t>
  </si>
  <si>
    <t>Nguyễn Hồng Văn
Nguyễn Thị Hương</t>
  </si>
  <si>
    <t>Diện tích thu hồi ở dự án CDC Đồng Nghĩa Trang QĐ685/QĐ-UBND ngày 20/05/2022</t>
  </si>
  <si>
    <t xml:space="preserve"> </t>
  </si>
  <si>
    <t>BẢNG THỐNG KÊ DIỆN TÍCH, LOẠI ĐẤT, CHỦ SỬ DỤNG ĐẤT THU HỒI 
THỰC HIỆN DỰ ÁN KHU DÂN CƯ TÂN SƠN, XÃ LIÊN SƠN (ĐỢT 3)</t>
  </si>
  <si>
    <t>HỖ TRỢ KINH PHÍ ĐÀO TẠO NGHỀ KHI NHÀ NƯỚC THU HỒI TRÊN 70% DIỆN TÍCH CỦA MỘT ĐỊNH XUẤT GIAO RUỘNG NĂM 1991-1993 
THỰC HIỆN DỰ ÁN KHU DÂN CƯ TÂN SƠN, XÃ LIÊN SƠN, HUYỆN TÂN YÊN (ĐỢT 3)</t>
  </si>
  <si>
    <t>Hoàng Thị Ngoan
(GCN Hoàng Thị Ngoan)</t>
  </si>
  <si>
    <t>Hõ trợ kinh phí đào tạo nghề khi nhà nước thu hồi trên 70% diện tích của một định xuất giao ruộng năm 1991-1993</t>
  </si>
  <si>
    <t>Diện tích thu hồi</t>
  </si>
  <si>
    <t>PHƯƠNG ÁN BỒI THƯỜNG HỖ TRỢ KHI NHÀ NƯỚC THU HỒI ĐẤT THU HỒI 
THỰC HIỆN DỰ ÁN KHU DÂN CƯ TÂN SƠN, XÃ LIÊN SƠN (ĐỢT 3)</t>
  </si>
  <si>
    <t>(Kèm theo Quyết định số:             /QĐ-UBND ngày           /5/2023 của UBND huyện Tân Yên)</t>
  </si>
</sst>
</file>

<file path=xl/styles.xml><?xml version="1.0" encoding="utf-8"?>
<styleSheet xmlns="http://schemas.openxmlformats.org/spreadsheetml/2006/main">
  <numFmts count="4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409]dddd\,\ mmmm\ dd\,\ yyyy"/>
    <numFmt numFmtId="182" formatCode="[$-409]h:mm:ss\ AM/PM"/>
    <numFmt numFmtId="183" formatCode="#,##0.0"/>
    <numFmt numFmtId="184" formatCode="_(* #,##0.0_);_(* \(#,##0.0\);_(* &quot;-&quot;?_);_(@_)"/>
    <numFmt numFmtId="185" formatCode="_-* #,##0.0\ _₫_-;\-* #,##0.0\ _₫_-;_-* &quot;-&quot;?\ _₫_-;_-@_-"/>
    <numFmt numFmtId="186" formatCode="_-* #,##0\ _₫_-;\-* #,##0\ _₫_-;_-* &quot;-&quot;?\ _₫_-;_-@_-"/>
    <numFmt numFmtId="187" formatCode="_(* #,##0.000_);_(* \(#,##0.000\);_(* &quot;-&quot;??_);_(@_)"/>
    <numFmt numFmtId="188" formatCode="_(* #,##0.0000_);_(* \(#,##0.0000\);_(* &quot;-&quot;??_);_(@_)"/>
    <numFmt numFmtId="189" formatCode="#,##0.0_ ;\-#,##0.0\ "/>
    <numFmt numFmtId="190" formatCode="0.0000000"/>
    <numFmt numFmtId="191" formatCode="0.00000000"/>
    <numFmt numFmtId="192" formatCode="[$-42A]dd\ mmmm\ yyyy"/>
    <numFmt numFmtId="193" formatCode="[$-42A]h:mm:ss\ AM/PM"/>
    <numFmt numFmtId="194" formatCode="#,##0.000"/>
    <numFmt numFmtId="195" formatCode="#,##0.0000"/>
    <numFmt numFmtId="196" formatCode="#,##0.00000"/>
    <numFmt numFmtId="197" formatCode="##0_);\(#,##0\)"/>
    <numFmt numFmtId="198" formatCode="#,##0.00\ &quot;₫&quot;"/>
    <numFmt numFmtId="199" formatCode="#,##0.0\ &quot;₫&quot;"/>
    <numFmt numFmtId="200" formatCode="#,##0.000\ &quot;₫&quot;"/>
    <numFmt numFmtId="201" formatCode="#,##0.0000\ &quot;₫&quot;"/>
    <numFmt numFmtId="202" formatCode="#,##0.00\ _₫"/>
  </numFmts>
  <fonts count="50">
    <font>
      <sz val="12"/>
      <name val=".vn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Arial"/>
      <family val="2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26" fillId="0" borderId="0">
      <alignment/>
      <protection/>
    </xf>
    <xf numFmtId="0" fontId="0" fillId="5" borderId="7" applyNumberFormat="0" applyFont="0" applyAlignment="0" applyProtection="0"/>
    <xf numFmtId="0" fontId="26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1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vertical="top"/>
    </xf>
    <xf numFmtId="0" fontId="25" fillId="18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1" applyNumberFormat="1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Continuous" vertical="center"/>
    </xf>
    <xf numFmtId="0" fontId="24" fillId="0" borderId="10" xfId="0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9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9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97" fontId="44" fillId="0" borderId="10" xfId="0" applyNumberFormat="1" applyFont="1" applyFill="1" applyBorder="1" applyAlignment="1">
      <alignment horizontal="center" vertical="center" wrapText="1"/>
    </xf>
    <xf numFmtId="197" fontId="25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4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center" vertical="center" wrapText="1"/>
    </xf>
    <xf numFmtId="194" fontId="28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97" fontId="43" fillId="0" borderId="10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Continuous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18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" fillId="0" borderId="10" xfId="4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" vertical="center"/>
    </xf>
    <xf numFmtId="183" fontId="23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180" fontId="2" fillId="0" borderId="10" xfId="41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5" fillId="0" borderId="10" xfId="4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9" fontId="45" fillId="0" borderId="10" xfId="41" applyNumberFormat="1" applyFont="1" applyFill="1" applyBorder="1" applyAlignment="1">
      <alignment horizontal="center" vertical="center" wrapText="1"/>
    </xf>
    <xf numFmtId="0" fontId="45" fillId="0" borderId="10" xfId="41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41" applyNumberFormat="1" applyFont="1" applyFill="1" applyBorder="1" applyAlignment="1">
      <alignment horizontal="center" vertical="center" wrapText="1"/>
    </xf>
    <xf numFmtId="0" fontId="44" fillId="0" borderId="10" xfId="41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49" fontId="45" fillId="0" borderId="10" xfId="41" applyNumberFormat="1" applyFont="1" applyFill="1" applyBorder="1" applyAlignment="1">
      <alignment horizontal="center" vertical="center" wrapText="1"/>
    </xf>
    <xf numFmtId="0" fontId="45" fillId="0" borderId="10" xfId="4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4" fillId="0" borderId="10" xfId="41" applyNumberFormat="1" applyFont="1" applyFill="1" applyBorder="1" applyAlignment="1">
      <alignment horizontal="center" vertical="center" wrapText="1"/>
    </xf>
    <xf numFmtId="0" fontId="44" fillId="0" borderId="10" xfId="41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5" fillId="0" borderId="10" xfId="41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1" fontId="2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 2" xfId="44"/>
    <cellStyle name="Comma 2 2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zoomScale="85" zoomScaleNormal="85" zoomScalePageLayoutView="0" workbookViewId="0" topLeftCell="A7">
      <selection activeCell="H11" sqref="H11"/>
    </sheetView>
  </sheetViews>
  <sheetFormatPr defaultColWidth="8.796875" defaultRowHeight="15"/>
  <cols>
    <col min="1" max="1" width="4.8984375" style="13" customWidth="1"/>
    <col min="2" max="2" width="24.3984375" style="14" customWidth="1"/>
    <col min="3" max="3" width="12.59765625" style="15" customWidth="1"/>
    <col min="4" max="4" width="4.59765625" style="13" customWidth="1"/>
    <col min="5" max="5" width="5.59765625" style="15" customWidth="1"/>
    <col min="6" max="6" width="8.09765625" style="15" customWidth="1"/>
    <col min="7" max="7" width="4.8984375" style="15" customWidth="1"/>
    <col min="8" max="8" width="5.19921875" style="13" customWidth="1"/>
    <col min="9" max="9" width="7.59765625" style="15" customWidth="1"/>
    <col min="10" max="10" width="7.19921875" style="15" customWidth="1"/>
    <col min="11" max="11" width="5.69921875" style="15" customWidth="1"/>
    <col min="12" max="12" width="10.8984375" style="17" customWidth="1"/>
    <col min="13" max="13" width="10.3984375" style="17" customWidth="1"/>
    <col min="14" max="14" width="8.3984375" style="17" customWidth="1"/>
    <col min="15" max="15" width="9.59765625" style="17" customWidth="1"/>
    <col min="16" max="16" width="10.796875" style="17" customWidth="1"/>
    <col min="17" max="17" width="9.09765625" style="18" customWidth="1"/>
    <col min="18" max="18" width="17.296875" style="39" customWidth="1"/>
    <col min="19" max="16384" width="8.8984375" style="29" customWidth="1"/>
  </cols>
  <sheetData>
    <row r="1" spans="1:17" ht="49.5" customHeight="1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9.25" customHeight="1">
      <c r="A2" s="118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8" s="30" customFormat="1" ht="33" customHeight="1">
      <c r="A3" s="114" t="s">
        <v>0</v>
      </c>
      <c r="B3" s="115" t="s">
        <v>1</v>
      </c>
      <c r="C3" s="115" t="s">
        <v>13</v>
      </c>
      <c r="D3" s="115" t="s">
        <v>10</v>
      </c>
      <c r="E3" s="115"/>
      <c r="F3" s="115"/>
      <c r="G3" s="115" t="s">
        <v>7</v>
      </c>
      <c r="H3" s="115"/>
      <c r="I3" s="115"/>
      <c r="J3" s="115"/>
      <c r="K3" s="115" t="s">
        <v>5</v>
      </c>
      <c r="L3" s="115" t="s">
        <v>28</v>
      </c>
      <c r="M3" s="115"/>
      <c r="N3" s="115"/>
      <c r="O3" s="115"/>
      <c r="P3" s="115" t="s">
        <v>11</v>
      </c>
      <c r="Q3" s="115" t="s">
        <v>6</v>
      </c>
      <c r="R3" s="40"/>
    </row>
    <row r="4" spans="1:18" s="30" customFormat="1" ht="48.75" customHeight="1">
      <c r="A4" s="114"/>
      <c r="B4" s="115"/>
      <c r="C4" s="115"/>
      <c r="D4" s="116" t="s">
        <v>8</v>
      </c>
      <c r="E4" s="117" t="s">
        <v>3</v>
      </c>
      <c r="F4" s="117" t="s">
        <v>4</v>
      </c>
      <c r="G4" s="117" t="s">
        <v>2</v>
      </c>
      <c r="H4" s="116" t="s">
        <v>3</v>
      </c>
      <c r="I4" s="117" t="s">
        <v>4</v>
      </c>
      <c r="J4" s="117" t="s">
        <v>9</v>
      </c>
      <c r="K4" s="115"/>
      <c r="L4" s="117" t="s">
        <v>50</v>
      </c>
      <c r="M4" s="117" t="s">
        <v>51</v>
      </c>
      <c r="N4" s="117" t="s">
        <v>24</v>
      </c>
      <c r="O4" s="117" t="s">
        <v>26</v>
      </c>
      <c r="P4" s="115"/>
      <c r="Q4" s="115"/>
      <c r="R4" s="40"/>
    </row>
    <row r="5" spans="1:18" s="30" customFormat="1" ht="15">
      <c r="A5" s="21">
        <v>-1</v>
      </c>
      <c r="B5" s="22">
        <v>-2</v>
      </c>
      <c r="C5" s="21">
        <v>-3</v>
      </c>
      <c r="D5" s="22">
        <v>-4</v>
      </c>
      <c r="E5" s="21">
        <v>-5</v>
      </c>
      <c r="F5" s="22">
        <v>-6</v>
      </c>
      <c r="G5" s="21">
        <v>-7</v>
      </c>
      <c r="H5" s="22">
        <v>-8</v>
      </c>
      <c r="I5" s="21">
        <v>-9</v>
      </c>
      <c r="J5" s="22">
        <v>-10</v>
      </c>
      <c r="K5" s="21">
        <v>-11</v>
      </c>
      <c r="L5" s="22">
        <v>-12</v>
      </c>
      <c r="M5" s="21">
        <v>-13</v>
      </c>
      <c r="N5" s="22">
        <v>-14</v>
      </c>
      <c r="O5" s="21">
        <v>-15</v>
      </c>
      <c r="P5" s="22">
        <v>-16</v>
      </c>
      <c r="Q5" s="21">
        <v>-17</v>
      </c>
      <c r="R5" s="40"/>
    </row>
    <row r="6" spans="1:18" s="31" customFormat="1" ht="32.25" customHeight="1">
      <c r="A6" s="9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9"/>
      <c r="P6" s="79"/>
      <c r="Q6" s="79"/>
      <c r="R6" s="41"/>
    </row>
    <row r="7" spans="1:18" s="31" customFormat="1" ht="32.25" customHeight="1">
      <c r="A7" s="80">
        <f>COUNTA($A$6:A6)</f>
        <v>1</v>
      </c>
      <c r="B7" s="85" t="s">
        <v>61</v>
      </c>
      <c r="C7" s="63" t="s">
        <v>29</v>
      </c>
      <c r="D7" s="63">
        <v>25</v>
      </c>
      <c r="E7" s="63">
        <v>306</v>
      </c>
      <c r="F7" s="63">
        <v>374.8</v>
      </c>
      <c r="G7" s="63">
        <v>17</v>
      </c>
      <c r="H7" s="63">
        <v>308</v>
      </c>
      <c r="I7" s="63">
        <v>330</v>
      </c>
      <c r="J7" s="63">
        <v>590</v>
      </c>
      <c r="K7" s="63" t="s">
        <v>12</v>
      </c>
      <c r="L7" s="63">
        <v>79.2</v>
      </c>
      <c r="M7" s="63">
        <v>0</v>
      </c>
      <c r="N7" s="34"/>
      <c r="O7" s="63">
        <f>SUM(L7:N7)</f>
        <v>79.2</v>
      </c>
      <c r="P7" s="63"/>
      <c r="Q7" s="63"/>
      <c r="R7" s="119"/>
    </row>
    <row r="8" spans="1:18" s="31" customFormat="1" ht="32.25" customHeight="1">
      <c r="A8" s="80"/>
      <c r="B8" s="85"/>
      <c r="C8" s="63" t="s">
        <v>29</v>
      </c>
      <c r="D8" s="63">
        <v>25</v>
      </c>
      <c r="E8" s="63">
        <v>324</v>
      </c>
      <c r="F8" s="63">
        <v>269.1</v>
      </c>
      <c r="G8" s="63">
        <v>17</v>
      </c>
      <c r="H8" s="63">
        <v>309</v>
      </c>
      <c r="I8" s="63">
        <v>260</v>
      </c>
      <c r="J8" s="63">
        <v>260</v>
      </c>
      <c r="K8" s="63" t="s">
        <v>12</v>
      </c>
      <c r="L8" s="63">
        <v>125.4</v>
      </c>
      <c r="M8" s="63">
        <v>0</v>
      </c>
      <c r="N8" s="34"/>
      <c r="O8" s="63">
        <f aca="true" t="shared" si="0" ref="O8:O36">SUM(L8:N8)</f>
        <v>125.4</v>
      </c>
      <c r="P8" s="63"/>
      <c r="Q8" s="63"/>
      <c r="R8" s="119"/>
    </row>
    <row r="9" spans="1:18" s="31" customFormat="1" ht="32.25" customHeight="1">
      <c r="A9" s="80">
        <f>COUNTA($A$6:A8)</f>
        <v>2</v>
      </c>
      <c r="B9" s="84" t="s">
        <v>52</v>
      </c>
      <c r="C9" s="70" t="s">
        <v>29</v>
      </c>
      <c r="D9" s="70">
        <v>25</v>
      </c>
      <c r="E9" s="24">
        <v>284</v>
      </c>
      <c r="F9" s="35">
        <v>597</v>
      </c>
      <c r="G9" s="24">
        <v>17</v>
      </c>
      <c r="H9" s="70">
        <v>245</v>
      </c>
      <c r="I9" s="24">
        <v>581</v>
      </c>
      <c r="J9" s="35">
        <v>581</v>
      </c>
      <c r="K9" s="24" t="s">
        <v>12</v>
      </c>
      <c r="L9" s="35">
        <f aca="true" t="shared" si="1" ref="L9:L20">F9</f>
        <v>597</v>
      </c>
      <c r="M9" s="63">
        <v>0</v>
      </c>
      <c r="N9" s="9"/>
      <c r="O9" s="63">
        <f t="shared" si="0"/>
        <v>597</v>
      </c>
      <c r="P9" s="79"/>
      <c r="Q9" s="79"/>
      <c r="R9" s="41"/>
    </row>
    <row r="10" spans="1:18" s="31" customFormat="1" ht="32.25" customHeight="1">
      <c r="A10" s="80"/>
      <c r="B10" s="84"/>
      <c r="C10" s="70" t="s">
        <v>29</v>
      </c>
      <c r="D10" s="70">
        <v>31</v>
      </c>
      <c r="E10" s="70">
        <v>23</v>
      </c>
      <c r="F10" s="65">
        <v>196.3</v>
      </c>
      <c r="G10" s="73" t="s">
        <v>14</v>
      </c>
      <c r="H10" s="74">
        <v>466</v>
      </c>
      <c r="I10" s="74">
        <v>185</v>
      </c>
      <c r="J10" s="71">
        <v>185</v>
      </c>
      <c r="K10" s="24" t="s">
        <v>12</v>
      </c>
      <c r="L10" s="35">
        <f t="shared" si="1"/>
        <v>196.3</v>
      </c>
      <c r="M10" s="63">
        <v>0</v>
      </c>
      <c r="N10" s="9"/>
      <c r="O10" s="63">
        <f t="shared" si="0"/>
        <v>196.3</v>
      </c>
      <c r="P10" s="79"/>
      <c r="Q10" s="79"/>
      <c r="R10" s="41"/>
    </row>
    <row r="11" spans="1:18" s="31" customFormat="1" ht="32.25" customHeight="1">
      <c r="A11" s="80"/>
      <c r="B11" s="84"/>
      <c r="C11" s="70" t="s">
        <v>29</v>
      </c>
      <c r="D11" s="70">
        <v>25</v>
      </c>
      <c r="E11" s="70">
        <v>385</v>
      </c>
      <c r="F11" s="65">
        <v>442.2</v>
      </c>
      <c r="G11" s="73" t="s">
        <v>14</v>
      </c>
      <c r="H11" s="74" t="s">
        <v>53</v>
      </c>
      <c r="I11" s="74">
        <v>1110</v>
      </c>
      <c r="J11" s="71">
        <v>360</v>
      </c>
      <c r="K11" s="24" t="s">
        <v>12</v>
      </c>
      <c r="L11" s="35">
        <f t="shared" si="1"/>
        <v>442.2</v>
      </c>
      <c r="M11" s="63">
        <v>0</v>
      </c>
      <c r="N11" s="9"/>
      <c r="O11" s="63">
        <f t="shared" si="0"/>
        <v>442.2</v>
      </c>
      <c r="P11" s="79"/>
      <c r="Q11" s="79"/>
      <c r="R11" s="41"/>
    </row>
    <row r="12" spans="1:18" s="31" customFormat="1" ht="32.25" customHeight="1">
      <c r="A12" s="69">
        <f>COUNTA($A$6:A11)</f>
        <v>3</v>
      </c>
      <c r="B12" s="72" t="s">
        <v>54</v>
      </c>
      <c r="C12" s="70" t="s">
        <v>29</v>
      </c>
      <c r="D12" s="70">
        <v>25</v>
      </c>
      <c r="E12" s="70">
        <v>421</v>
      </c>
      <c r="F12" s="65">
        <v>335.8</v>
      </c>
      <c r="G12" s="73" t="s">
        <v>14</v>
      </c>
      <c r="H12" s="74">
        <v>452</v>
      </c>
      <c r="I12" s="74">
        <v>360</v>
      </c>
      <c r="J12" s="71">
        <v>360</v>
      </c>
      <c r="K12" s="24" t="s">
        <v>12</v>
      </c>
      <c r="L12" s="71">
        <f t="shared" si="1"/>
        <v>335.8</v>
      </c>
      <c r="M12" s="63">
        <v>0</v>
      </c>
      <c r="N12" s="9"/>
      <c r="O12" s="63">
        <f t="shared" si="0"/>
        <v>335.8</v>
      </c>
      <c r="P12" s="79"/>
      <c r="Q12" s="79"/>
      <c r="R12" s="41"/>
    </row>
    <row r="13" spans="1:18" s="31" customFormat="1" ht="28.5" customHeight="1">
      <c r="A13" s="80">
        <f>COUNTA($A$6:A12)</f>
        <v>4</v>
      </c>
      <c r="B13" s="87" t="s">
        <v>55</v>
      </c>
      <c r="C13" s="70" t="s">
        <v>29</v>
      </c>
      <c r="D13" s="36" t="s">
        <v>15</v>
      </c>
      <c r="E13" s="70">
        <v>117</v>
      </c>
      <c r="F13" s="65">
        <v>241.4</v>
      </c>
      <c r="G13" s="73" t="s">
        <v>14</v>
      </c>
      <c r="H13" s="74">
        <v>557</v>
      </c>
      <c r="I13" s="74">
        <v>170</v>
      </c>
      <c r="J13" s="71">
        <v>170</v>
      </c>
      <c r="K13" s="24" t="s">
        <v>12</v>
      </c>
      <c r="L13" s="71">
        <f t="shared" si="1"/>
        <v>241.4</v>
      </c>
      <c r="M13" s="63">
        <v>0</v>
      </c>
      <c r="N13" s="9"/>
      <c r="O13" s="63">
        <f t="shared" si="0"/>
        <v>241.4</v>
      </c>
      <c r="P13" s="79"/>
      <c r="Q13" s="79"/>
      <c r="R13" s="41"/>
    </row>
    <row r="14" spans="1:18" s="31" customFormat="1" ht="28.5" customHeight="1">
      <c r="A14" s="80"/>
      <c r="B14" s="87"/>
      <c r="C14" s="70" t="s">
        <v>29</v>
      </c>
      <c r="D14" s="36" t="s">
        <v>15</v>
      </c>
      <c r="E14" s="70">
        <v>143</v>
      </c>
      <c r="F14" s="65">
        <v>368.9</v>
      </c>
      <c r="G14" s="73" t="s">
        <v>14</v>
      </c>
      <c r="H14" s="74">
        <v>614</v>
      </c>
      <c r="I14" s="74">
        <v>320</v>
      </c>
      <c r="J14" s="71">
        <v>320</v>
      </c>
      <c r="K14" s="37" t="s">
        <v>12</v>
      </c>
      <c r="L14" s="71">
        <f t="shared" si="1"/>
        <v>368.9</v>
      </c>
      <c r="M14" s="63">
        <v>0</v>
      </c>
      <c r="N14" s="9"/>
      <c r="O14" s="63">
        <f t="shared" si="0"/>
        <v>368.9</v>
      </c>
      <c r="P14" s="79"/>
      <c r="Q14" s="79"/>
      <c r="R14" s="41"/>
    </row>
    <row r="15" spans="1:18" s="31" customFormat="1" ht="28.5" customHeight="1">
      <c r="A15" s="80"/>
      <c r="B15" s="87"/>
      <c r="C15" s="70" t="s">
        <v>29</v>
      </c>
      <c r="D15" s="36" t="s">
        <v>15</v>
      </c>
      <c r="E15" s="70">
        <v>171</v>
      </c>
      <c r="F15" s="65">
        <v>634.1</v>
      </c>
      <c r="G15" s="73" t="s">
        <v>14</v>
      </c>
      <c r="H15" s="74">
        <v>613</v>
      </c>
      <c r="I15" s="74">
        <v>640</v>
      </c>
      <c r="J15" s="71">
        <v>640</v>
      </c>
      <c r="K15" s="37" t="s">
        <v>12</v>
      </c>
      <c r="L15" s="71">
        <f t="shared" si="1"/>
        <v>634.1</v>
      </c>
      <c r="M15" s="63">
        <v>0</v>
      </c>
      <c r="N15" s="9"/>
      <c r="O15" s="63">
        <f t="shared" si="0"/>
        <v>634.1</v>
      </c>
      <c r="P15" s="79"/>
      <c r="Q15" s="79"/>
      <c r="R15" s="41"/>
    </row>
    <row r="16" spans="1:18" s="31" customFormat="1" ht="28.5" customHeight="1">
      <c r="A16" s="80"/>
      <c r="B16" s="87"/>
      <c r="C16" s="70" t="s">
        <v>29</v>
      </c>
      <c r="D16" s="36" t="s">
        <v>23</v>
      </c>
      <c r="E16" s="70">
        <v>378</v>
      </c>
      <c r="F16" s="65">
        <v>333.8</v>
      </c>
      <c r="G16" s="73" t="s">
        <v>14</v>
      </c>
      <c r="H16" s="74">
        <v>444</v>
      </c>
      <c r="I16" s="74">
        <v>270</v>
      </c>
      <c r="J16" s="71">
        <v>270</v>
      </c>
      <c r="K16" s="37" t="s">
        <v>12</v>
      </c>
      <c r="L16" s="71">
        <f t="shared" si="1"/>
        <v>333.8</v>
      </c>
      <c r="M16" s="63">
        <v>0</v>
      </c>
      <c r="N16" s="9"/>
      <c r="O16" s="63">
        <f t="shared" si="0"/>
        <v>333.8</v>
      </c>
      <c r="P16" s="79"/>
      <c r="Q16" s="79"/>
      <c r="R16" s="41"/>
    </row>
    <row r="17" spans="1:18" s="31" customFormat="1" ht="27.75" customHeight="1">
      <c r="A17" s="80">
        <f>COUNTA($A$6:A16)</f>
        <v>5</v>
      </c>
      <c r="B17" s="87" t="s">
        <v>56</v>
      </c>
      <c r="C17" s="70" t="s">
        <v>29</v>
      </c>
      <c r="D17" s="36" t="s">
        <v>15</v>
      </c>
      <c r="E17" s="70">
        <v>146</v>
      </c>
      <c r="F17" s="65">
        <v>289.4</v>
      </c>
      <c r="G17" s="73" t="s">
        <v>14</v>
      </c>
      <c r="H17" s="74">
        <v>616</v>
      </c>
      <c r="I17" s="74">
        <v>275</v>
      </c>
      <c r="J17" s="71">
        <v>275</v>
      </c>
      <c r="K17" s="37" t="s">
        <v>12</v>
      </c>
      <c r="L17" s="71">
        <f t="shared" si="1"/>
        <v>289.4</v>
      </c>
      <c r="M17" s="63">
        <v>0</v>
      </c>
      <c r="N17" s="9"/>
      <c r="O17" s="63">
        <f t="shared" si="0"/>
        <v>289.4</v>
      </c>
      <c r="P17" s="79"/>
      <c r="Q17" s="79"/>
      <c r="R17" s="41"/>
    </row>
    <row r="18" spans="1:18" s="31" customFormat="1" ht="27.75" customHeight="1">
      <c r="A18" s="80"/>
      <c r="B18" s="87"/>
      <c r="C18" s="70" t="s">
        <v>29</v>
      </c>
      <c r="D18" s="36" t="s">
        <v>15</v>
      </c>
      <c r="E18" s="70">
        <v>174</v>
      </c>
      <c r="F18" s="65">
        <v>342.3</v>
      </c>
      <c r="G18" s="73" t="s">
        <v>14</v>
      </c>
      <c r="H18" s="74">
        <v>615</v>
      </c>
      <c r="I18" s="74">
        <v>350</v>
      </c>
      <c r="J18" s="71">
        <v>350</v>
      </c>
      <c r="K18" s="37" t="s">
        <v>12</v>
      </c>
      <c r="L18" s="71">
        <f t="shared" si="1"/>
        <v>342.3</v>
      </c>
      <c r="M18" s="63">
        <v>0</v>
      </c>
      <c r="N18" s="9"/>
      <c r="O18" s="63">
        <f t="shared" si="0"/>
        <v>342.3</v>
      </c>
      <c r="P18" s="79"/>
      <c r="Q18" s="79"/>
      <c r="R18" s="41"/>
    </row>
    <row r="19" spans="1:18" s="31" customFormat="1" ht="27.75" customHeight="1">
      <c r="A19" s="80"/>
      <c r="B19" s="87"/>
      <c r="C19" s="70" t="s">
        <v>29</v>
      </c>
      <c r="D19" s="36" t="s">
        <v>15</v>
      </c>
      <c r="E19" s="70">
        <v>144</v>
      </c>
      <c r="F19" s="65">
        <v>370.9</v>
      </c>
      <c r="G19" s="73" t="s">
        <v>14</v>
      </c>
      <c r="H19" s="74">
        <v>769</v>
      </c>
      <c r="I19" s="74">
        <v>260</v>
      </c>
      <c r="J19" s="71">
        <v>260</v>
      </c>
      <c r="K19" s="37" t="s">
        <v>12</v>
      </c>
      <c r="L19" s="71">
        <f t="shared" si="1"/>
        <v>370.9</v>
      </c>
      <c r="M19" s="63">
        <v>0</v>
      </c>
      <c r="N19" s="9"/>
      <c r="O19" s="63">
        <f t="shared" si="0"/>
        <v>370.9</v>
      </c>
      <c r="P19" s="79"/>
      <c r="Q19" s="79"/>
      <c r="R19" s="41"/>
    </row>
    <row r="20" spans="1:18" s="31" customFormat="1" ht="27.75" customHeight="1">
      <c r="A20" s="80"/>
      <c r="B20" s="87"/>
      <c r="C20" s="70" t="s">
        <v>29</v>
      </c>
      <c r="D20" s="67">
        <v>32</v>
      </c>
      <c r="E20" s="70">
        <v>61</v>
      </c>
      <c r="F20" s="65">
        <v>204.4</v>
      </c>
      <c r="G20" s="73" t="s">
        <v>14</v>
      </c>
      <c r="H20" s="74">
        <v>456</v>
      </c>
      <c r="I20" s="74">
        <v>197</v>
      </c>
      <c r="J20" s="68">
        <v>317</v>
      </c>
      <c r="K20" s="24" t="s">
        <v>12</v>
      </c>
      <c r="L20" s="71">
        <f t="shared" si="1"/>
        <v>204.4</v>
      </c>
      <c r="M20" s="63">
        <v>0</v>
      </c>
      <c r="N20" s="9"/>
      <c r="O20" s="66">
        <f>SUM(L20:N20)</f>
        <v>204.4</v>
      </c>
      <c r="P20" s="79"/>
      <c r="Q20" s="79"/>
      <c r="R20" s="41"/>
    </row>
    <row r="21" spans="1:18" s="31" customFormat="1" ht="32.25" customHeight="1">
      <c r="A21" s="80">
        <f>COUNTA($A$6:A20)</f>
        <v>6</v>
      </c>
      <c r="B21" s="81" t="s">
        <v>57</v>
      </c>
      <c r="C21" s="70" t="s">
        <v>29</v>
      </c>
      <c r="D21" s="36" t="s">
        <v>16</v>
      </c>
      <c r="E21" s="70">
        <v>57</v>
      </c>
      <c r="F21" s="65">
        <v>264.9</v>
      </c>
      <c r="G21" s="73" t="s">
        <v>14</v>
      </c>
      <c r="H21" s="74">
        <v>527</v>
      </c>
      <c r="I21" s="74">
        <v>250</v>
      </c>
      <c r="J21" s="71">
        <v>250</v>
      </c>
      <c r="K21" s="24" t="s">
        <v>12</v>
      </c>
      <c r="L21" s="71">
        <f>F21</f>
        <v>264.9</v>
      </c>
      <c r="M21" s="63">
        <v>0</v>
      </c>
      <c r="N21" s="9"/>
      <c r="O21" s="63">
        <f t="shared" si="0"/>
        <v>264.9</v>
      </c>
      <c r="P21" s="79"/>
      <c r="Q21" s="79"/>
      <c r="R21" s="41"/>
    </row>
    <row r="22" spans="1:18" s="31" customFormat="1" ht="32.25" customHeight="1">
      <c r="A22" s="80"/>
      <c r="B22" s="81"/>
      <c r="C22" s="70" t="s">
        <v>29</v>
      </c>
      <c r="D22" s="36" t="s">
        <v>16</v>
      </c>
      <c r="E22" s="70">
        <v>169</v>
      </c>
      <c r="F22" s="65">
        <v>278.7</v>
      </c>
      <c r="G22" s="82" t="s">
        <v>14</v>
      </c>
      <c r="H22" s="83" t="s">
        <v>58</v>
      </c>
      <c r="I22" s="83">
        <v>500</v>
      </c>
      <c r="J22" s="71">
        <v>260</v>
      </c>
      <c r="K22" s="37" t="s">
        <v>12</v>
      </c>
      <c r="L22" s="71">
        <f>F22</f>
        <v>278.7</v>
      </c>
      <c r="M22" s="63">
        <v>0</v>
      </c>
      <c r="N22" s="9"/>
      <c r="O22" s="63">
        <f t="shared" si="0"/>
        <v>278.7</v>
      </c>
      <c r="P22" s="79"/>
      <c r="Q22" s="79"/>
      <c r="R22" s="41"/>
    </row>
    <row r="23" spans="1:18" s="31" customFormat="1" ht="32.25" customHeight="1">
      <c r="A23" s="80">
        <f>COUNTA($A$6:A22)</f>
        <v>7</v>
      </c>
      <c r="B23" s="87" t="s">
        <v>59</v>
      </c>
      <c r="C23" s="93" t="s">
        <v>29</v>
      </c>
      <c r="D23" s="36" t="s">
        <v>16</v>
      </c>
      <c r="E23" s="70">
        <v>185</v>
      </c>
      <c r="F23" s="65">
        <v>229.4</v>
      </c>
      <c r="G23" s="82"/>
      <c r="H23" s="83"/>
      <c r="I23" s="83"/>
      <c r="J23" s="94">
        <v>445</v>
      </c>
      <c r="K23" s="37" t="s">
        <v>12</v>
      </c>
      <c r="L23" s="71">
        <v>160</v>
      </c>
      <c r="M23" s="63">
        <v>0</v>
      </c>
      <c r="N23" s="9"/>
      <c r="O23" s="63">
        <f t="shared" si="0"/>
        <v>160</v>
      </c>
      <c r="P23" s="79"/>
      <c r="Q23" s="79"/>
      <c r="R23" s="41"/>
    </row>
    <row r="24" spans="1:18" s="31" customFormat="1" ht="32.25" customHeight="1">
      <c r="A24" s="80"/>
      <c r="B24" s="87"/>
      <c r="C24" s="93"/>
      <c r="D24" s="36" t="s">
        <v>16</v>
      </c>
      <c r="E24" s="70">
        <v>184</v>
      </c>
      <c r="F24" s="65">
        <v>218.7</v>
      </c>
      <c r="G24" s="73" t="s">
        <v>14</v>
      </c>
      <c r="H24" s="74">
        <v>738</v>
      </c>
      <c r="I24" s="74">
        <v>205</v>
      </c>
      <c r="J24" s="94"/>
      <c r="K24" s="37" t="s">
        <v>12</v>
      </c>
      <c r="L24" s="71">
        <v>201.4</v>
      </c>
      <c r="M24" s="63">
        <v>0</v>
      </c>
      <c r="N24" s="9"/>
      <c r="O24" s="63">
        <f t="shared" si="0"/>
        <v>201.4</v>
      </c>
      <c r="P24" s="79"/>
      <c r="Q24" s="79"/>
      <c r="R24" s="41"/>
    </row>
    <row r="25" spans="1:18" s="31" customFormat="1" ht="32.25" customHeight="1">
      <c r="A25" s="69">
        <f>COUNTA($A$6:A24)</f>
        <v>8</v>
      </c>
      <c r="B25" s="72" t="s">
        <v>60</v>
      </c>
      <c r="C25" s="70" t="s">
        <v>29</v>
      </c>
      <c r="D25" s="36" t="s">
        <v>16</v>
      </c>
      <c r="E25" s="70">
        <v>168</v>
      </c>
      <c r="F25" s="65">
        <v>145.6</v>
      </c>
      <c r="G25" s="73" t="s">
        <v>14</v>
      </c>
      <c r="H25" s="74">
        <v>725</v>
      </c>
      <c r="I25" s="74">
        <v>130</v>
      </c>
      <c r="J25" s="71">
        <v>130</v>
      </c>
      <c r="K25" s="37" t="s">
        <v>12</v>
      </c>
      <c r="L25" s="71">
        <f>F25</f>
        <v>145.6</v>
      </c>
      <c r="M25" s="63">
        <v>0</v>
      </c>
      <c r="N25" s="9"/>
      <c r="O25" s="63">
        <f t="shared" si="0"/>
        <v>145.6</v>
      </c>
      <c r="P25" s="79"/>
      <c r="Q25" s="79"/>
      <c r="R25" s="41"/>
    </row>
    <row r="26" spans="1:18" s="32" customFormat="1" ht="51" customHeight="1">
      <c r="A26" s="69">
        <f>COUNTA($A$6:A25)</f>
        <v>9</v>
      </c>
      <c r="B26" s="75" t="s">
        <v>30</v>
      </c>
      <c r="C26" s="69" t="s">
        <v>29</v>
      </c>
      <c r="D26" s="69">
        <v>25</v>
      </c>
      <c r="E26" s="69">
        <v>371</v>
      </c>
      <c r="F26" s="69">
        <v>1386.4</v>
      </c>
      <c r="G26" s="77" t="s">
        <v>14</v>
      </c>
      <c r="H26" s="78">
        <v>329</v>
      </c>
      <c r="I26" s="78">
        <v>1350</v>
      </c>
      <c r="J26" s="78">
        <v>1350</v>
      </c>
      <c r="K26" s="5" t="s">
        <v>12</v>
      </c>
      <c r="L26" s="78">
        <v>1386.4</v>
      </c>
      <c r="M26" s="63">
        <v>0</v>
      </c>
      <c r="N26" s="5"/>
      <c r="O26" s="63">
        <f t="shared" si="0"/>
        <v>1386.4</v>
      </c>
      <c r="P26" s="5"/>
      <c r="Q26" s="69"/>
      <c r="R26" s="42"/>
    </row>
    <row r="27" spans="1:18" s="32" customFormat="1" ht="27" customHeight="1">
      <c r="A27" s="80">
        <f>COUNTA($A$6:A26)</f>
        <v>10</v>
      </c>
      <c r="B27" s="89" t="s">
        <v>21</v>
      </c>
      <c r="C27" s="80" t="s">
        <v>29</v>
      </c>
      <c r="D27" s="69">
        <v>25</v>
      </c>
      <c r="E27" s="69">
        <v>424</v>
      </c>
      <c r="F27" s="69">
        <v>634</v>
      </c>
      <c r="G27" s="77" t="s">
        <v>14</v>
      </c>
      <c r="H27" s="78">
        <v>449</v>
      </c>
      <c r="I27" s="78">
        <v>516</v>
      </c>
      <c r="J27" s="78">
        <v>636</v>
      </c>
      <c r="K27" s="5" t="s">
        <v>12</v>
      </c>
      <c r="L27" s="78">
        <v>634</v>
      </c>
      <c r="M27" s="63">
        <v>0</v>
      </c>
      <c r="N27" s="5"/>
      <c r="O27" s="63">
        <f t="shared" si="0"/>
        <v>634</v>
      </c>
      <c r="P27" s="5"/>
      <c r="Q27" s="80"/>
      <c r="R27" s="42"/>
    </row>
    <row r="28" spans="1:18" s="32" customFormat="1" ht="27" customHeight="1">
      <c r="A28" s="80"/>
      <c r="B28" s="89"/>
      <c r="C28" s="80"/>
      <c r="D28" s="69">
        <v>31</v>
      </c>
      <c r="E28" s="69">
        <v>78</v>
      </c>
      <c r="F28" s="69">
        <v>186.2</v>
      </c>
      <c r="G28" s="77" t="s">
        <v>14</v>
      </c>
      <c r="H28" s="78">
        <v>565</v>
      </c>
      <c r="I28" s="78">
        <v>230</v>
      </c>
      <c r="J28" s="78">
        <v>230</v>
      </c>
      <c r="K28" s="5" t="s">
        <v>12</v>
      </c>
      <c r="L28" s="78">
        <v>186.2</v>
      </c>
      <c r="M28" s="63">
        <v>0</v>
      </c>
      <c r="N28" s="5"/>
      <c r="O28" s="63">
        <f t="shared" si="0"/>
        <v>186.2</v>
      </c>
      <c r="P28" s="5">
        <v>48.9</v>
      </c>
      <c r="Q28" s="80"/>
      <c r="R28" s="42"/>
    </row>
    <row r="29" spans="1:18" s="32" customFormat="1" ht="49.5" customHeight="1">
      <c r="A29" s="69">
        <f>COUNTA($A$6:A28)</f>
        <v>11</v>
      </c>
      <c r="B29" s="75" t="s">
        <v>66</v>
      </c>
      <c r="C29" s="69" t="s">
        <v>29</v>
      </c>
      <c r="D29" s="86" t="s">
        <v>16</v>
      </c>
      <c r="E29" s="80">
        <v>21</v>
      </c>
      <c r="F29" s="80">
        <v>243.3</v>
      </c>
      <c r="G29" s="90" t="s">
        <v>14</v>
      </c>
      <c r="H29" s="78">
        <v>468</v>
      </c>
      <c r="I29" s="91">
        <v>220</v>
      </c>
      <c r="J29" s="78">
        <v>124</v>
      </c>
      <c r="K29" s="92" t="s">
        <v>12</v>
      </c>
      <c r="L29" s="78">
        <v>137.1</v>
      </c>
      <c r="M29" s="63">
        <v>0</v>
      </c>
      <c r="N29" s="5"/>
      <c r="O29" s="63">
        <f t="shared" si="0"/>
        <v>137.1</v>
      </c>
      <c r="P29" s="5"/>
      <c r="Q29" s="69"/>
      <c r="R29" s="42"/>
    </row>
    <row r="30" spans="1:18" s="32" customFormat="1" ht="30.75" customHeight="1">
      <c r="A30" s="80">
        <f>COUNTA($A$6:A29)</f>
        <v>12</v>
      </c>
      <c r="B30" s="85" t="s">
        <v>18</v>
      </c>
      <c r="C30" s="69" t="s">
        <v>29</v>
      </c>
      <c r="D30" s="86"/>
      <c r="E30" s="80"/>
      <c r="F30" s="80"/>
      <c r="G30" s="90"/>
      <c r="H30" s="78" t="s">
        <v>17</v>
      </c>
      <c r="I30" s="91"/>
      <c r="J30" s="78">
        <v>96</v>
      </c>
      <c r="K30" s="92"/>
      <c r="L30" s="78">
        <v>106.20000000000002</v>
      </c>
      <c r="M30" s="63">
        <v>0</v>
      </c>
      <c r="N30" s="5"/>
      <c r="O30" s="63">
        <f t="shared" si="0"/>
        <v>106.20000000000002</v>
      </c>
      <c r="P30" s="5"/>
      <c r="Q30" s="80"/>
      <c r="R30" s="42"/>
    </row>
    <row r="31" spans="1:18" s="32" customFormat="1" ht="30.75" customHeight="1">
      <c r="A31" s="80"/>
      <c r="B31" s="85"/>
      <c r="C31" s="69" t="s">
        <v>29</v>
      </c>
      <c r="D31" s="76" t="s">
        <v>15</v>
      </c>
      <c r="E31" s="69">
        <v>202</v>
      </c>
      <c r="F31" s="69">
        <v>154.1</v>
      </c>
      <c r="G31" s="77" t="s">
        <v>14</v>
      </c>
      <c r="H31" s="78">
        <v>681</v>
      </c>
      <c r="I31" s="78">
        <v>160</v>
      </c>
      <c r="J31" s="78">
        <v>36</v>
      </c>
      <c r="K31" s="6" t="s">
        <v>12</v>
      </c>
      <c r="L31" s="78">
        <v>154.1</v>
      </c>
      <c r="M31" s="63">
        <v>0</v>
      </c>
      <c r="N31" s="6"/>
      <c r="O31" s="63">
        <f t="shared" si="0"/>
        <v>154.1</v>
      </c>
      <c r="P31" s="5"/>
      <c r="Q31" s="80"/>
      <c r="R31" s="42"/>
    </row>
    <row r="32" spans="1:18" s="32" customFormat="1" ht="43.5" customHeight="1">
      <c r="A32" s="69">
        <f>COUNTA($A$6:A31)</f>
        <v>13</v>
      </c>
      <c r="B32" s="75" t="s">
        <v>20</v>
      </c>
      <c r="C32" s="69" t="s">
        <v>29</v>
      </c>
      <c r="D32" s="76" t="s">
        <v>16</v>
      </c>
      <c r="E32" s="69">
        <v>60</v>
      </c>
      <c r="F32" s="69">
        <v>177.4</v>
      </c>
      <c r="G32" s="77" t="s">
        <v>14</v>
      </c>
      <c r="H32" s="78" t="s">
        <v>19</v>
      </c>
      <c r="I32" s="78">
        <v>588</v>
      </c>
      <c r="J32" s="78">
        <v>168</v>
      </c>
      <c r="K32" s="5" t="s">
        <v>12</v>
      </c>
      <c r="L32" s="78">
        <v>177.4</v>
      </c>
      <c r="M32" s="63">
        <v>0</v>
      </c>
      <c r="N32" s="5"/>
      <c r="O32" s="63">
        <f t="shared" si="0"/>
        <v>177.4</v>
      </c>
      <c r="P32" s="5"/>
      <c r="Q32" s="69"/>
      <c r="R32" s="42"/>
    </row>
    <row r="33" spans="1:18" s="32" customFormat="1" ht="27" customHeight="1">
      <c r="A33" s="80">
        <f>COUNTA($A$6:A32)</f>
        <v>14</v>
      </c>
      <c r="B33" s="85" t="s">
        <v>22</v>
      </c>
      <c r="C33" s="80" t="s">
        <v>29</v>
      </c>
      <c r="D33" s="76" t="s">
        <v>16</v>
      </c>
      <c r="E33" s="69">
        <v>79</v>
      </c>
      <c r="F33" s="69">
        <v>276.2</v>
      </c>
      <c r="G33" s="77" t="s">
        <v>14</v>
      </c>
      <c r="H33" s="78">
        <v>564</v>
      </c>
      <c r="I33" s="78">
        <v>350</v>
      </c>
      <c r="J33" s="78">
        <v>350</v>
      </c>
      <c r="K33" s="5" t="s">
        <v>12</v>
      </c>
      <c r="L33" s="78">
        <v>276.2</v>
      </c>
      <c r="M33" s="63">
        <v>0</v>
      </c>
      <c r="N33" s="5"/>
      <c r="O33" s="63">
        <f t="shared" si="0"/>
        <v>276.2</v>
      </c>
      <c r="P33" s="5">
        <v>61.5</v>
      </c>
      <c r="Q33" s="80"/>
      <c r="R33" s="42"/>
    </row>
    <row r="34" spans="1:18" s="32" customFormat="1" ht="27" customHeight="1">
      <c r="A34" s="80"/>
      <c r="B34" s="85"/>
      <c r="C34" s="80"/>
      <c r="D34" s="76" t="s">
        <v>15</v>
      </c>
      <c r="E34" s="69">
        <v>233</v>
      </c>
      <c r="F34" s="69">
        <v>147.5</v>
      </c>
      <c r="G34" s="77" t="s">
        <v>14</v>
      </c>
      <c r="H34" s="78">
        <v>730</v>
      </c>
      <c r="I34" s="78">
        <v>140</v>
      </c>
      <c r="J34" s="91">
        <v>598</v>
      </c>
      <c r="K34" s="6" t="s">
        <v>12</v>
      </c>
      <c r="L34" s="78">
        <v>147.5</v>
      </c>
      <c r="M34" s="63">
        <v>0</v>
      </c>
      <c r="N34" s="6"/>
      <c r="O34" s="63">
        <f t="shared" si="0"/>
        <v>147.5</v>
      </c>
      <c r="P34" s="5"/>
      <c r="Q34" s="80"/>
      <c r="R34" s="42"/>
    </row>
    <row r="35" spans="1:18" s="32" customFormat="1" ht="33.75" customHeight="1">
      <c r="A35" s="80"/>
      <c r="B35" s="85"/>
      <c r="C35" s="80"/>
      <c r="D35" s="76" t="s">
        <v>15</v>
      </c>
      <c r="E35" s="69">
        <v>235</v>
      </c>
      <c r="F35" s="69">
        <v>407.9</v>
      </c>
      <c r="G35" s="77" t="s">
        <v>14</v>
      </c>
      <c r="H35" s="78">
        <v>677</v>
      </c>
      <c r="I35" s="78">
        <v>380</v>
      </c>
      <c r="J35" s="91"/>
      <c r="K35" s="6" t="s">
        <v>12</v>
      </c>
      <c r="L35" s="78">
        <v>407.9</v>
      </c>
      <c r="M35" s="63">
        <v>0</v>
      </c>
      <c r="N35" s="6"/>
      <c r="O35" s="63">
        <f t="shared" si="0"/>
        <v>407.9</v>
      </c>
      <c r="P35" s="5"/>
      <c r="Q35" s="80"/>
      <c r="R35" s="42"/>
    </row>
    <row r="36" spans="1:18" s="32" customFormat="1" ht="27" customHeight="1">
      <c r="A36" s="80"/>
      <c r="B36" s="85"/>
      <c r="C36" s="80"/>
      <c r="D36" s="76" t="s">
        <v>15</v>
      </c>
      <c r="E36" s="69">
        <v>234</v>
      </c>
      <c r="F36" s="69">
        <v>72.5</v>
      </c>
      <c r="G36" s="77" t="s">
        <v>14</v>
      </c>
      <c r="H36" s="78">
        <v>678</v>
      </c>
      <c r="I36" s="78">
        <v>70</v>
      </c>
      <c r="J36" s="91"/>
      <c r="K36" s="6" t="s">
        <v>12</v>
      </c>
      <c r="L36" s="78">
        <v>72.5</v>
      </c>
      <c r="M36" s="63">
        <v>0</v>
      </c>
      <c r="N36" s="6"/>
      <c r="O36" s="63">
        <f t="shared" si="0"/>
        <v>72.5</v>
      </c>
      <c r="P36" s="5"/>
      <c r="Q36" s="80"/>
      <c r="R36" s="42"/>
    </row>
    <row r="37" spans="1:18" s="33" customFormat="1" ht="22.5" customHeight="1">
      <c r="A37" s="9" t="s">
        <v>27</v>
      </c>
      <c r="B37" s="10"/>
      <c r="C37" s="10"/>
      <c r="D37" s="79"/>
      <c r="E37" s="11"/>
      <c r="F37" s="11"/>
      <c r="G37" s="11"/>
      <c r="H37" s="79"/>
      <c r="I37" s="11"/>
      <c r="J37" s="11"/>
      <c r="K37" s="11"/>
      <c r="L37" s="12">
        <f>SUM(L7:L36)</f>
        <v>9297.2</v>
      </c>
      <c r="M37" s="12">
        <f>SUM(M7:M36)</f>
        <v>0</v>
      </c>
      <c r="N37" s="12">
        <f>SUM(N7:N36)</f>
        <v>0</v>
      </c>
      <c r="O37" s="12">
        <f>SUM(O7:O36)</f>
        <v>9297.2</v>
      </c>
      <c r="P37" s="12">
        <f>SUM(P7:P36)</f>
        <v>110.4</v>
      </c>
      <c r="Q37" s="11"/>
      <c r="R37" s="43"/>
    </row>
    <row r="40" ht="15.75">
      <c r="F40" s="15" t="s">
        <v>63</v>
      </c>
    </row>
  </sheetData>
  <sheetProtection/>
  <autoFilter ref="A4:Q37"/>
  <mergeCells count="48">
    <mergeCell ref="R7:R8"/>
    <mergeCell ref="B33:B36"/>
    <mergeCell ref="C33:C36"/>
    <mergeCell ref="A2:Q2"/>
    <mergeCell ref="B13:B16"/>
    <mergeCell ref="B17:B20"/>
    <mergeCell ref="C23:C24"/>
    <mergeCell ref="J23:J24"/>
    <mergeCell ref="Q33:Q34"/>
    <mergeCell ref="J34:J36"/>
    <mergeCell ref="Q35:Q36"/>
    <mergeCell ref="Q27:Q28"/>
    <mergeCell ref="B27:B28"/>
    <mergeCell ref="C27:C28"/>
    <mergeCell ref="A33:A36"/>
    <mergeCell ref="G29:G30"/>
    <mergeCell ref="A30:A31"/>
    <mergeCell ref="Q30:Q31"/>
    <mergeCell ref="I29:I30"/>
    <mergeCell ref="K29:K30"/>
    <mergeCell ref="A1:Q1"/>
    <mergeCell ref="A3:A4"/>
    <mergeCell ref="B3:B4"/>
    <mergeCell ref="C3:C4"/>
    <mergeCell ref="D3:F3"/>
    <mergeCell ref="G3:J3"/>
    <mergeCell ref="K3:K4"/>
    <mergeCell ref="L3:O3"/>
    <mergeCell ref="D29:D30"/>
    <mergeCell ref="E29:E30"/>
    <mergeCell ref="F29:F30"/>
    <mergeCell ref="B23:B24"/>
    <mergeCell ref="A23:A24"/>
    <mergeCell ref="Q3:Q4"/>
    <mergeCell ref="A27:A28"/>
    <mergeCell ref="A21:A22"/>
    <mergeCell ref="A7:A8"/>
    <mergeCell ref="A9:A11"/>
    <mergeCell ref="A13:A16"/>
    <mergeCell ref="B30:B31"/>
    <mergeCell ref="A17:A20"/>
    <mergeCell ref="B21:B22"/>
    <mergeCell ref="G22:G23"/>
    <mergeCell ref="H22:H23"/>
    <mergeCell ref="I22:I23"/>
    <mergeCell ref="P3:P4"/>
    <mergeCell ref="B9:B11"/>
    <mergeCell ref="B7:B8"/>
  </mergeCells>
  <conditionalFormatting sqref="B37">
    <cfRule type="duplicateValues" priority="9" dxfId="14" stopIfTrue="1">
      <formula>AND(COUNTIF($B$37:$B$37,B37)&gt;1,NOT(ISBLANK(B37)))</formula>
    </cfRule>
  </conditionalFormatting>
  <conditionalFormatting sqref="B32:B65536 B6:B7 B1 B3:B4 B26:B29">
    <cfRule type="duplicateValues" priority="4" dxfId="14" stopIfTrue="1">
      <formula>AND(COUNTIF($B$32:$B$65536,B1)+COUNTIF($B$6:$B$7,B1)+COUNTIF($B$1:$B$1,B1)+COUNTIF($B$3:$B$4,B1)+COUNTIF($B$26:$B$29,B1)&gt;1,NOT(ISBLANK(B1)))</formula>
    </cfRule>
  </conditionalFormatting>
  <conditionalFormatting sqref="B30:B31">
    <cfRule type="duplicateValues" priority="2" dxfId="14" stopIfTrue="1">
      <formula>AND(COUNTIF($B$30:$B$31,B30)&gt;1,NOT(ISBLANK(B30)))</formula>
    </cfRule>
  </conditionalFormatting>
  <conditionalFormatting sqref="B38:B65536 B1 B3:B4 B6:B7 B32:B33 B26:B29">
    <cfRule type="duplicateValues" priority="12" dxfId="14" stopIfTrue="1">
      <formula>AND(COUNTIF($B$38:$B$65536,B1)+COUNTIF($B$1:$B$1,B1)+COUNTIF($B$3:$B$4,B1)+COUNTIF($B$6:$B$7,B1)+COUNTIF($B$32:$B$33,B1)+COUNTIF($B$26:$B$29,B1)&gt;1,NOT(ISBLANK(B1)))</formula>
    </cfRule>
  </conditionalFormatting>
  <conditionalFormatting sqref="B9:B25">
    <cfRule type="duplicateValues" priority="56" dxfId="14" stopIfTrue="1">
      <formula>AND(COUNTIF($B$9:$B$25,B9)&gt;1,NOT(ISBLANK(B9)))</formula>
    </cfRule>
  </conditionalFormatting>
  <printOptions horizontalCentered="1"/>
  <pageMargins left="0.03937007874015748" right="0.03937007874015748" top="0.7874015748031497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3">
      <selection activeCell="J19" sqref="J19"/>
    </sheetView>
  </sheetViews>
  <sheetFormatPr defaultColWidth="8.796875" defaultRowHeight="15"/>
  <cols>
    <col min="1" max="1" width="4.8984375" style="13" customWidth="1"/>
    <col min="2" max="2" width="23.59765625" style="14" customWidth="1"/>
    <col min="3" max="3" width="4.59765625" style="13" customWidth="1"/>
    <col min="4" max="4" width="5.59765625" style="15" customWidth="1"/>
    <col min="5" max="5" width="6.796875" style="15" customWidth="1"/>
    <col min="6" max="6" width="5.69921875" style="15" customWidth="1"/>
    <col min="7" max="8" width="9.19921875" style="17" customWidth="1"/>
    <col min="9" max="9" width="8.3984375" style="17" customWidth="1"/>
    <col min="10" max="10" width="9.59765625" style="17" customWidth="1"/>
    <col min="11" max="11" width="11.59765625" style="17" customWidth="1"/>
    <col min="12" max="12" width="10.19921875" style="17" customWidth="1"/>
    <col min="13" max="13" width="11.69921875" style="17" customWidth="1"/>
    <col min="14" max="14" width="12.19921875" style="17" customWidth="1"/>
    <col min="15" max="15" width="11.19921875" style="17" customWidth="1"/>
    <col min="16" max="17" width="12.796875" style="17" customWidth="1"/>
    <col min="18" max="18" width="13.09765625" style="17" customWidth="1"/>
    <col min="19" max="19" width="21" style="1" customWidth="1"/>
    <col min="20" max="20" width="10.59765625" style="1" bestFit="1" customWidth="1"/>
    <col min="21" max="16384" width="8.8984375" style="1" customWidth="1"/>
  </cols>
  <sheetData>
    <row r="1" spans="1:18" ht="49.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9.25" customHeight="1">
      <c r="A2" s="96" t="str">
        <f>'TKDT_trình Đ3'!A2</f>
        <v>(Kèm theo Quyết định số:             /QĐ-UBND ngày           /5/2023 của UBND huyện Tân Yên)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9" s="3" customFormat="1" ht="33" customHeight="1">
      <c r="A3" s="120" t="str">
        <f>'TKDT_trình Đ3'!A3</f>
        <v>STT</v>
      </c>
      <c r="B3" s="121" t="str">
        <f>'TKDT_trình Đ3'!B3</f>
        <v>Họ và tên chủ sử dụng</v>
      </c>
      <c r="C3" s="121" t="str">
        <f>'TKDT_trình Đ3'!D3</f>
        <v>Thông tin thửa đất
 theo BĐ ĐC</v>
      </c>
      <c r="D3" s="121"/>
      <c r="E3" s="121"/>
      <c r="F3" s="121" t="str">
        <f>'TKDT_trình Đ3'!K3</f>
        <v>Loại 
đất</v>
      </c>
      <c r="G3" s="121" t="str">
        <f>'TKDT_trình Đ3'!L3</f>
        <v>Diện tích thu hồi trong chỉ giới (m2)</v>
      </c>
      <c r="H3" s="121"/>
      <c r="I3" s="121"/>
      <c r="J3" s="121"/>
      <c r="K3" s="120" t="s">
        <v>31</v>
      </c>
      <c r="L3" s="120"/>
      <c r="M3" s="120"/>
      <c r="N3" s="120"/>
      <c r="O3" s="120"/>
      <c r="P3" s="120"/>
      <c r="Q3" s="122" t="s">
        <v>67</v>
      </c>
      <c r="R3" s="121" t="s">
        <v>32</v>
      </c>
      <c r="S3" s="123" t="s">
        <v>6</v>
      </c>
    </row>
    <row r="4" spans="1:19" s="3" customFormat="1" ht="134.25" customHeight="1">
      <c r="A4" s="120"/>
      <c r="B4" s="121"/>
      <c r="C4" s="124" t="str">
        <f>'TKDT_trình Đ3'!D4</f>
        <v>Số 
Tờ </v>
      </c>
      <c r="D4" s="125" t="str">
        <f>'TKDT_trình Đ3'!E4</f>
        <v>Số
 thửa</v>
      </c>
      <c r="E4" s="125" t="str">
        <f>'TKDT_trình Đ3'!F4</f>
        <v>DT 
thửa (m2)</v>
      </c>
      <c r="F4" s="121"/>
      <c r="G4" s="125" t="str">
        <f>'TKDT_trình Đ3'!L4</f>
        <v>DT thu hồi trong chỉ giới</v>
      </c>
      <c r="H4" s="125" t="str">
        <f>'TKDT_trình Đ3'!M4</f>
        <v>DT thu hồi ngoài chỉ giới</v>
      </c>
      <c r="I4" s="125" t="str">
        <f>'TKDT_trình Đ3'!N4</f>
        <v>Đất UBND xã quản lý</v>
      </c>
      <c r="J4" s="125" t="str">
        <f>'TKDT_trình Đ3'!O4</f>
        <v>Tổng diện tích thu hồi</v>
      </c>
      <c r="K4" s="124" t="s">
        <v>33</v>
      </c>
      <c r="L4" s="124" t="s">
        <v>34</v>
      </c>
      <c r="M4" s="124" t="s">
        <v>35</v>
      </c>
      <c r="N4" s="124" t="s">
        <v>36</v>
      </c>
      <c r="O4" s="124" t="s">
        <v>37</v>
      </c>
      <c r="P4" s="124" t="s">
        <v>38</v>
      </c>
      <c r="Q4" s="126"/>
      <c r="R4" s="121"/>
      <c r="S4" s="127"/>
    </row>
    <row r="5" spans="1:19" s="3" customFormat="1" ht="15.75">
      <c r="A5" s="47">
        <v>-1</v>
      </c>
      <c r="B5" s="48">
        <v>-2</v>
      </c>
      <c r="C5" s="47">
        <v>-3</v>
      </c>
      <c r="D5" s="48">
        <v>-4</v>
      </c>
      <c r="E5" s="47">
        <v>-5</v>
      </c>
      <c r="F5" s="48">
        <v>-6</v>
      </c>
      <c r="G5" s="47">
        <v>-7</v>
      </c>
      <c r="H5" s="48">
        <v>-8</v>
      </c>
      <c r="I5" s="47">
        <v>-9</v>
      </c>
      <c r="J5" s="48">
        <v>-10</v>
      </c>
      <c r="K5" s="47">
        <v>-11</v>
      </c>
      <c r="L5" s="48">
        <v>-12</v>
      </c>
      <c r="M5" s="47">
        <v>-13</v>
      </c>
      <c r="N5" s="48">
        <v>-14</v>
      </c>
      <c r="O5" s="47">
        <v>-15</v>
      </c>
      <c r="P5" s="48">
        <v>-16</v>
      </c>
      <c r="Q5" s="47">
        <v>-17</v>
      </c>
      <c r="R5" s="48">
        <v>-18</v>
      </c>
      <c r="S5" s="47">
        <v>-19</v>
      </c>
    </row>
    <row r="6" spans="1:19" s="4" customFormat="1" ht="32.25" customHeight="1">
      <c r="A6" s="49" t="str">
        <f>'TKDT_trình Đ3'!A6</f>
        <v>Thôn Chung xã Liên Sơn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s="4" customFormat="1" ht="36" customHeight="1">
      <c r="A7" s="95">
        <f>'TKDT_trình Đ3'!A7</f>
        <v>1</v>
      </c>
      <c r="B7" s="97" t="str">
        <f>'TKDT_trình Đ3'!B7</f>
        <v>Nguyễn Hồng Văn
Nguyễn Thị Hương</v>
      </c>
      <c r="C7" s="50">
        <f>'TKDT_trình Đ3'!D7</f>
        <v>25</v>
      </c>
      <c r="D7" s="50">
        <f>'TKDT_trình Đ3'!E7</f>
        <v>306</v>
      </c>
      <c r="E7" s="50">
        <f>'TKDT_trình Đ3'!F7</f>
        <v>374.8</v>
      </c>
      <c r="F7" s="51" t="str">
        <f>'TKDT_trình Đ3'!K7</f>
        <v>LUC</v>
      </c>
      <c r="G7" s="51">
        <f>'TKDT_trình Đ3'!L7</f>
        <v>79.2</v>
      </c>
      <c r="H7" s="51">
        <f>'TKDT_trình Đ3'!M7</f>
        <v>0</v>
      </c>
      <c r="I7" s="51">
        <f>'TKDT_trình Đ3'!N7</f>
        <v>0</v>
      </c>
      <c r="J7" s="51">
        <f>'TKDT_trình Đ3'!O7</f>
        <v>79.2</v>
      </c>
      <c r="K7" s="52">
        <f>J7*50000</f>
        <v>3960000</v>
      </c>
      <c r="L7" s="52">
        <f>J7*9500</f>
        <v>752400</v>
      </c>
      <c r="M7" s="52">
        <f>J7*10000</f>
        <v>792000</v>
      </c>
      <c r="N7" s="52">
        <f>J7*150000</f>
        <v>11880000</v>
      </c>
      <c r="O7" s="52"/>
      <c r="P7" s="52">
        <f>SUM(K7:O7)</f>
        <v>17384400</v>
      </c>
      <c r="Q7" s="102">
        <f>'70%'!P7</f>
        <v>0</v>
      </c>
      <c r="R7" s="99">
        <f>SUM(P7:Q8)</f>
        <v>44909700</v>
      </c>
      <c r="S7" s="53"/>
    </row>
    <row r="8" spans="1:19" s="4" customFormat="1" ht="36" customHeight="1">
      <c r="A8" s="95"/>
      <c r="B8" s="97"/>
      <c r="C8" s="50">
        <f>'TKDT_trình Đ3'!D8</f>
        <v>25</v>
      </c>
      <c r="D8" s="50">
        <f>'TKDT_trình Đ3'!E8</f>
        <v>324</v>
      </c>
      <c r="E8" s="50">
        <f>'TKDT_trình Đ3'!F8</f>
        <v>269.1</v>
      </c>
      <c r="F8" s="51" t="str">
        <f>'TKDT_trình Đ3'!K8</f>
        <v>LUC</v>
      </c>
      <c r="G8" s="51">
        <f>'TKDT_trình Đ3'!L8</f>
        <v>125.4</v>
      </c>
      <c r="H8" s="51">
        <f>'TKDT_trình Đ3'!M8</f>
        <v>0</v>
      </c>
      <c r="I8" s="51">
        <f>'TKDT_trình Đ3'!N8</f>
        <v>0</v>
      </c>
      <c r="J8" s="51">
        <f>'TKDT_trình Đ3'!O8</f>
        <v>125.4</v>
      </c>
      <c r="K8" s="52">
        <f aca="true" t="shared" si="0" ref="K8:K36">J8*50000</f>
        <v>6270000</v>
      </c>
      <c r="L8" s="52">
        <f aca="true" t="shared" si="1" ref="L8:L36">J8*9500</f>
        <v>1191300</v>
      </c>
      <c r="M8" s="52">
        <f aca="true" t="shared" si="2" ref="M8:M36">J8*10000</f>
        <v>1254000</v>
      </c>
      <c r="N8" s="52">
        <f aca="true" t="shared" si="3" ref="N8:N36">J8*150000</f>
        <v>18810000</v>
      </c>
      <c r="O8" s="52"/>
      <c r="P8" s="52">
        <f>SUM(K8:O8)</f>
        <v>27525300</v>
      </c>
      <c r="Q8" s="104"/>
      <c r="R8" s="99"/>
      <c r="S8" s="53"/>
    </row>
    <row r="9" spans="1:19" s="4" customFormat="1" ht="36" customHeight="1">
      <c r="A9" s="95">
        <f>'TKDT_trình Đ3'!A9</f>
        <v>2</v>
      </c>
      <c r="B9" s="97" t="str">
        <f>'TKDT_trình Đ3'!B9</f>
        <v>Đặng Ngọc Sự
Nguyễn Thị Hường</v>
      </c>
      <c r="C9" s="50">
        <f>'TKDT_trình Đ3'!D9</f>
        <v>25</v>
      </c>
      <c r="D9" s="50">
        <f>'TKDT_trình Đ3'!E9</f>
        <v>284</v>
      </c>
      <c r="E9" s="50">
        <f>'TKDT_trình Đ3'!F9</f>
        <v>597</v>
      </c>
      <c r="F9" s="51" t="str">
        <f>'TKDT_trình Đ3'!K9</f>
        <v>LUC</v>
      </c>
      <c r="G9" s="51">
        <f>'TKDT_trình Đ3'!L9</f>
        <v>597</v>
      </c>
      <c r="H9" s="51">
        <f>'TKDT_trình Đ3'!M9</f>
        <v>0</v>
      </c>
      <c r="I9" s="51">
        <f>'TKDT_trình Đ3'!N9</f>
        <v>0</v>
      </c>
      <c r="J9" s="51">
        <f>'TKDT_trình Đ3'!O9</f>
        <v>597</v>
      </c>
      <c r="K9" s="52">
        <f t="shared" si="0"/>
        <v>29850000</v>
      </c>
      <c r="L9" s="52">
        <f t="shared" si="1"/>
        <v>5671500</v>
      </c>
      <c r="M9" s="52">
        <f t="shared" si="2"/>
        <v>5970000</v>
      </c>
      <c r="N9" s="52">
        <f t="shared" si="3"/>
        <v>89550000</v>
      </c>
      <c r="O9" s="52"/>
      <c r="P9" s="52">
        <f>SUM(K9:O9)</f>
        <v>131041500</v>
      </c>
      <c r="Q9" s="102">
        <f>'70%'!P9</f>
        <v>14000000</v>
      </c>
      <c r="R9" s="99">
        <f>SUM(P9:Q11)</f>
        <v>285192250</v>
      </c>
      <c r="S9" s="53"/>
    </row>
    <row r="10" spans="1:19" s="4" customFormat="1" ht="36" customHeight="1">
      <c r="A10" s="95"/>
      <c r="B10" s="97"/>
      <c r="C10" s="50">
        <f>'TKDT_trình Đ3'!D10</f>
        <v>31</v>
      </c>
      <c r="D10" s="50">
        <f>'TKDT_trình Đ3'!E10</f>
        <v>23</v>
      </c>
      <c r="E10" s="50">
        <f>'TKDT_trình Đ3'!F10</f>
        <v>196.3</v>
      </c>
      <c r="F10" s="51" t="str">
        <f>'TKDT_trình Đ3'!K10</f>
        <v>LUC</v>
      </c>
      <c r="G10" s="51">
        <f>'TKDT_trình Đ3'!L10</f>
        <v>196.3</v>
      </c>
      <c r="H10" s="51">
        <f>'TKDT_trình Đ3'!M10</f>
        <v>0</v>
      </c>
      <c r="I10" s="51">
        <f>'TKDT_trình Đ3'!N10</f>
        <v>0</v>
      </c>
      <c r="J10" s="51">
        <f>'TKDT_trình Đ3'!O10</f>
        <v>196.3</v>
      </c>
      <c r="K10" s="52">
        <f t="shared" si="0"/>
        <v>9815000</v>
      </c>
      <c r="L10" s="52">
        <f t="shared" si="1"/>
        <v>1864850</v>
      </c>
      <c r="M10" s="52">
        <f t="shared" si="2"/>
        <v>1963000</v>
      </c>
      <c r="N10" s="52">
        <f t="shared" si="3"/>
        <v>29445000</v>
      </c>
      <c r="O10" s="52"/>
      <c r="P10" s="52">
        <f aca="true" t="shared" si="4" ref="P10:P25">SUM(K10:O10)</f>
        <v>43087850</v>
      </c>
      <c r="Q10" s="103"/>
      <c r="R10" s="99"/>
      <c r="S10" s="53"/>
    </row>
    <row r="11" spans="1:19" s="4" customFormat="1" ht="36" customHeight="1">
      <c r="A11" s="95"/>
      <c r="B11" s="97"/>
      <c r="C11" s="50">
        <f>'TKDT_trình Đ3'!D11</f>
        <v>25</v>
      </c>
      <c r="D11" s="50">
        <f>'TKDT_trình Đ3'!E11</f>
        <v>385</v>
      </c>
      <c r="E11" s="50">
        <f>'TKDT_trình Đ3'!F11</f>
        <v>442.2</v>
      </c>
      <c r="F11" s="51" t="str">
        <f>'TKDT_trình Đ3'!K11</f>
        <v>LUC</v>
      </c>
      <c r="G11" s="51">
        <f>'TKDT_trình Đ3'!L11</f>
        <v>442.2</v>
      </c>
      <c r="H11" s="51">
        <f>'TKDT_trình Đ3'!M11</f>
        <v>0</v>
      </c>
      <c r="I11" s="51">
        <f>'TKDT_trình Đ3'!N11</f>
        <v>0</v>
      </c>
      <c r="J11" s="51">
        <f>'TKDT_trình Đ3'!O11</f>
        <v>442.2</v>
      </c>
      <c r="K11" s="52">
        <f t="shared" si="0"/>
        <v>22110000</v>
      </c>
      <c r="L11" s="52">
        <f t="shared" si="1"/>
        <v>4200900</v>
      </c>
      <c r="M11" s="52">
        <f t="shared" si="2"/>
        <v>4422000</v>
      </c>
      <c r="N11" s="52">
        <f t="shared" si="3"/>
        <v>66330000</v>
      </c>
      <c r="O11" s="52"/>
      <c r="P11" s="52">
        <f t="shared" si="4"/>
        <v>97062900</v>
      </c>
      <c r="Q11" s="104"/>
      <c r="R11" s="99"/>
      <c r="S11" s="53"/>
    </row>
    <row r="12" spans="1:19" s="4" customFormat="1" ht="45" customHeight="1">
      <c r="A12" s="50">
        <f>'TKDT_trình Đ3'!A12</f>
        <v>3</v>
      </c>
      <c r="B12" s="54" t="str">
        <f>'TKDT_trình Đ3'!B12</f>
        <v>Nhữ Đình Chiến
Nguyễn Thị Hà</v>
      </c>
      <c r="C12" s="50">
        <f>'TKDT_trình Đ3'!D12</f>
        <v>25</v>
      </c>
      <c r="D12" s="50">
        <f>'TKDT_trình Đ3'!E12</f>
        <v>421</v>
      </c>
      <c r="E12" s="50">
        <f>'TKDT_trình Đ3'!F12</f>
        <v>335.8</v>
      </c>
      <c r="F12" s="51" t="str">
        <f>'TKDT_trình Đ3'!K12</f>
        <v>LUC</v>
      </c>
      <c r="G12" s="51">
        <f>'TKDT_trình Đ3'!L12</f>
        <v>335.8</v>
      </c>
      <c r="H12" s="51">
        <f>'TKDT_trình Đ3'!M12</f>
        <v>0</v>
      </c>
      <c r="I12" s="51">
        <f>'TKDT_trình Đ3'!N12</f>
        <v>0</v>
      </c>
      <c r="J12" s="51">
        <f>'TKDT_trình Đ3'!O12</f>
        <v>335.8</v>
      </c>
      <c r="K12" s="52">
        <f t="shared" si="0"/>
        <v>16790000</v>
      </c>
      <c r="L12" s="52">
        <f t="shared" si="1"/>
        <v>3190100</v>
      </c>
      <c r="M12" s="52">
        <f t="shared" si="2"/>
        <v>3358000</v>
      </c>
      <c r="N12" s="52">
        <f t="shared" si="3"/>
        <v>50370000</v>
      </c>
      <c r="O12" s="52"/>
      <c r="P12" s="52">
        <f t="shared" si="4"/>
        <v>73708100</v>
      </c>
      <c r="Q12" s="52">
        <f>'70%'!P12</f>
        <v>3500000</v>
      </c>
      <c r="R12" s="52">
        <f>SUM(P12:Q12)</f>
        <v>77208100</v>
      </c>
      <c r="S12" s="53"/>
    </row>
    <row r="13" spans="1:19" s="4" customFormat="1" ht="32.25" customHeight="1">
      <c r="A13" s="95">
        <f>'TKDT_trình Đ3'!A13</f>
        <v>4</v>
      </c>
      <c r="B13" s="97" t="str">
        <f>'TKDT_trình Đ3'!B13</f>
        <v>Nguyễn Văn Trọng
Nguyễn Thị Liên</v>
      </c>
      <c r="C13" s="50" t="str">
        <f>'TKDT_trình Đ3'!D13</f>
        <v>32</v>
      </c>
      <c r="D13" s="50">
        <f>'TKDT_trình Đ3'!E13</f>
        <v>117</v>
      </c>
      <c r="E13" s="50">
        <f>'TKDT_trình Đ3'!F13</f>
        <v>241.4</v>
      </c>
      <c r="F13" s="51" t="str">
        <f>'TKDT_trình Đ3'!K13</f>
        <v>LUC</v>
      </c>
      <c r="G13" s="51">
        <f>'TKDT_trình Đ3'!L13</f>
        <v>241.4</v>
      </c>
      <c r="H13" s="51">
        <f>'TKDT_trình Đ3'!M13</f>
        <v>0</v>
      </c>
      <c r="I13" s="51">
        <f>'TKDT_trình Đ3'!N13</f>
        <v>0</v>
      </c>
      <c r="J13" s="51">
        <f>'TKDT_trình Đ3'!O13</f>
        <v>241.4</v>
      </c>
      <c r="K13" s="52">
        <f t="shared" si="0"/>
        <v>12070000</v>
      </c>
      <c r="L13" s="52">
        <f t="shared" si="1"/>
        <v>2293300</v>
      </c>
      <c r="M13" s="52">
        <f t="shared" si="2"/>
        <v>2414000</v>
      </c>
      <c r="N13" s="52">
        <f t="shared" si="3"/>
        <v>36210000</v>
      </c>
      <c r="O13" s="52"/>
      <c r="P13" s="52">
        <f t="shared" si="4"/>
        <v>52987300</v>
      </c>
      <c r="Q13" s="102">
        <f>'70%'!P13</f>
        <v>17500000</v>
      </c>
      <c r="R13" s="99">
        <f>SUM(P13:Q16)</f>
        <v>363914900</v>
      </c>
      <c r="S13" s="53"/>
    </row>
    <row r="14" spans="1:19" s="4" customFormat="1" ht="32.25" customHeight="1">
      <c r="A14" s="95"/>
      <c r="B14" s="97"/>
      <c r="C14" s="50" t="str">
        <f>'TKDT_trình Đ3'!D14</f>
        <v>32</v>
      </c>
      <c r="D14" s="50">
        <f>'TKDT_trình Đ3'!E14</f>
        <v>143</v>
      </c>
      <c r="E14" s="50">
        <f>'TKDT_trình Đ3'!F14</f>
        <v>368.9</v>
      </c>
      <c r="F14" s="51" t="str">
        <f>'TKDT_trình Đ3'!K14</f>
        <v>LUC</v>
      </c>
      <c r="G14" s="51">
        <f>'TKDT_trình Đ3'!L14</f>
        <v>368.9</v>
      </c>
      <c r="H14" s="51">
        <f>'TKDT_trình Đ3'!M14</f>
        <v>0</v>
      </c>
      <c r="I14" s="51">
        <f>'TKDT_trình Đ3'!N14</f>
        <v>0</v>
      </c>
      <c r="J14" s="51">
        <f>'TKDT_trình Đ3'!O14</f>
        <v>368.9</v>
      </c>
      <c r="K14" s="52">
        <f t="shared" si="0"/>
        <v>18445000</v>
      </c>
      <c r="L14" s="52">
        <f t="shared" si="1"/>
        <v>3504550</v>
      </c>
      <c r="M14" s="52">
        <f t="shared" si="2"/>
        <v>3689000</v>
      </c>
      <c r="N14" s="52">
        <f t="shared" si="3"/>
        <v>55335000</v>
      </c>
      <c r="O14" s="52"/>
      <c r="P14" s="52">
        <f t="shared" si="4"/>
        <v>80973550</v>
      </c>
      <c r="Q14" s="103"/>
      <c r="R14" s="99"/>
      <c r="S14" s="53"/>
    </row>
    <row r="15" spans="1:19" s="4" customFormat="1" ht="32.25" customHeight="1">
      <c r="A15" s="95"/>
      <c r="B15" s="97"/>
      <c r="C15" s="50" t="str">
        <f>'TKDT_trình Đ3'!D15</f>
        <v>32</v>
      </c>
      <c r="D15" s="50">
        <f>'TKDT_trình Đ3'!E15</f>
        <v>171</v>
      </c>
      <c r="E15" s="50">
        <f>'TKDT_trình Đ3'!F15</f>
        <v>634.1</v>
      </c>
      <c r="F15" s="51" t="str">
        <f>'TKDT_trình Đ3'!K15</f>
        <v>LUC</v>
      </c>
      <c r="G15" s="51">
        <f>'TKDT_trình Đ3'!L15</f>
        <v>634.1</v>
      </c>
      <c r="H15" s="51">
        <f>'TKDT_trình Đ3'!M15</f>
        <v>0</v>
      </c>
      <c r="I15" s="51">
        <f>'TKDT_trình Đ3'!N15</f>
        <v>0</v>
      </c>
      <c r="J15" s="51">
        <f>'TKDT_trình Đ3'!O15</f>
        <v>634.1</v>
      </c>
      <c r="K15" s="52">
        <f t="shared" si="0"/>
        <v>31705000</v>
      </c>
      <c r="L15" s="52">
        <f t="shared" si="1"/>
        <v>6023950</v>
      </c>
      <c r="M15" s="52">
        <f t="shared" si="2"/>
        <v>6341000</v>
      </c>
      <c r="N15" s="52">
        <f t="shared" si="3"/>
        <v>95115000</v>
      </c>
      <c r="O15" s="52"/>
      <c r="P15" s="52">
        <f t="shared" si="4"/>
        <v>139184950</v>
      </c>
      <c r="Q15" s="103"/>
      <c r="R15" s="99"/>
      <c r="S15" s="53"/>
    </row>
    <row r="16" spans="1:19" s="4" customFormat="1" ht="32.25" customHeight="1">
      <c r="A16" s="95"/>
      <c r="B16" s="97"/>
      <c r="C16" s="50" t="str">
        <f>'TKDT_trình Đ3'!D16</f>
        <v>25</v>
      </c>
      <c r="D16" s="50">
        <f>'TKDT_trình Đ3'!E16</f>
        <v>378</v>
      </c>
      <c r="E16" s="50">
        <f>'TKDT_trình Đ3'!F16</f>
        <v>333.8</v>
      </c>
      <c r="F16" s="51" t="str">
        <f>'TKDT_trình Đ3'!K16</f>
        <v>LUC</v>
      </c>
      <c r="G16" s="51">
        <f>'TKDT_trình Đ3'!L16</f>
        <v>333.8</v>
      </c>
      <c r="H16" s="51">
        <f>'TKDT_trình Đ3'!M16</f>
        <v>0</v>
      </c>
      <c r="I16" s="51">
        <f>'TKDT_trình Đ3'!N16</f>
        <v>0</v>
      </c>
      <c r="J16" s="51">
        <f>'TKDT_trình Đ3'!O16</f>
        <v>333.8</v>
      </c>
      <c r="K16" s="52">
        <f t="shared" si="0"/>
        <v>16690000</v>
      </c>
      <c r="L16" s="52">
        <f t="shared" si="1"/>
        <v>3171100</v>
      </c>
      <c r="M16" s="52">
        <f t="shared" si="2"/>
        <v>3338000</v>
      </c>
      <c r="N16" s="52">
        <f t="shared" si="3"/>
        <v>50070000</v>
      </c>
      <c r="O16" s="52"/>
      <c r="P16" s="52">
        <f t="shared" si="4"/>
        <v>73269100</v>
      </c>
      <c r="Q16" s="104"/>
      <c r="R16" s="99"/>
      <c r="S16" s="53"/>
    </row>
    <row r="17" spans="1:19" s="4" customFormat="1" ht="32.25" customHeight="1">
      <c r="A17" s="95">
        <f>'TKDT_trình Đ3'!A17</f>
        <v>5</v>
      </c>
      <c r="B17" s="97" t="str">
        <f>'TKDT_trình Đ3'!B17</f>
        <v>Lưu Bá Hoan
Nguyễn Thị Dung</v>
      </c>
      <c r="C17" s="50" t="str">
        <f>'TKDT_trình Đ3'!D17</f>
        <v>32</v>
      </c>
      <c r="D17" s="50">
        <f>'TKDT_trình Đ3'!E17</f>
        <v>146</v>
      </c>
      <c r="E17" s="50">
        <f>'TKDT_trình Đ3'!F17</f>
        <v>289.4</v>
      </c>
      <c r="F17" s="51" t="str">
        <f>'TKDT_trình Đ3'!K17</f>
        <v>LUC</v>
      </c>
      <c r="G17" s="51">
        <f>'TKDT_trình Đ3'!L17</f>
        <v>289.4</v>
      </c>
      <c r="H17" s="51">
        <f>'TKDT_trình Đ3'!M17</f>
        <v>0</v>
      </c>
      <c r="I17" s="51">
        <f>'TKDT_trình Đ3'!N17</f>
        <v>0</v>
      </c>
      <c r="J17" s="51">
        <f>'TKDT_trình Đ3'!O17</f>
        <v>289.4</v>
      </c>
      <c r="K17" s="52">
        <f t="shared" si="0"/>
        <v>14469999.999999998</v>
      </c>
      <c r="L17" s="52">
        <f t="shared" si="1"/>
        <v>2749300</v>
      </c>
      <c r="M17" s="52">
        <f t="shared" si="2"/>
        <v>2894000</v>
      </c>
      <c r="N17" s="52">
        <f t="shared" si="3"/>
        <v>43410000</v>
      </c>
      <c r="O17" s="52"/>
      <c r="P17" s="52">
        <f t="shared" si="4"/>
        <v>63523300</v>
      </c>
      <c r="Q17" s="102">
        <f>'70%'!P17</f>
        <v>10500000</v>
      </c>
      <c r="R17" s="99">
        <f>SUM(P17:Q20)</f>
        <v>275436500</v>
      </c>
      <c r="S17" s="53"/>
    </row>
    <row r="18" spans="1:19" s="4" customFormat="1" ht="32.25" customHeight="1">
      <c r="A18" s="95"/>
      <c r="B18" s="97"/>
      <c r="C18" s="50" t="str">
        <f>'TKDT_trình Đ3'!D18</f>
        <v>32</v>
      </c>
      <c r="D18" s="50">
        <f>'TKDT_trình Đ3'!E18</f>
        <v>174</v>
      </c>
      <c r="E18" s="50">
        <f>'TKDT_trình Đ3'!F18</f>
        <v>342.3</v>
      </c>
      <c r="F18" s="51" t="str">
        <f>'TKDT_trình Đ3'!K18</f>
        <v>LUC</v>
      </c>
      <c r="G18" s="51">
        <f>'TKDT_trình Đ3'!L18</f>
        <v>342.3</v>
      </c>
      <c r="H18" s="51">
        <f>'TKDT_trình Đ3'!M18</f>
        <v>0</v>
      </c>
      <c r="I18" s="51">
        <f>'TKDT_trình Đ3'!N18</f>
        <v>0</v>
      </c>
      <c r="J18" s="51">
        <f>'TKDT_trình Đ3'!O18</f>
        <v>342.3</v>
      </c>
      <c r="K18" s="52">
        <f t="shared" si="0"/>
        <v>17115000</v>
      </c>
      <c r="L18" s="52">
        <f t="shared" si="1"/>
        <v>3251850</v>
      </c>
      <c r="M18" s="52">
        <f t="shared" si="2"/>
        <v>3423000</v>
      </c>
      <c r="N18" s="52">
        <f t="shared" si="3"/>
        <v>51345000</v>
      </c>
      <c r="O18" s="52"/>
      <c r="P18" s="52">
        <f t="shared" si="4"/>
        <v>75134850</v>
      </c>
      <c r="Q18" s="103"/>
      <c r="R18" s="99"/>
      <c r="S18" s="53"/>
    </row>
    <row r="19" spans="1:19" s="4" customFormat="1" ht="32.25" customHeight="1">
      <c r="A19" s="95"/>
      <c r="B19" s="97"/>
      <c r="C19" s="50" t="str">
        <f>'TKDT_trình Đ3'!D19</f>
        <v>32</v>
      </c>
      <c r="D19" s="50">
        <f>'TKDT_trình Đ3'!E19</f>
        <v>144</v>
      </c>
      <c r="E19" s="50">
        <f>'TKDT_trình Đ3'!F19</f>
        <v>370.9</v>
      </c>
      <c r="F19" s="51" t="str">
        <f>'TKDT_trình Đ3'!K19</f>
        <v>LUC</v>
      </c>
      <c r="G19" s="51">
        <f>'TKDT_trình Đ3'!L19</f>
        <v>370.9</v>
      </c>
      <c r="H19" s="51">
        <f>'TKDT_trình Đ3'!M19</f>
        <v>0</v>
      </c>
      <c r="I19" s="51">
        <f>'TKDT_trình Đ3'!N19</f>
        <v>0</v>
      </c>
      <c r="J19" s="51">
        <f>'TKDT_trình Đ3'!O19</f>
        <v>370.9</v>
      </c>
      <c r="K19" s="52">
        <f t="shared" si="0"/>
        <v>18545000</v>
      </c>
      <c r="L19" s="52">
        <f t="shared" si="1"/>
        <v>3523550</v>
      </c>
      <c r="M19" s="52">
        <f t="shared" si="2"/>
        <v>3709000</v>
      </c>
      <c r="N19" s="52">
        <f t="shared" si="3"/>
        <v>55635000</v>
      </c>
      <c r="O19" s="52"/>
      <c r="P19" s="52">
        <f t="shared" si="4"/>
        <v>81412550</v>
      </c>
      <c r="Q19" s="103"/>
      <c r="R19" s="99"/>
      <c r="S19" s="53"/>
    </row>
    <row r="20" spans="1:19" s="4" customFormat="1" ht="32.25" customHeight="1">
      <c r="A20" s="95"/>
      <c r="B20" s="97"/>
      <c r="C20" s="50">
        <f>'TKDT_trình Đ3'!D20</f>
        <v>32</v>
      </c>
      <c r="D20" s="50">
        <f>'TKDT_trình Đ3'!E20</f>
        <v>61</v>
      </c>
      <c r="E20" s="50">
        <f>'TKDT_trình Đ3'!F20</f>
        <v>204.4</v>
      </c>
      <c r="F20" s="51" t="str">
        <f>'TKDT_trình Đ3'!K20</f>
        <v>LUC</v>
      </c>
      <c r="G20" s="51">
        <f>'TKDT_trình Đ3'!L20</f>
        <v>204.4</v>
      </c>
      <c r="H20" s="51">
        <f>'TKDT_trình Đ3'!M20</f>
        <v>0</v>
      </c>
      <c r="I20" s="51">
        <f>'TKDT_trình Đ3'!N20</f>
        <v>0</v>
      </c>
      <c r="J20" s="51">
        <f>'TKDT_trình Đ3'!O20</f>
        <v>204.4</v>
      </c>
      <c r="K20" s="52">
        <f t="shared" si="0"/>
        <v>10220000</v>
      </c>
      <c r="L20" s="52">
        <f t="shared" si="1"/>
        <v>1941800</v>
      </c>
      <c r="M20" s="52">
        <f t="shared" si="2"/>
        <v>2044000</v>
      </c>
      <c r="N20" s="52">
        <f t="shared" si="3"/>
        <v>30660000</v>
      </c>
      <c r="O20" s="52"/>
      <c r="P20" s="52">
        <f t="shared" si="4"/>
        <v>44865800</v>
      </c>
      <c r="Q20" s="104"/>
      <c r="R20" s="99"/>
      <c r="S20" s="53"/>
    </row>
    <row r="21" spans="1:19" s="4" customFormat="1" ht="32.25" customHeight="1">
      <c r="A21" s="95">
        <f>'TKDT_trình Đ3'!A21</f>
        <v>6</v>
      </c>
      <c r="B21" s="97" t="str">
        <f>'TKDT_trình Đ3'!B21</f>
        <v>Trịnh Xuân Phông</v>
      </c>
      <c r="C21" s="50" t="str">
        <f>'TKDT_trình Đ3'!D21</f>
        <v>31</v>
      </c>
      <c r="D21" s="50">
        <f>'TKDT_trình Đ3'!E21</f>
        <v>57</v>
      </c>
      <c r="E21" s="50">
        <f>'TKDT_trình Đ3'!F21</f>
        <v>264.9</v>
      </c>
      <c r="F21" s="51" t="str">
        <f>'TKDT_trình Đ3'!K21</f>
        <v>LUC</v>
      </c>
      <c r="G21" s="51">
        <f>'TKDT_trình Đ3'!L21</f>
        <v>264.9</v>
      </c>
      <c r="H21" s="51">
        <f>'TKDT_trình Đ3'!M21</f>
        <v>0</v>
      </c>
      <c r="I21" s="51">
        <f>'TKDT_trình Đ3'!N21</f>
        <v>0</v>
      </c>
      <c r="J21" s="51">
        <f>'TKDT_trình Đ3'!O21</f>
        <v>264.9</v>
      </c>
      <c r="K21" s="52">
        <f t="shared" si="0"/>
        <v>13244999.999999998</v>
      </c>
      <c r="L21" s="52">
        <f t="shared" si="1"/>
        <v>2516550</v>
      </c>
      <c r="M21" s="52">
        <f t="shared" si="2"/>
        <v>2649000</v>
      </c>
      <c r="N21" s="52">
        <f t="shared" si="3"/>
        <v>39735000</v>
      </c>
      <c r="O21" s="52"/>
      <c r="P21" s="52">
        <f t="shared" si="4"/>
        <v>58145550</v>
      </c>
      <c r="Q21" s="102">
        <f>'70%'!P21</f>
        <v>3500000</v>
      </c>
      <c r="R21" s="99">
        <f>SUM(P21:Q22)</f>
        <v>122820200</v>
      </c>
      <c r="S21" s="53"/>
    </row>
    <row r="22" spans="1:19" s="4" customFormat="1" ht="32.25" customHeight="1">
      <c r="A22" s="95"/>
      <c r="B22" s="97"/>
      <c r="C22" s="50" t="str">
        <f>'TKDT_trình Đ3'!D22</f>
        <v>31</v>
      </c>
      <c r="D22" s="50">
        <f>'TKDT_trình Đ3'!E22</f>
        <v>169</v>
      </c>
      <c r="E22" s="50">
        <f>'TKDT_trình Đ3'!F22</f>
        <v>278.7</v>
      </c>
      <c r="F22" s="51" t="str">
        <f>'TKDT_trình Đ3'!K22</f>
        <v>LUC</v>
      </c>
      <c r="G22" s="51">
        <f>'TKDT_trình Đ3'!L22</f>
        <v>278.7</v>
      </c>
      <c r="H22" s="51">
        <f>'TKDT_trình Đ3'!M22</f>
        <v>0</v>
      </c>
      <c r="I22" s="51">
        <f>'TKDT_trình Đ3'!N22</f>
        <v>0</v>
      </c>
      <c r="J22" s="51">
        <f>'TKDT_trình Đ3'!O22</f>
        <v>278.7</v>
      </c>
      <c r="K22" s="52">
        <f t="shared" si="0"/>
        <v>13935000</v>
      </c>
      <c r="L22" s="52">
        <f t="shared" si="1"/>
        <v>2647650</v>
      </c>
      <c r="M22" s="52">
        <f t="shared" si="2"/>
        <v>2787000</v>
      </c>
      <c r="N22" s="52">
        <f t="shared" si="3"/>
        <v>41805000</v>
      </c>
      <c r="O22" s="52"/>
      <c r="P22" s="52">
        <f t="shared" si="4"/>
        <v>61174650</v>
      </c>
      <c r="Q22" s="104"/>
      <c r="R22" s="99"/>
      <c r="S22" s="53"/>
    </row>
    <row r="23" spans="1:19" s="4" customFormat="1" ht="32.25" customHeight="1">
      <c r="A23" s="95">
        <f>'TKDT_trình Đ3'!A23</f>
        <v>7</v>
      </c>
      <c r="B23" s="97" t="str">
        <f>'TKDT_trình Đ3'!B23</f>
        <v>Nguyễn Văn Kình
Đặng Thị Phi Nga</v>
      </c>
      <c r="C23" s="50" t="str">
        <f>'TKDT_trình Đ3'!D23</f>
        <v>31</v>
      </c>
      <c r="D23" s="50">
        <f>'TKDT_trình Đ3'!E23</f>
        <v>185</v>
      </c>
      <c r="E23" s="50">
        <f>'TKDT_trình Đ3'!F23</f>
        <v>229.4</v>
      </c>
      <c r="F23" s="51" t="str">
        <f>'TKDT_trình Đ3'!K23</f>
        <v>LUC</v>
      </c>
      <c r="G23" s="51">
        <f>'TKDT_trình Đ3'!L23</f>
        <v>160</v>
      </c>
      <c r="H23" s="51">
        <f>'TKDT_trình Đ3'!M23</f>
        <v>0</v>
      </c>
      <c r="I23" s="51">
        <f>'TKDT_trình Đ3'!N23</f>
        <v>0</v>
      </c>
      <c r="J23" s="51">
        <f>'TKDT_trình Đ3'!O23</f>
        <v>160</v>
      </c>
      <c r="K23" s="52">
        <f t="shared" si="0"/>
        <v>8000000</v>
      </c>
      <c r="L23" s="52">
        <f t="shared" si="1"/>
        <v>1520000</v>
      </c>
      <c r="M23" s="52">
        <f t="shared" si="2"/>
        <v>1600000</v>
      </c>
      <c r="N23" s="52">
        <f t="shared" si="3"/>
        <v>24000000</v>
      </c>
      <c r="O23" s="52"/>
      <c r="P23" s="52">
        <f t="shared" si="4"/>
        <v>35120000</v>
      </c>
      <c r="Q23" s="102">
        <f>'70%'!P23</f>
        <v>3500000</v>
      </c>
      <c r="R23" s="99">
        <f>SUM(P23:Q24)</f>
        <v>82827300</v>
      </c>
      <c r="S23" s="53"/>
    </row>
    <row r="24" spans="1:19" s="4" customFormat="1" ht="32.25" customHeight="1">
      <c r="A24" s="95"/>
      <c r="B24" s="97"/>
      <c r="C24" s="50" t="str">
        <f>'TKDT_trình Đ3'!D24</f>
        <v>31</v>
      </c>
      <c r="D24" s="50">
        <f>'TKDT_trình Đ3'!E24</f>
        <v>184</v>
      </c>
      <c r="E24" s="50">
        <f>'TKDT_trình Đ3'!F24</f>
        <v>218.7</v>
      </c>
      <c r="F24" s="51" t="str">
        <f>'TKDT_trình Đ3'!K24</f>
        <v>LUC</v>
      </c>
      <c r="G24" s="51">
        <f>'TKDT_trình Đ3'!L24</f>
        <v>201.4</v>
      </c>
      <c r="H24" s="51">
        <f>'TKDT_trình Đ3'!M24</f>
        <v>0</v>
      </c>
      <c r="I24" s="51">
        <f>'TKDT_trình Đ3'!N24</f>
        <v>0</v>
      </c>
      <c r="J24" s="51">
        <f>'TKDT_trình Đ3'!O24</f>
        <v>201.4</v>
      </c>
      <c r="K24" s="52">
        <f t="shared" si="0"/>
        <v>10070000</v>
      </c>
      <c r="L24" s="52">
        <f t="shared" si="1"/>
        <v>1913300</v>
      </c>
      <c r="M24" s="52">
        <f t="shared" si="2"/>
        <v>2014000</v>
      </c>
      <c r="N24" s="52">
        <f t="shared" si="3"/>
        <v>30210000</v>
      </c>
      <c r="O24" s="52"/>
      <c r="P24" s="52">
        <f t="shared" si="4"/>
        <v>44207300</v>
      </c>
      <c r="Q24" s="104"/>
      <c r="R24" s="99"/>
      <c r="S24" s="53"/>
    </row>
    <row r="25" spans="1:19" s="4" customFormat="1" ht="32.25" customHeight="1">
      <c r="A25" s="50">
        <f>'TKDT_trình Đ3'!A25</f>
        <v>8</v>
      </c>
      <c r="B25" s="54" t="str">
        <f>'TKDT_trình Đ3'!B25</f>
        <v>Trịnh Thị Yên</v>
      </c>
      <c r="C25" s="50" t="str">
        <f>'TKDT_trình Đ3'!D25</f>
        <v>31</v>
      </c>
      <c r="D25" s="50">
        <f>'TKDT_trình Đ3'!E25</f>
        <v>168</v>
      </c>
      <c r="E25" s="50">
        <f>'TKDT_trình Đ3'!F25</f>
        <v>145.6</v>
      </c>
      <c r="F25" s="51" t="str">
        <f>'TKDT_trình Đ3'!K25</f>
        <v>LUC</v>
      </c>
      <c r="G25" s="51">
        <f>'TKDT_trình Đ3'!L25</f>
        <v>145.6</v>
      </c>
      <c r="H25" s="51">
        <f>'TKDT_trình Đ3'!M25</f>
        <v>0</v>
      </c>
      <c r="I25" s="51">
        <f>'TKDT_trình Đ3'!N25</f>
        <v>0</v>
      </c>
      <c r="J25" s="51">
        <f>'TKDT_trình Đ3'!O25</f>
        <v>145.6</v>
      </c>
      <c r="K25" s="52">
        <f t="shared" si="0"/>
        <v>7280000</v>
      </c>
      <c r="L25" s="52">
        <f t="shared" si="1"/>
        <v>1383200</v>
      </c>
      <c r="M25" s="52">
        <f t="shared" si="2"/>
        <v>1456000</v>
      </c>
      <c r="N25" s="52">
        <f t="shared" si="3"/>
        <v>21840000</v>
      </c>
      <c r="O25" s="52"/>
      <c r="P25" s="52">
        <f t="shared" si="4"/>
        <v>31959200</v>
      </c>
      <c r="Q25" s="52">
        <f>'70%'!P25</f>
        <v>0</v>
      </c>
      <c r="R25" s="52">
        <f>SUM(P25:Q25)</f>
        <v>31959200</v>
      </c>
      <c r="S25" s="53"/>
    </row>
    <row r="26" spans="1:19" s="7" customFormat="1" ht="51" customHeight="1">
      <c r="A26" s="50">
        <f>'TKDT_trình Đ3'!A26</f>
        <v>9</v>
      </c>
      <c r="B26" s="54" t="str">
        <f>'TKDT_trình Đ3'!B26</f>
        <v>Nguyễn Văn Thứ - đã chết
Đồng Thị An và hàng thừa kế</v>
      </c>
      <c r="C26" s="50">
        <f>'TKDT_trình Đ3'!D26</f>
        <v>25</v>
      </c>
      <c r="D26" s="50">
        <f>'TKDT_trình Đ3'!E26</f>
        <v>371</v>
      </c>
      <c r="E26" s="50">
        <f>'TKDT_trình Đ3'!F26</f>
        <v>1386.4</v>
      </c>
      <c r="F26" s="51" t="str">
        <f>'TKDT_trình Đ3'!K26</f>
        <v>LUC</v>
      </c>
      <c r="G26" s="51">
        <f>'TKDT_trình Đ3'!L26</f>
        <v>1386.4</v>
      </c>
      <c r="H26" s="51">
        <f>'TKDT_trình Đ3'!M26</f>
        <v>0</v>
      </c>
      <c r="I26" s="51">
        <f>'TKDT_trình Đ3'!N26</f>
        <v>0</v>
      </c>
      <c r="J26" s="51">
        <f>'TKDT_trình Đ3'!O26</f>
        <v>1386.4</v>
      </c>
      <c r="K26" s="52">
        <f t="shared" si="0"/>
        <v>69320000</v>
      </c>
      <c r="L26" s="52">
        <f t="shared" si="1"/>
        <v>13170800</v>
      </c>
      <c r="M26" s="52">
        <f t="shared" si="2"/>
        <v>13864000</v>
      </c>
      <c r="N26" s="52">
        <f t="shared" si="3"/>
        <v>207960000</v>
      </c>
      <c r="O26" s="52"/>
      <c r="P26" s="52">
        <f aca="true" t="shared" si="5" ref="P26:P36">SUM(K26:O26)</f>
        <v>304314800</v>
      </c>
      <c r="Q26" s="52">
        <f>'70%'!P26</f>
        <v>14000000</v>
      </c>
      <c r="R26" s="52">
        <f>SUM(P26:Q26)</f>
        <v>318314800</v>
      </c>
      <c r="S26" s="50"/>
    </row>
    <row r="27" spans="1:19" s="7" customFormat="1" ht="27" customHeight="1">
      <c r="A27" s="95">
        <f>'TKDT_trình Đ3'!A27</f>
        <v>10</v>
      </c>
      <c r="B27" s="98" t="str">
        <f>'TKDT_trình Đ3'!B27</f>
        <v>Nguyễn Văn Đại
Nguyễn Thị Lớp</v>
      </c>
      <c r="C27" s="50">
        <f>'TKDT_trình Đ3'!D27</f>
        <v>25</v>
      </c>
      <c r="D27" s="50">
        <f>'TKDT_trình Đ3'!E27</f>
        <v>424</v>
      </c>
      <c r="E27" s="50">
        <f>'TKDT_trình Đ3'!F27</f>
        <v>634</v>
      </c>
      <c r="F27" s="51" t="str">
        <f>'TKDT_trình Đ3'!K27</f>
        <v>LUC</v>
      </c>
      <c r="G27" s="51">
        <f>'TKDT_trình Đ3'!L27</f>
        <v>634</v>
      </c>
      <c r="H27" s="51">
        <f>'TKDT_trình Đ3'!M27</f>
        <v>0</v>
      </c>
      <c r="I27" s="51">
        <f>'TKDT_trình Đ3'!N27</f>
        <v>0</v>
      </c>
      <c r="J27" s="51">
        <f>'TKDT_trình Đ3'!O27</f>
        <v>634</v>
      </c>
      <c r="K27" s="52">
        <f t="shared" si="0"/>
        <v>31700000</v>
      </c>
      <c r="L27" s="52">
        <f t="shared" si="1"/>
        <v>6023000</v>
      </c>
      <c r="M27" s="52">
        <f t="shared" si="2"/>
        <v>6340000</v>
      </c>
      <c r="N27" s="52">
        <f t="shared" si="3"/>
        <v>95100000</v>
      </c>
      <c r="O27" s="52"/>
      <c r="P27" s="52">
        <f t="shared" si="5"/>
        <v>139163000</v>
      </c>
      <c r="Q27" s="102">
        <f>'70%'!P27</f>
        <v>7000000</v>
      </c>
      <c r="R27" s="99">
        <f>SUM(P27:Q28)</f>
        <v>187033900</v>
      </c>
      <c r="S27" s="54"/>
    </row>
    <row r="28" spans="1:19" s="7" customFormat="1" ht="27" customHeight="1">
      <c r="A28" s="95"/>
      <c r="B28" s="98"/>
      <c r="C28" s="50">
        <f>'TKDT_trình Đ3'!D28</f>
        <v>31</v>
      </c>
      <c r="D28" s="50">
        <f>'TKDT_trình Đ3'!E28</f>
        <v>78</v>
      </c>
      <c r="E28" s="50">
        <f>'TKDT_trình Đ3'!F28</f>
        <v>186.2</v>
      </c>
      <c r="F28" s="51" t="str">
        <f>'TKDT_trình Đ3'!K28</f>
        <v>LUC</v>
      </c>
      <c r="G28" s="51">
        <f>'TKDT_trình Đ3'!L28</f>
        <v>186.2</v>
      </c>
      <c r="H28" s="51">
        <f>'TKDT_trình Đ3'!M28</f>
        <v>0</v>
      </c>
      <c r="I28" s="51">
        <f>'TKDT_trình Đ3'!N28</f>
        <v>0</v>
      </c>
      <c r="J28" s="51">
        <f>'TKDT_trình Đ3'!O28</f>
        <v>186.2</v>
      </c>
      <c r="K28" s="52">
        <f t="shared" si="0"/>
        <v>9310000</v>
      </c>
      <c r="L28" s="52">
        <f t="shared" si="1"/>
        <v>1768900</v>
      </c>
      <c r="M28" s="52">
        <f t="shared" si="2"/>
        <v>1862000</v>
      </c>
      <c r="N28" s="52">
        <f t="shared" si="3"/>
        <v>27930000</v>
      </c>
      <c r="O28" s="52"/>
      <c r="P28" s="52">
        <f t="shared" si="5"/>
        <v>40870900</v>
      </c>
      <c r="Q28" s="104"/>
      <c r="R28" s="99"/>
      <c r="S28" s="54"/>
    </row>
    <row r="29" spans="1:19" s="7" customFormat="1" ht="43.5" customHeight="1">
      <c r="A29" s="50">
        <f>'TKDT_trình Đ3'!A29</f>
        <v>11</v>
      </c>
      <c r="B29" s="54" t="str">
        <f>'TKDT_trình Đ3'!B29</f>
        <v>Hoàng Thị Ngoan
(GCN Hoàng Thị Ngoan)</v>
      </c>
      <c r="C29" s="101" t="str">
        <f>'TKDT_trình Đ3'!D29</f>
        <v>31</v>
      </c>
      <c r="D29" s="95">
        <f>'TKDT_trình Đ3'!E29</f>
        <v>21</v>
      </c>
      <c r="E29" s="95">
        <f>'TKDT_trình Đ3'!F29</f>
        <v>243.3</v>
      </c>
      <c r="F29" s="100" t="str">
        <f>'TKDT_trình Đ3'!K29</f>
        <v>LUC</v>
      </c>
      <c r="G29" s="51">
        <f>'TKDT_trình Đ3'!L29</f>
        <v>137.1</v>
      </c>
      <c r="H29" s="51">
        <f>'TKDT_trình Đ3'!M29</f>
        <v>0</v>
      </c>
      <c r="I29" s="51">
        <f>'TKDT_trình Đ3'!N29</f>
        <v>0</v>
      </c>
      <c r="J29" s="51">
        <f>'TKDT_trình Đ3'!O29</f>
        <v>137.1</v>
      </c>
      <c r="K29" s="52">
        <f t="shared" si="0"/>
        <v>6855000</v>
      </c>
      <c r="L29" s="52">
        <f t="shared" si="1"/>
        <v>1302450</v>
      </c>
      <c r="M29" s="52">
        <f t="shared" si="2"/>
        <v>1371000</v>
      </c>
      <c r="N29" s="52">
        <f t="shared" si="3"/>
        <v>20565000</v>
      </c>
      <c r="O29" s="52"/>
      <c r="P29" s="52">
        <f t="shared" si="5"/>
        <v>30093450</v>
      </c>
      <c r="Q29" s="52">
        <f>'70%'!P29</f>
        <v>0</v>
      </c>
      <c r="R29" s="52">
        <f>SUM(P29:Q29)</f>
        <v>30093450</v>
      </c>
      <c r="S29" s="50"/>
    </row>
    <row r="30" spans="1:19" s="7" customFormat="1" ht="30.75" customHeight="1">
      <c r="A30" s="95">
        <f>'TKDT_trình Đ3'!A30</f>
        <v>12</v>
      </c>
      <c r="B30" s="97" t="str">
        <f>'TKDT_trình Đ3'!B30</f>
        <v>Vũ Văn Thư
Ngô Thị Thành</v>
      </c>
      <c r="C30" s="101"/>
      <c r="D30" s="95"/>
      <c r="E30" s="95"/>
      <c r="F30" s="100"/>
      <c r="G30" s="51">
        <f>'TKDT_trình Đ3'!L30</f>
        <v>106.20000000000002</v>
      </c>
      <c r="H30" s="51">
        <f>'TKDT_trình Đ3'!M30</f>
        <v>0</v>
      </c>
      <c r="I30" s="51">
        <f>'TKDT_trình Đ3'!N30</f>
        <v>0</v>
      </c>
      <c r="J30" s="51">
        <f>'TKDT_trình Đ3'!O30</f>
        <v>106.20000000000002</v>
      </c>
      <c r="K30" s="52">
        <f t="shared" si="0"/>
        <v>5310000.000000001</v>
      </c>
      <c r="L30" s="52">
        <f t="shared" si="1"/>
        <v>1008900.0000000001</v>
      </c>
      <c r="M30" s="52">
        <f t="shared" si="2"/>
        <v>1062000.0000000002</v>
      </c>
      <c r="N30" s="52">
        <f t="shared" si="3"/>
        <v>15930000.000000002</v>
      </c>
      <c r="O30" s="52"/>
      <c r="P30" s="52">
        <f t="shared" si="5"/>
        <v>23310900.000000004</v>
      </c>
      <c r="Q30" s="52">
        <f>'70%'!P30</f>
        <v>0</v>
      </c>
      <c r="R30" s="99">
        <f>SUM(P30:Q31)</f>
        <v>57135850</v>
      </c>
      <c r="S30" s="55"/>
    </row>
    <row r="31" spans="1:19" s="7" customFormat="1" ht="30.75" customHeight="1">
      <c r="A31" s="95"/>
      <c r="B31" s="97"/>
      <c r="C31" s="56" t="str">
        <f>'TKDT_trình Đ3'!D31</f>
        <v>32</v>
      </c>
      <c r="D31" s="50">
        <f>'TKDT_trình Đ3'!E31</f>
        <v>202</v>
      </c>
      <c r="E31" s="50">
        <f>'TKDT_trình Đ3'!F31</f>
        <v>154.1</v>
      </c>
      <c r="F31" s="57" t="str">
        <f>'TKDT_trình Đ3'!K31</f>
        <v>LUC</v>
      </c>
      <c r="G31" s="51">
        <f>'TKDT_trình Đ3'!L31</f>
        <v>154.1</v>
      </c>
      <c r="H31" s="51">
        <f>'TKDT_trình Đ3'!M31</f>
        <v>0</v>
      </c>
      <c r="I31" s="51">
        <f>'TKDT_trình Đ3'!N31</f>
        <v>0</v>
      </c>
      <c r="J31" s="51">
        <f>'TKDT_trình Đ3'!O31</f>
        <v>154.1</v>
      </c>
      <c r="K31" s="52">
        <f t="shared" si="0"/>
        <v>7705000</v>
      </c>
      <c r="L31" s="52">
        <f t="shared" si="1"/>
        <v>1463950</v>
      </c>
      <c r="M31" s="52">
        <f t="shared" si="2"/>
        <v>1541000</v>
      </c>
      <c r="N31" s="52">
        <f t="shared" si="3"/>
        <v>23115000</v>
      </c>
      <c r="O31" s="52"/>
      <c r="P31" s="52">
        <f t="shared" si="5"/>
        <v>33824950</v>
      </c>
      <c r="Q31" s="52">
        <f>'70%'!P31</f>
        <v>0</v>
      </c>
      <c r="R31" s="99"/>
      <c r="S31" s="55"/>
    </row>
    <row r="32" spans="1:19" s="7" customFormat="1" ht="49.5" customHeight="1">
      <c r="A32" s="50">
        <f>'TKDT_trình Đ3'!A32</f>
        <v>13</v>
      </c>
      <c r="B32" s="54" t="str">
        <f>'TKDT_trình Đ3'!B32</f>
        <v>Nguyễn Thị Tâm</v>
      </c>
      <c r="C32" s="56" t="str">
        <f>'TKDT_trình Đ3'!D32</f>
        <v>31</v>
      </c>
      <c r="D32" s="50">
        <f>'TKDT_trình Đ3'!E32</f>
        <v>60</v>
      </c>
      <c r="E32" s="50">
        <f>'TKDT_trình Đ3'!F32</f>
        <v>177.4</v>
      </c>
      <c r="F32" s="51" t="str">
        <f>'TKDT_trình Đ3'!K32</f>
        <v>LUC</v>
      </c>
      <c r="G32" s="51">
        <f>'TKDT_trình Đ3'!L32</f>
        <v>177.4</v>
      </c>
      <c r="H32" s="51">
        <f>'TKDT_trình Đ3'!M31</f>
        <v>0</v>
      </c>
      <c r="I32" s="51">
        <f>'TKDT_trình Đ3'!N31</f>
        <v>0</v>
      </c>
      <c r="J32" s="51">
        <f>'TKDT_trình Đ3'!O32</f>
        <v>177.4</v>
      </c>
      <c r="K32" s="52">
        <f t="shared" si="0"/>
        <v>8870000</v>
      </c>
      <c r="L32" s="52">
        <f t="shared" si="1"/>
        <v>1685300</v>
      </c>
      <c r="M32" s="52">
        <f t="shared" si="2"/>
        <v>1774000</v>
      </c>
      <c r="N32" s="52">
        <f t="shared" si="3"/>
        <v>26610000</v>
      </c>
      <c r="O32" s="52"/>
      <c r="P32" s="52">
        <f t="shared" si="5"/>
        <v>38939300</v>
      </c>
      <c r="Q32" s="52">
        <f>'70%'!P32</f>
        <v>0</v>
      </c>
      <c r="R32" s="52">
        <f>SUM(P32:Q32)</f>
        <v>38939300</v>
      </c>
      <c r="S32" s="50"/>
    </row>
    <row r="33" spans="1:19" s="7" customFormat="1" ht="27" customHeight="1">
      <c r="A33" s="95">
        <f>'TKDT_trình Đ3'!A33</f>
        <v>14</v>
      </c>
      <c r="B33" s="97" t="str">
        <f>'TKDT_trình Đ3'!B33</f>
        <v>Triệu Văn Tuyển
Nguyễn Thị Hoạt</v>
      </c>
      <c r="C33" s="56" t="str">
        <f>'TKDT_trình Đ3'!D33</f>
        <v>31</v>
      </c>
      <c r="D33" s="50">
        <f>'TKDT_trình Đ3'!E33</f>
        <v>79</v>
      </c>
      <c r="E33" s="50">
        <f>'TKDT_trình Đ3'!F33</f>
        <v>276.2</v>
      </c>
      <c r="F33" s="51" t="str">
        <f>'TKDT_trình Đ3'!K33</f>
        <v>LUC</v>
      </c>
      <c r="G33" s="51">
        <f>'TKDT_trình Đ3'!L33</f>
        <v>276.2</v>
      </c>
      <c r="H33" s="51">
        <f>'TKDT_trình Đ3'!M32</f>
        <v>0</v>
      </c>
      <c r="I33" s="51">
        <f>'TKDT_trình Đ3'!N32</f>
        <v>0</v>
      </c>
      <c r="J33" s="51">
        <f>'TKDT_trình Đ3'!O33</f>
        <v>276.2</v>
      </c>
      <c r="K33" s="52">
        <f t="shared" si="0"/>
        <v>13810000</v>
      </c>
      <c r="L33" s="52">
        <f t="shared" si="1"/>
        <v>2623900</v>
      </c>
      <c r="M33" s="52">
        <f t="shared" si="2"/>
        <v>2762000</v>
      </c>
      <c r="N33" s="52">
        <f t="shared" si="3"/>
        <v>41430000</v>
      </c>
      <c r="O33" s="52"/>
      <c r="P33" s="52">
        <f t="shared" si="5"/>
        <v>60625900</v>
      </c>
      <c r="Q33" s="102">
        <f>'70%'!P33</f>
        <v>7000000</v>
      </c>
      <c r="R33" s="99">
        <f>SUM(P33:Q36)</f>
        <v>205449950</v>
      </c>
      <c r="S33" s="54"/>
    </row>
    <row r="34" spans="1:19" s="7" customFormat="1" ht="27" customHeight="1">
      <c r="A34" s="95"/>
      <c r="B34" s="97"/>
      <c r="C34" s="56" t="str">
        <f>'TKDT_trình Đ3'!D34</f>
        <v>32</v>
      </c>
      <c r="D34" s="50">
        <f>'TKDT_trình Đ3'!E34</f>
        <v>233</v>
      </c>
      <c r="E34" s="50">
        <f>'TKDT_trình Đ3'!F34</f>
        <v>147.5</v>
      </c>
      <c r="F34" s="57" t="str">
        <f>'TKDT_trình Đ3'!K34</f>
        <v>LUC</v>
      </c>
      <c r="G34" s="51">
        <f>'TKDT_trình Đ3'!L34</f>
        <v>147.5</v>
      </c>
      <c r="H34" s="51">
        <f>'TKDT_trình Đ3'!M33</f>
        <v>0</v>
      </c>
      <c r="I34" s="51">
        <f>'TKDT_trình Đ3'!N33</f>
        <v>0</v>
      </c>
      <c r="J34" s="51">
        <f>'TKDT_trình Đ3'!O34</f>
        <v>147.5</v>
      </c>
      <c r="K34" s="52">
        <f t="shared" si="0"/>
        <v>7375000</v>
      </c>
      <c r="L34" s="52">
        <f t="shared" si="1"/>
        <v>1401250</v>
      </c>
      <c r="M34" s="52">
        <f t="shared" si="2"/>
        <v>1475000</v>
      </c>
      <c r="N34" s="52">
        <f t="shared" si="3"/>
        <v>22125000</v>
      </c>
      <c r="O34" s="52"/>
      <c r="P34" s="52">
        <f t="shared" si="5"/>
        <v>32376250</v>
      </c>
      <c r="Q34" s="103"/>
      <c r="R34" s="99"/>
      <c r="S34" s="54"/>
    </row>
    <row r="35" spans="1:19" s="7" customFormat="1" ht="27" customHeight="1">
      <c r="A35" s="95"/>
      <c r="B35" s="97"/>
      <c r="C35" s="56" t="str">
        <f>'TKDT_trình Đ3'!D35</f>
        <v>32</v>
      </c>
      <c r="D35" s="50">
        <f>'TKDT_trình Đ3'!E35</f>
        <v>235</v>
      </c>
      <c r="E35" s="50">
        <f>'TKDT_trình Đ3'!F35</f>
        <v>407.9</v>
      </c>
      <c r="F35" s="57" t="str">
        <f>'TKDT_trình Đ3'!K35</f>
        <v>LUC</v>
      </c>
      <c r="G35" s="51">
        <f>'TKDT_trình Đ3'!L35</f>
        <v>407.9</v>
      </c>
      <c r="H35" s="51">
        <f>'TKDT_trình Đ3'!M34</f>
        <v>0</v>
      </c>
      <c r="I35" s="51">
        <f>'TKDT_trình Đ3'!N34</f>
        <v>0</v>
      </c>
      <c r="J35" s="51">
        <f>'TKDT_trình Đ3'!O35</f>
        <v>407.9</v>
      </c>
      <c r="K35" s="52">
        <f t="shared" si="0"/>
        <v>20395000</v>
      </c>
      <c r="L35" s="52">
        <f t="shared" si="1"/>
        <v>3875050</v>
      </c>
      <c r="M35" s="52">
        <f t="shared" si="2"/>
        <v>4079000</v>
      </c>
      <c r="N35" s="52">
        <f t="shared" si="3"/>
        <v>61185000</v>
      </c>
      <c r="O35" s="52"/>
      <c r="P35" s="52">
        <f t="shared" si="5"/>
        <v>89534050</v>
      </c>
      <c r="Q35" s="103"/>
      <c r="R35" s="99"/>
      <c r="S35" s="54"/>
    </row>
    <row r="36" spans="1:19" s="7" customFormat="1" ht="27" customHeight="1">
      <c r="A36" s="95"/>
      <c r="B36" s="97"/>
      <c r="C36" s="56" t="str">
        <f>'TKDT_trình Đ3'!D36</f>
        <v>32</v>
      </c>
      <c r="D36" s="50">
        <f>'TKDT_trình Đ3'!E36</f>
        <v>234</v>
      </c>
      <c r="E36" s="50">
        <f>'TKDT_trình Đ3'!F36</f>
        <v>72.5</v>
      </c>
      <c r="F36" s="57" t="str">
        <f>'TKDT_trình Đ3'!K36</f>
        <v>LUC</v>
      </c>
      <c r="G36" s="51">
        <f>'TKDT_trình Đ3'!L36</f>
        <v>72.5</v>
      </c>
      <c r="H36" s="51">
        <f>'TKDT_trình Đ3'!M35</f>
        <v>0</v>
      </c>
      <c r="I36" s="51">
        <f>'TKDT_trình Đ3'!N35</f>
        <v>0</v>
      </c>
      <c r="J36" s="51">
        <f>'TKDT_trình Đ3'!O36</f>
        <v>72.5</v>
      </c>
      <c r="K36" s="52">
        <f t="shared" si="0"/>
        <v>3625000</v>
      </c>
      <c r="L36" s="52">
        <f t="shared" si="1"/>
        <v>688750</v>
      </c>
      <c r="M36" s="52">
        <f t="shared" si="2"/>
        <v>725000</v>
      </c>
      <c r="N36" s="52">
        <f t="shared" si="3"/>
        <v>10875000</v>
      </c>
      <c r="O36" s="52"/>
      <c r="P36" s="52">
        <f t="shared" si="5"/>
        <v>15913750</v>
      </c>
      <c r="Q36" s="104"/>
      <c r="R36" s="99"/>
      <c r="S36" s="54"/>
    </row>
    <row r="37" spans="1:19" s="8" customFormat="1" ht="22.5" customHeight="1">
      <c r="A37" s="49" t="str">
        <f>'TKDT_trình Đ3'!A37</f>
        <v>Tổng</v>
      </c>
      <c r="B37" s="58"/>
      <c r="C37" s="53"/>
      <c r="D37" s="59"/>
      <c r="E37" s="59"/>
      <c r="F37" s="59"/>
      <c r="G37" s="60">
        <f aca="true" t="shared" si="6" ref="G37:R37">SUM(G7:G36)</f>
        <v>9297.2</v>
      </c>
      <c r="H37" s="60">
        <f t="shared" si="6"/>
        <v>0</v>
      </c>
      <c r="I37" s="60">
        <f t="shared" si="6"/>
        <v>0</v>
      </c>
      <c r="J37" s="60">
        <f t="shared" si="6"/>
        <v>9297.2</v>
      </c>
      <c r="K37" s="61">
        <f t="shared" si="6"/>
        <v>464860000</v>
      </c>
      <c r="L37" s="61">
        <f t="shared" si="6"/>
        <v>88323400</v>
      </c>
      <c r="M37" s="61">
        <f t="shared" si="6"/>
        <v>92972000</v>
      </c>
      <c r="N37" s="61">
        <f t="shared" si="6"/>
        <v>1394580000</v>
      </c>
      <c r="O37" s="61">
        <f t="shared" si="6"/>
        <v>0</v>
      </c>
      <c r="P37" s="61">
        <f t="shared" si="6"/>
        <v>2040735400</v>
      </c>
      <c r="Q37" s="61">
        <f t="shared" si="6"/>
        <v>80500000</v>
      </c>
      <c r="R37" s="61">
        <f t="shared" si="6"/>
        <v>2121235400</v>
      </c>
      <c r="S37" s="59"/>
    </row>
    <row r="38" spans="1:18" s="2" customFormat="1" ht="15.75">
      <c r="A38" s="13"/>
      <c r="B38" s="14"/>
      <c r="C38" s="13"/>
      <c r="D38" s="15"/>
      <c r="E38" s="15"/>
      <c r="F38" s="15"/>
      <c r="G38" s="38"/>
      <c r="H38" s="19"/>
      <c r="I38" s="20"/>
      <c r="J38" s="19"/>
      <c r="K38" s="19"/>
      <c r="L38" s="19"/>
      <c r="M38" s="19"/>
      <c r="N38" s="19"/>
      <c r="O38" s="19"/>
      <c r="P38" s="19"/>
      <c r="Q38" s="19"/>
      <c r="R38" s="19"/>
    </row>
    <row r="41" spans="1:18" s="2" customFormat="1" ht="15.75">
      <c r="A41" s="13"/>
      <c r="B41" s="14"/>
      <c r="C41" s="13"/>
      <c r="D41" s="15"/>
      <c r="E41" s="15"/>
      <c r="F41" s="15"/>
      <c r="G41" s="17"/>
      <c r="H41" s="17"/>
      <c r="I41" s="17"/>
      <c r="J41" s="16"/>
      <c r="K41" s="16"/>
      <c r="L41" s="16"/>
      <c r="M41" s="16"/>
      <c r="N41" s="16"/>
      <c r="O41" s="16"/>
      <c r="P41" s="16"/>
      <c r="Q41" s="16"/>
      <c r="R41" s="16"/>
    </row>
    <row r="43" ht="15.75">
      <c r="R43" s="64"/>
    </row>
  </sheetData>
  <sheetProtection/>
  <autoFilter ref="A4:R37"/>
  <mergeCells count="50">
    <mergeCell ref="S3:S4"/>
    <mergeCell ref="Q3:Q4"/>
    <mergeCell ref="Q33:Q36"/>
    <mergeCell ref="Q27:Q28"/>
    <mergeCell ref="Q23:Q24"/>
    <mergeCell ref="Q21:Q22"/>
    <mergeCell ref="Q17:Q20"/>
    <mergeCell ref="Q13:Q16"/>
    <mergeCell ref="Q9:Q11"/>
    <mergeCell ref="Q7:Q8"/>
    <mergeCell ref="C29:C30"/>
    <mergeCell ref="D29:D30"/>
    <mergeCell ref="R27:R28"/>
    <mergeCell ref="R30:R31"/>
    <mergeCell ref="R33:R36"/>
    <mergeCell ref="A33:A36"/>
    <mergeCell ref="E29:E30"/>
    <mergeCell ref="A30:A31"/>
    <mergeCell ref="B30:B31"/>
    <mergeCell ref="B33:B36"/>
    <mergeCell ref="A17:A20"/>
    <mergeCell ref="B17:B20"/>
    <mergeCell ref="A21:A22"/>
    <mergeCell ref="B21:B22"/>
    <mergeCell ref="F29:F30"/>
    <mergeCell ref="R13:R16"/>
    <mergeCell ref="R17:R20"/>
    <mergeCell ref="R21:R22"/>
    <mergeCell ref="R23:R24"/>
    <mergeCell ref="A27:A28"/>
    <mergeCell ref="B27:B28"/>
    <mergeCell ref="A23:A24"/>
    <mergeCell ref="B23:B24"/>
    <mergeCell ref="B13:B16"/>
    <mergeCell ref="K3:P3"/>
    <mergeCell ref="R3:R4"/>
    <mergeCell ref="R7:R8"/>
    <mergeCell ref="R9:R11"/>
    <mergeCell ref="A9:A11"/>
    <mergeCell ref="B9:B11"/>
    <mergeCell ref="A13:A16"/>
    <mergeCell ref="A1:R1"/>
    <mergeCell ref="A2:R2"/>
    <mergeCell ref="A3:A4"/>
    <mergeCell ref="B3:B4"/>
    <mergeCell ref="C3:E3"/>
    <mergeCell ref="F3:F4"/>
    <mergeCell ref="G3:J3"/>
    <mergeCell ref="A7:A8"/>
    <mergeCell ref="B7:B8"/>
  </mergeCells>
  <conditionalFormatting sqref="B37">
    <cfRule type="duplicateValues" priority="8" dxfId="14" stopIfTrue="1">
      <formula>AND(COUNTIF($B$37:$B$37,B37)&gt;1,NOT(ISBLANK(B37)))</formula>
    </cfRule>
  </conditionalFormatting>
  <conditionalFormatting sqref="B30:B31">
    <cfRule type="duplicateValues" priority="2" dxfId="14" stopIfTrue="1">
      <formula>AND(COUNTIF($B$30:$B$31,B30)&gt;1,NOT(ISBLANK(B30)))</formula>
    </cfRule>
  </conditionalFormatting>
  <conditionalFormatting sqref="B32:B65536 B1 B3:B4 B6:B7 B9 B12:B13 B17 B21 B23 B25:B29">
    <cfRule type="duplicateValues" priority="24" dxfId="14" stopIfTrue="1">
      <formula>AND(COUNTIF($B$32:$B$65536,B1)+COUNTIF($B$1:$B$1,B1)+COUNTIF($B$3:$B$4,B1)+COUNTIF($B$6:$B$7,B1)+COUNTIF($B$9:$B$9,B1)+COUNTIF($B$12:$B$13,B1)+COUNTIF($B$17:$B$17,B1)+COUNTIF($B$21:$B$21,B1)+COUNTIF($B$23:$B$23,B1)+COUNTIF($B$25:$B$29,B1)&gt;1,NOT(ISBLANK(B1)))</formula>
    </cfRule>
  </conditionalFormatting>
  <conditionalFormatting sqref="B38:B65536 B1 B3:B4 B32:B33 B6:B7 B9 B12:B13 B17 B21 B23 B25:B29">
    <cfRule type="duplicateValues" priority="36" dxfId="14" stopIfTrue="1">
      <formula>AND(COUNTIF($B$38:$B$65536,B1)+COUNTIF($B$1:$B$1,B1)+COUNTIF($B$3:$B$4,B1)+COUNTIF($B$32:$B$33,B1)+COUNTIF($B$6:$B$7,B1)+COUNTIF($B$9:$B$9,B1)+COUNTIF($B$12:$B$13,B1)+COUNTIF($B$17:$B$17,B1)+COUNTIF($B$21:$B$21,B1)+COUNTIF($B$23:$B$23,B1)+COUNTIF($B$25:$B$29,B1)&gt;1,NOT(ISBLANK(B1)))</formula>
    </cfRule>
  </conditionalFormatting>
  <printOptions horizontalCentered="1"/>
  <pageMargins left="0.07874015748031496" right="0.07874015748031496" top="0.7874015748031497" bottom="0.1968503937007874" header="0.1968503937007874" footer="0.196850393700787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A1">
      <pane ySplit="4" topLeftCell="A26" activePane="bottomLeft" state="frozen"/>
      <selection pane="topLeft" activeCell="C1" sqref="C1"/>
      <selection pane="bottomLeft" activeCell="A3" sqref="A3:A4"/>
    </sheetView>
  </sheetViews>
  <sheetFormatPr defaultColWidth="8.796875" defaultRowHeight="15"/>
  <cols>
    <col min="1" max="1" width="4.8984375" style="13" customWidth="1"/>
    <col min="2" max="2" width="21.69921875" style="14" customWidth="1"/>
    <col min="3" max="4" width="7.3984375" style="15" customWidth="1"/>
    <col min="5" max="5" width="9.19921875" style="17" customWidth="1"/>
    <col min="6" max="6" width="14" style="17" customWidth="1"/>
    <col min="7" max="7" width="15.19921875" style="17" customWidth="1"/>
    <col min="8" max="8" width="14" style="17" customWidth="1"/>
    <col min="9" max="9" width="11.59765625" style="17" customWidth="1"/>
    <col min="10" max="10" width="9.59765625" style="17" customWidth="1"/>
    <col min="11" max="11" width="4.69921875" style="17" customWidth="1"/>
    <col min="12" max="12" width="6.296875" style="17" customWidth="1"/>
    <col min="13" max="13" width="6.8984375" style="17" customWidth="1"/>
    <col min="14" max="14" width="6.796875" style="17" customWidth="1"/>
    <col min="15" max="15" width="9.8984375" style="17" customWidth="1"/>
    <col min="16" max="16" width="10" style="17" customWidth="1"/>
    <col min="17" max="17" width="9.09765625" style="18" customWidth="1"/>
    <col min="18" max="18" width="8.8984375" style="39" customWidth="1"/>
    <col min="19" max="16384" width="8.8984375" style="29" customWidth="1"/>
  </cols>
  <sheetData>
    <row r="1" spans="1:17" ht="49.5" customHeight="1">
      <c r="A1" s="106" t="s">
        <v>65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9.25" customHeight="1">
      <c r="A2" s="107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s="30" customFormat="1" ht="33" customHeight="1">
      <c r="A3" s="114" t="s">
        <v>0</v>
      </c>
      <c r="B3" s="115" t="s">
        <v>1</v>
      </c>
      <c r="C3" s="128" t="s">
        <v>39</v>
      </c>
      <c r="D3" s="128" t="s">
        <v>40</v>
      </c>
      <c r="E3" s="115" t="s">
        <v>68</v>
      </c>
      <c r="F3" s="115"/>
      <c r="G3" s="115"/>
      <c r="H3" s="115"/>
      <c r="I3" s="115"/>
      <c r="J3" s="115"/>
      <c r="K3" s="129" t="s">
        <v>44</v>
      </c>
      <c r="L3" s="128" t="s">
        <v>45</v>
      </c>
      <c r="M3" s="128" t="s">
        <v>46</v>
      </c>
      <c r="N3" s="128" t="s">
        <v>47</v>
      </c>
      <c r="O3" s="128" t="s">
        <v>48</v>
      </c>
      <c r="P3" s="128" t="s">
        <v>49</v>
      </c>
      <c r="Q3" s="115" t="s">
        <v>6</v>
      </c>
      <c r="R3" s="40"/>
    </row>
    <row r="4" spans="1:18" s="30" customFormat="1" ht="93" customHeight="1">
      <c r="A4" s="114"/>
      <c r="B4" s="115"/>
      <c r="C4" s="128"/>
      <c r="D4" s="128"/>
      <c r="E4" s="117" t="s">
        <v>26</v>
      </c>
      <c r="F4" s="117" t="s">
        <v>41</v>
      </c>
      <c r="G4" s="117" t="s">
        <v>42</v>
      </c>
      <c r="H4" s="117" t="s">
        <v>62</v>
      </c>
      <c r="I4" s="117" t="s">
        <v>43</v>
      </c>
      <c r="J4" s="117" t="s">
        <v>26</v>
      </c>
      <c r="K4" s="129"/>
      <c r="L4" s="128"/>
      <c r="M4" s="130"/>
      <c r="N4" s="130"/>
      <c r="O4" s="128"/>
      <c r="P4" s="128"/>
      <c r="Q4" s="115"/>
      <c r="R4" s="40"/>
    </row>
    <row r="5" spans="1:18" s="30" customFormat="1" ht="20.25" customHeight="1">
      <c r="A5" s="21">
        <v>-1</v>
      </c>
      <c r="B5" s="22">
        <v>-2</v>
      </c>
      <c r="C5" s="22">
        <v>-4</v>
      </c>
      <c r="D5" s="21">
        <v>-5</v>
      </c>
      <c r="E5" s="22">
        <v>-6</v>
      </c>
      <c r="F5" s="21">
        <v>-7</v>
      </c>
      <c r="G5" s="22">
        <v>-8</v>
      </c>
      <c r="H5" s="21">
        <v>-9</v>
      </c>
      <c r="I5" s="22">
        <v>-10</v>
      </c>
      <c r="J5" s="21">
        <v>-11</v>
      </c>
      <c r="K5" s="22">
        <v>-12</v>
      </c>
      <c r="L5" s="21">
        <v>-13</v>
      </c>
      <c r="M5" s="22">
        <v>-14</v>
      </c>
      <c r="N5" s="21">
        <v>-15</v>
      </c>
      <c r="O5" s="22">
        <v>-16</v>
      </c>
      <c r="P5" s="21">
        <v>-17</v>
      </c>
      <c r="Q5" s="22">
        <v>-18</v>
      </c>
      <c r="R5" s="40"/>
    </row>
    <row r="6" spans="1:18" s="31" customFormat="1" ht="32.25" customHeight="1">
      <c r="A6" s="9" t="s">
        <v>25</v>
      </c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41"/>
    </row>
    <row r="7" spans="1:18" s="31" customFormat="1" ht="29.25" customHeight="1">
      <c r="A7" s="80">
        <f>'TKDT_trình Đ3'!A7</f>
        <v>1</v>
      </c>
      <c r="B7" s="105" t="str">
        <f>'TKDT_trình Đ3'!B7</f>
        <v>Nguyễn Hồng Văn
Nguyễn Thị Hương</v>
      </c>
      <c r="C7" s="70">
        <v>480</v>
      </c>
      <c r="D7" s="24">
        <f aca="true" t="shared" si="0" ref="D7:D25">C7*0.7</f>
        <v>336</v>
      </c>
      <c r="E7" s="78">
        <f>'TKDT_trình Đ3'!O7</f>
        <v>79.2</v>
      </c>
      <c r="F7" s="5"/>
      <c r="G7" s="5"/>
      <c r="H7" s="5"/>
      <c r="I7" s="5"/>
      <c r="J7" s="92">
        <f>SUM(E7:I8)</f>
        <v>204.60000000000002</v>
      </c>
      <c r="K7" s="108">
        <f>J7/D7</f>
        <v>0.6089285714285715</v>
      </c>
      <c r="L7" s="109">
        <f>TRUNC(K7)</f>
        <v>0</v>
      </c>
      <c r="M7" s="109">
        <v>0</v>
      </c>
      <c r="N7" s="109">
        <f>L7-M7</f>
        <v>0</v>
      </c>
      <c r="O7" s="110">
        <v>3500000</v>
      </c>
      <c r="P7" s="110">
        <f>N7*O7</f>
        <v>0</v>
      </c>
      <c r="Q7" s="111"/>
      <c r="R7" s="41"/>
    </row>
    <row r="8" spans="1:18" s="31" customFormat="1" ht="29.25" customHeight="1">
      <c r="A8" s="80"/>
      <c r="B8" s="105"/>
      <c r="C8" s="70">
        <v>480</v>
      </c>
      <c r="D8" s="24">
        <f t="shared" si="0"/>
        <v>336</v>
      </c>
      <c r="E8" s="78">
        <f>'TKDT_trình Đ3'!O8</f>
        <v>125.4</v>
      </c>
      <c r="F8" s="5"/>
      <c r="G8" s="5"/>
      <c r="H8" s="5"/>
      <c r="I8" s="5"/>
      <c r="J8" s="92"/>
      <c r="K8" s="108"/>
      <c r="L8" s="109"/>
      <c r="M8" s="109"/>
      <c r="N8" s="109"/>
      <c r="O8" s="110"/>
      <c r="P8" s="110"/>
      <c r="Q8" s="111"/>
      <c r="R8" s="41"/>
    </row>
    <row r="9" spans="1:18" s="31" customFormat="1" ht="29.25" customHeight="1">
      <c r="A9" s="80">
        <f>'TKDT_trình Đ3'!A9</f>
        <v>2</v>
      </c>
      <c r="B9" s="105" t="str">
        <f>'TKDT_trình Đ3'!B9</f>
        <v>Đặng Ngọc Sự
Nguyễn Thị Hường</v>
      </c>
      <c r="C9" s="70">
        <v>480</v>
      </c>
      <c r="D9" s="24">
        <f t="shared" si="0"/>
        <v>336</v>
      </c>
      <c r="E9" s="78">
        <f>'TKDT_trình Đ3'!O9</f>
        <v>597</v>
      </c>
      <c r="F9" s="5"/>
      <c r="G9" s="5">
        <v>299.9</v>
      </c>
      <c r="H9" s="5"/>
      <c r="I9" s="5"/>
      <c r="J9" s="92">
        <f>SUM(E9:I11)</f>
        <v>1535.4</v>
      </c>
      <c r="K9" s="108">
        <f>J9/D9</f>
        <v>4.569642857142857</v>
      </c>
      <c r="L9" s="109">
        <f>TRUNC(K9)</f>
        <v>4</v>
      </c>
      <c r="M9" s="109">
        <v>0</v>
      </c>
      <c r="N9" s="109">
        <f>L9-M9</f>
        <v>4</v>
      </c>
      <c r="O9" s="110">
        <v>3500000</v>
      </c>
      <c r="P9" s="110">
        <f>N9*O9</f>
        <v>14000000</v>
      </c>
      <c r="Q9" s="111"/>
      <c r="R9" s="41"/>
    </row>
    <row r="10" spans="1:18" s="31" customFormat="1" ht="29.25" customHeight="1">
      <c r="A10" s="80"/>
      <c r="B10" s="105"/>
      <c r="C10" s="70">
        <v>480</v>
      </c>
      <c r="D10" s="24">
        <f t="shared" si="0"/>
        <v>336</v>
      </c>
      <c r="E10" s="78">
        <f>'TKDT_trình Đ3'!O10</f>
        <v>196.3</v>
      </c>
      <c r="F10" s="5"/>
      <c r="G10" s="5"/>
      <c r="H10" s="5"/>
      <c r="I10" s="5"/>
      <c r="J10" s="92"/>
      <c r="K10" s="108"/>
      <c r="L10" s="109"/>
      <c r="M10" s="109"/>
      <c r="N10" s="109"/>
      <c r="O10" s="110"/>
      <c r="P10" s="110"/>
      <c r="Q10" s="111"/>
      <c r="R10" s="41"/>
    </row>
    <row r="11" spans="1:18" s="31" customFormat="1" ht="29.25" customHeight="1">
      <c r="A11" s="80"/>
      <c r="B11" s="105"/>
      <c r="C11" s="70">
        <v>480</v>
      </c>
      <c r="D11" s="24">
        <f t="shared" si="0"/>
        <v>336</v>
      </c>
      <c r="E11" s="78">
        <f>'TKDT_trình Đ3'!O11</f>
        <v>442.2</v>
      </c>
      <c r="F11" s="5"/>
      <c r="G11" s="5"/>
      <c r="H11" s="5"/>
      <c r="I11" s="5"/>
      <c r="J11" s="92"/>
      <c r="K11" s="108"/>
      <c r="L11" s="109"/>
      <c r="M11" s="109"/>
      <c r="N11" s="109"/>
      <c r="O11" s="110"/>
      <c r="P11" s="110"/>
      <c r="Q11" s="111"/>
      <c r="R11" s="41"/>
    </row>
    <row r="12" spans="1:18" s="31" customFormat="1" ht="39" customHeight="1">
      <c r="A12" s="69">
        <f>'TKDT_trình Đ3'!A12</f>
        <v>3</v>
      </c>
      <c r="B12" s="46" t="str">
        <f>'TKDT_trình Đ3'!B12</f>
        <v>Nhữ Đình Chiến
Nguyễn Thị Hà</v>
      </c>
      <c r="C12" s="70">
        <v>480</v>
      </c>
      <c r="D12" s="24">
        <f t="shared" si="0"/>
        <v>336</v>
      </c>
      <c r="E12" s="78">
        <f>'TKDT_trình Đ3'!O12</f>
        <v>335.8</v>
      </c>
      <c r="F12" s="5"/>
      <c r="G12" s="5"/>
      <c r="H12" s="5"/>
      <c r="I12" s="5"/>
      <c r="J12" s="5">
        <f>SUM(E12:I12)</f>
        <v>335.8</v>
      </c>
      <c r="K12" s="25">
        <f>J12/D12</f>
        <v>0.9994047619047619</v>
      </c>
      <c r="L12" s="28">
        <v>1</v>
      </c>
      <c r="M12" s="28">
        <v>0</v>
      </c>
      <c r="N12" s="28">
        <f>L12-M12</f>
        <v>1</v>
      </c>
      <c r="O12" s="27">
        <v>3500000</v>
      </c>
      <c r="P12" s="27">
        <f>N12*O12</f>
        <v>3500000</v>
      </c>
      <c r="Q12" s="9"/>
      <c r="R12" s="41"/>
    </row>
    <row r="13" spans="1:18" s="31" customFormat="1" ht="29.25" customHeight="1">
      <c r="A13" s="80">
        <f>'TKDT_trình Đ3'!A13</f>
        <v>4</v>
      </c>
      <c r="B13" s="105" t="str">
        <f>'TKDT_trình Đ3'!B13</f>
        <v>Nguyễn Văn Trọng
Nguyễn Thị Liên</v>
      </c>
      <c r="C13" s="70">
        <v>480</v>
      </c>
      <c r="D13" s="24">
        <f t="shared" si="0"/>
        <v>336</v>
      </c>
      <c r="E13" s="78">
        <f>'TKDT_trình Đ3'!O13</f>
        <v>241.4</v>
      </c>
      <c r="F13" s="5"/>
      <c r="G13" s="5">
        <v>206</v>
      </c>
      <c r="H13" s="5"/>
      <c r="I13" s="5"/>
      <c r="J13" s="92">
        <f>SUM(E13:I16)</f>
        <v>1784.2</v>
      </c>
      <c r="K13" s="108">
        <f>J13/D13</f>
        <v>5.310119047619048</v>
      </c>
      <c r="L13" s="109">
        <f>TRUNC(K13)</f>
        <v>5</v>
      </c>
      <c r="M13" s="109">
        <v>0</v>
      </c>
      <c r="N13" s="109">
        <f>L13-M13</f>
        <v>5</v>
      </c>
      <c r="O13" s="110">
        <v>3500000</v>
      </c>
      <c r="P13" s="110">
        <f>N13*O13</f>
        <v>17500000</v>
      </c>
      <c r="Q13" s="111"/>
      <c r="R13" s="113"/>
    </row>
    <row r="14" spans="1:18" s="31" customFormat="1" ht="29.25" customHeight="1">
      <c r="A14" s="80"/>
      <c r="B14" s="105"/>
      <c r="C14" s="70">
        <v>480</v>
      </c>
      <c r="D14" s="24">
        <f t="shared" si="0"/>
        <v>336</v>
      </c>
      <c r="E14" s="78">
        <f>'TKDT_trình Đ3'!O14</f>
        <v>368.9</v>
      </c>
      <c r="F14" s="5"/>
      <c r="G14" s="5"/>
      <c r="H14" s="5"/>
      <c r="I14" s="5"/>
      <c r="J14" s="92"/>
      <c r="K14" s="108"/>
      <c r="L14" s="109"/>
      <c r="M14" s="109"/>
      <c r="N14" s="109"/>
      <c r="O14" s="110"/>
      <c r="P14" s="110"/>
      <c r="Q14" s="111"/>
      <c r="R14" s="113"/>
    </row>
    <row r="15" spans="1:18" s="31" customFormat="1" ht="29.25" customHeight="1">
      <c r="A15" s="80"/>
      <c r="B15" s="105"/>
      <c r="C15" s="70">
        <v>480</v>
      </c>
      <c r="D15" s="24">
        <f t="shared" si="0"/>
        <v>336</v>
      </c>
      <c r="E15" s="78">
        <f>'TKDT_trình Đ3'!O15</f>
        <v>634.1</v>
      </c>
      <c r="F15" s="5"/>
      <c r="G15" s="5"/>
      <c r="H15" s="5"/>
      <c r="I15" s="5"/>
      <c r="J15" s="92"/>
      <c r="K15" s="108"/>
      <c r="L15" s="109"/>
      <c r="M15" s="109"/>
      <c r="N15" s="109"/>
      <c r="O15" s="110"/>
      <c r="P15" s="110"/>
      <c r="Q15" s="111"/>
      <c r="R15" s="113"/>
    </row>
    <row r="16" spans="1:18" s="31" customFormat="1" ht="29.25" customHeight="1">
      <c r="A16" s="80"/>
      <c r="B16" s="105"/>
      <c r="C16" s="70">
        <v>480</v>
      </c>
      <c r="D16" s="24">
        <f t="shared" si="0"/>
        <v>336</v>
      </c>
      <c r="E16" s="78">
        <f>'TKDT_trình Đ3'!O16</f>
        <v>333.8</v>
      </c>
      <c r="F16" s="5"/>
      <c r="G16" s="5"/>
      <c r="H16" s="5"/>
      <c r="I16" s="5"/>
      <c r="J16" s="92"/>
      <c r="K16" s="108"/>
      <c r="L16" s="109"/>
      <c r="M16" s="109"/>
      <c r="N16" s="109"/>
      <c r="O16" s="110"/>
      <c r="P16" s="110"/>
      <c r="Q16" s="111"/>
      <c r="R16" s="113"/>
    </row>
    <row r="17" spans="1:18" s="31" customFormat="1" ht="29.25" customHeight="1">
      <c r="A17" s="80">
        <f>'TKDT_trình Đ3'!A17</f>
        <v>5</v>
      </c>
      <c r="B17" s="105" t="str">
        <f>'TKDT_trình Đ3'!B17</f>
        <v>Lưu Bá Hoan
Nguyễn Thị Dung</v>
      </c>
      <c r="C17" s="70">
        <v>480</v>
      </c>
      <c r="D17" s="24">
        <f t="shared" si="0"/>
        <v>336</v>
      </c>
      <c r="E17" s="78">
        <f>'TKDT_trình Đ3'!O17</f>
        <v>289.4</v>
      </c>
      <c r="F17" s="5">
        <v>162.7</v>
      </c>
      <c r="G17" s="5">
        <v>185.8</v>
      </c>
      <c r="H17" s="5"/>
      <c r="I17" s="5"/>
      <c r="J17" s="92">
        <f>SUM(E17:I20)</f>
        <v>1555.5</v>
      </c>
      <c r="K17" s="108">
        <f>J17/D17</f>
        <v>4.629464285714286</v>
      </c>
      <c r="L17" s="109">
        <f>TRUNC(K17)</f>
        <v>4</v>
      </c>
      <c r="M17" s="109">
        <v>1</v>
      </c>
      <c r="N17" s="109">
        <f>L17-M17</f>
        <v>3</v>
      </c>
      <c r="O17" s="110">
        <v>3500000</v>
      </c>
      <c r="P17" s="110">
        <f>N17*O17</f>
        <v>10500000</v>
      </c>
      <c r="Q17" s="111"/>
      <c r="R17" s="41"/>
    </row>
    <row r="18" spans="1:18" s="31" customFormat="1" ht="29.25" customHeight="1">
      <c r="A18" s="80"/>
      <c r="B18" s="105"/>
      <c r="C18" s="70">
        <v>480</v>
      </c>
      <c r="D18" s="24">
        <f t="shared" si="0"/>
        <v>336</v>
      </c>
      <c r="E18" s="78">
        <f>'TKDT_trình Đ3'!O18</f>
        <v>342.3</v>
      </c>
      <c r="F18" s="5"/>
      <c r="G18" s="5"/>
      <c r="H18" s="5"/>
      <c r="I18" s="5"/>
      <c r="J18" s="92"/>
      <c r="K18" s="108"/>
      <c r="L18" s="109"/>
      <c r="M18" s="109"/>
      <c r="N18" s="109"/>
      <c r="O18" s="110"/>
      <c r="P18" s="110"/>
      <c r="Q18" s="111"/>
      <c r="R18" s="41"/>
    </row>
    <row r="19" spans="1:18" s="31" customFormat="1" ht="29.25" customHeight="1">
      <c r="A19" s="80"/>
      <c r="B19" s="105"/>
      <c r="C19" s="70">
        <v>480</v>
      </c>
      <c r="D19" s="24">
        <f t="shared" si="0"/>
        <v>336</v>
      </c>
      <c r="E19" s="78">
        <f>'TKDT_trình Đ3'!O19</f>
        <v>370.9</v>
      </c>
      <c r="F19" s="5"/>
      <c r="G19" s="5"/>
      <c r="H19" s="5"/>
      <c r="I19" s="5"/>
      <c r="J19" s="92"/>
      <c r="K19" s="108"/>
      <c r="L19" s="109"/>
      <c r="M19" s="109"/>
      <c r="N19" s="109"/>
      <c r="O19" s="110"/>
      <c r="P19" s="110"/>
      <c r="Q19" s="111"/>
      <c r="R19" s="41"/>
    </row>
    <row r="20" spans="1:18" s="31" customFormat="1" ht="29.25" customHeight="1">
      <c r="A20" s="80"/>
      <c r="B20" s="105"/>
      <c r="C20" s="70">
        <v>480</v>
      </c>
      <c r="D20" s="24">
        <f t="shared" si="0"/>
        <v>336</v>
      </c>
      <c r="E20" s="78">
        <f>'TKDT_trình Đ3'!O20</f>
        <v>204.4</v>
      </c>
      <c r="F20" s="5"/>
      <c r="G20" s="5"/>
      <c r="H20" s="5"/>
      <c r="I20" s="5"/>
      <c r="J20" s="92"/>
      <c r="K20" s="108"/>
      <c r="L20" s="109"/>
      <c r="M20" s="109"/>
      <c r="N20" s="109"/>
      <c r="O20" s="110"/>
      <c r="P20" s="110"/>
      <c r="Q20" s="111"/>
      <c r="R20" s="41"/>
    </row>
    <row r="21" spans="1:18" s="31" customFormat="1" ht="27" customHeight="1">
      <c r="A21" s="80">
        <f>'TKDT_trình Đ3'!A21</f>
        <v>6</v>
      </c>
      <c r="B21" s="105" t="str">
        <f>'TKDT_trình Đ3'!B21</f>
        <v>Trịnh Xuân Phông</v>
      </c>
      <c r="C21" s="70">
        <v>480</v>
      </c>
      <c r="D21" s="24">
        <f t="shared" si="0"/>
        <v>336</v>
      </c>
      <c r="E21" s="78">
        <f>'TKDT_trình Đ3'!O21</f>
        <v>264.9</v>
      </c>
      <c r="F21" s="5"/>
      <c r="G21" s="5"/>
      <c r="H21" s="5"/>
      <c r="I21" s="5"/>
      <c r="J21" s="92">
        <f>SUM(E21:I22)</f>
        <v>543.5999999999999</v>
      </c>
      <c r="K21" s="108">
        <f>J21/D21</f>
        <v>1.6178571428571427</v>
      </c>
      <c r="L21" s="109">
        <f>TRUNC(K21)</f>
        <v>1</v>
      </c>
      <c r="M21" s="109">
        <v>0</v>
      </c>
      <c r="N21" s="109">
        <f>L21-M21</f>
        <v>1</v>
      </c>
      <c r="O21" s="110">
        <v>3500000</v>
      </c>
      <c r="P21" s="110">
        <f>N21*O21</f>
        <v>3500000</v>
      </c>
      <c r="Q21" s="111"/>
      <c r="R21" s="62"/>
    </row>
    <row r="22" spans="1:18" s="31" customFormat="1" ht="27" customHeight="1">
      <c r="A22" s="80"/>
      <c r="B22" s="105"/>
      <c r="C22" s="70">
        <v>480</v>
      </c>
      <c r="D22" s="24">
        <f t="shared" si="0"/>
        <v>336</v>
      </c>
      <c r="E22" s="78">
        <f>'TKDT_trình Đ3'!O22</f>
        <v>278.7</v>
      </c>
      <c r="F22" s="5"/>
      <c r="G22" s="5"/>
      <c r="H22" s="5"/>
      <c r="I22" s="5"/>
      <c r="J22" s="92"/>
      <c r="K22" s="108"/>
      <c r="L22" s="109"/>
      <c r="M22" s="109"/>
      <c r="N22" s="109"/>
      <c r="O22" s="110"/>
      <c r="P22" s="110"/>
      <c r="Q22" s="111"/>
      <c r="R22" s="62"/>
    </row>
    <row r="23" spans="1:18" s="31" customFormat="1" ht="27" customHeight="1">
      <c r="A23" s="80">
        <f>'TKDT_trình Đ3'!A23</f>
        <v>7</v>
      </c>
      <c r="B23" s="105" t="str">
        <f>'TKDT_trình Đ3'!B23</f>
        <v>Nguyễn Văn Kình
Đặng Thị Phi Nga</v>
      </c>
      <c r="C23" s="70">
        <v>480</v>
      </c>
      <c r="D23" s="24">
        <f t="shared" si="0"/>
        <v>336</v>
      </c>
      <c r="E23" s="78">
        <f>'TKDT_trình Đ3'!O23</f>
        <v>160</v>
      </c>
      <c r="F23" s="5"/>
      <c r="G23" s="5">
        <v>196</v>
      </c>
      <c r="H23" s="5">
        <v>196.6</v>
      </c>
      <c r="I23" s="5"/>
      <c r="J23" s="92">
        <f>SUM(E23:I24)</f>
        <v>754</v>
      </c>
      <c r="K23" s="108">
        <f>J23/D23</f>
        <v>2.244047619047619</v>
      </c>
      <c r="L23" s="109">
        <f>TRUNC(K23)</f>
        <v>2</v>
      </c>
      <c r="M23" s="109">
        <v>1</v>
      </c>
      <c r="N23" s="109">
        <f>L23-M23</f>
        <v>1</v>
      </c>
      <c r="O23" s="110">
        <v>3500000</v>
      </c>
      <c r="P23" s="110">
        <f>N23*O23</f>
        <v>3500000</v>
      </c>
      <c r="Q23" s="111"/>
      <c r="R23" s="41"/>
    </row>
    <row r="24" spans="1:18" s="31" customFormat="1" ht="27" customHeight="1">
      <c r="A24" s="80"/>
      <c r="B24" s="105"/>
      <c r="C24" s="70">
        <v>480</v>
      </c>
      <c r="D24" s="24">
        <f t="shared" si="0"/>
        <v>336</v>
      </c>
      <c r="E24" s="78">
        <f>'TKDT_trình Đ3'!O24</f>
        <v>201.4</v>
      </c>
      <c r="F24" s="5"/>
      <c r="G24" s="5"/>
      <c r="H24" s="5"/>
      <c r="I24" s="5"/>
      <c r="J24" s="92"/>
      <c r="K24" s="108"/>
      <c r="L24" s="109"/>
      <c r="M24" s="109"/>
      <c r="N24" s="109"/>
      <c r="O24" s="110"/>
      <c r="P24" s="110"/>
      <c r="Q24" s="111"/>
      <c r="R24" s="41"/>
    </row>
    <row r="25" spans="1:18" s="31" customFormat="1" ht="32.25" customHeight="1">
      <c r="A25" s="69">
        <f>'TKDT_trình Đ3'!A25</f>
        <v>8</v>
      </c>
      <c r="B25" s="46" t="str">
        <f>'TKDT_trình Đ3'!B25</f>
        <v>Trịnh Thị Yên</v>
      </c>
      <c r="C25" s="70">
        <v>480</v>
      </c>
      <c r="D25" s="24">
        <f t="shared" si="0"/>
        <v>336</v>
      </c>
      <c r="E25" s="78">
        <f>'TKDT_trình Đ3'!O25</f>
        <v>145.6</v>
      </c>
      <c r="F25" s="5"/>
      <c r="G25" s="5"/>
      <c r="H25" s="5"/>
      <c r="I25" s="5"/>
      <c r="J25" s="5">
        <f>SUM(E25:I25)</f>
        <v>145.6</v>
      </c>
      <c r="K25" s="25">
        <f>J25/D25</f>
        <v>0.4333333333333333</v>
      </c>
      <c r="L25" s="28">
        <f>TRUNC(K25)</f>
        <v>0</v>
      </c>
      <c r="M25" s="28">
        <v>0</v>
      </c>
      <c r="N25" s="28">
        <f>L25-M25</f>
        <v>0</v>
      </c>
      <c r="O25" s="27">
        <v>3500000</v>
      </c>
      <c r="P25" s="27">
        <f>N25*O25</f>
        <v>0</v>
      </c>
      <c r="Q25" s="9"/>
      <c r="R25" s="41"/>
    </row>
    <row r="26" spans="1:18" s="32" customFormat="1" ht="39.75" customHeight="1">
      <c r="A26" s="69">
        <f>'TKDT_trình Đ3'!A26</f>
        <v>9</v>
      </c>
      <c r="B26" s="46" t="str">
        <f>'TKDT_trình Đ3'!B26</f>
        <v>Nguyễn Văn Thứ - đã chết
Đồng Thị An và hàng thừa kế</v>
      </c>
      <c r="C26" s="70">
        <v>480</v>
      </c>
      <c r="D26" s="24">
        <f aca="true" t="shared" si="1" ref="D26:D36">C26*0.7</f>
        <v>336</v>
      </c>
      <c r="E26" s="78">
        <f>'TKDT_trình Đ3'!O26</f>
        <v>1386.4</v>
      </c>
      <c r="F26" s="5"/>
      <c r="G26" s="5">
        <v>290.1</v>
      </c>
      <c r="H26" s="5"/>
      <c r="I26" s="5"/>
      <c r="J26" s="5">
        <f>SUM(E26:I26)</f>
        <v>1676.5</v>
      </c>
      <c r="K26" s="25">
        <f>J26/D26</f>
        <v>4.989583333333333</v>
      </c>
      <c r="L26" s="28">
        <f>TRUNC(K26)</f>
        <v>4</v>
      </c>
      <c r="M26" s="28">
        <v>0</v>
      </c>
      <c r="N26" s="28">
        <f>L26-M26</f>
        <v>4</v>
      </c>
      <c r="O26" s="27">
        <v>3500000</v>
      </c>
      <c r="P26" s="27">
        <f>N26*O26</f>
        <v>14000000</v>
      </c>
      <c r="Q26" s="69"/>
      <c r="R26" s="42"/>
    </row>
    <row r="27" spans="1:18" s="32" customFormat="1" ht="27" customHeight="1">
      <c r="A27" s="80">
        <f>'TKDT_trình Đ3'!A27</f>
        <v>10</v>
      </c>
      <c r="B27" s="112" t="str">
        <f>'TKDT_trình Đ3'!B27</f>
        <v>Nguyễn Văn Đại
Nguyễn Thị Lớp</v>
      </c>
      <c r="C27" s="70">
        <v>480</v>
      </c>
      <c r="D27" s="24">
        <f t="shared" si="1"/>
        <v>336</v>
      </c>
      <c r="E27" s="78">
        <f>'TKDT_trình Đ3'!O27</f>
        <v>634</v>
      </c>
      <c r="F27" s="5"/>
      <c r="G27" s="5"/>
      <c r="H27" s="5"/>
      <c r="I27" s="5"/>
      <c r="J27" s="92">
        <f>SUM(E27:I28)</f>
        <v>869.1</v>
      </c>
      <c r="K27" s="108">
        <f>J27/D27</f>
        <v>2.586607142857143</v>
      </c>
      <c r="L27" s="109">
        <f>TRUNC(K27)</f>
        <v>2</v>
      </c>
      <c r="M27" s="109">
        <v>0</v>
      </c>
      <c r="N27" s="109">
        <f>L27-M27</f>
        <v>2</v>
      </c>
      <c r="O27" s="110">
        <v>3500000</v>
      </c>
      <c r="P27" s="110">
        <f>N27*O27</f>
        <v>7000000</v>
      </c>
      <c r="Q27" s="80"/>
      <c r="R27" s="42"/>
    </row>
    <row r="28" spans="1:18" s="32" customFormat="1" ht="27" customHeight="1">
      <c r="A28" s="80"/>
      <c r="B28" s="112"/>
      <c r="C28" s="70">
        <v>480</v>
      </c>
      <c r="D28" s="24">
        <f t="shared" si="1"/>
        <v>336</v>
      </c>
      <c r="E28" s="78">
        <f>'TKDT_trình Đ3'!O28</f>
        <v>186.2</v>
      </c>
      <c r="F28" s="5"/>
      <c r="G28" s="5"/>
      <c r="H28" s="5"/>
      <c r="I28" s="5">
        <v>48.9</v>
      </c>
      <c r="J28" s="92"/>
      <c r="K28" s="108"/>
      <c r="L28" s="109"/>
      <c r="M28" s="109"/>
      <c r="N28" s="109"/>
      <c r="O28" s="110"/>
      <c r="P28" s="110"/>
      <c r="Q28" s="80"/>
      <c r="R28" s="42"/>
    </row>
    <row r="29" spans="1:18" s="32" customFormat="1" ht="39" customHeight="1">
      <c r="A29" s="69">
        <f>'TKDT_trình Đ3'!A29</f>
        <v>11</v>
      </c>
      <c r="B29" s="46" t="str">
        <f>'TKDT_trình Đ3'!B29</f>
        <v>Hoàng Thị Ngoan
(GCN Hoàng Thị Ngoan)</v>
      </c>
      <c r="C29" s="70">
        <v>480</v>
      </c>
      <c r="D29" s="24">
        <f t="shared" si="1"/>
        <v>336</v>
      </c>
      <c r="E29" s="78">
        <f>'TKDT_trình Đ3'!O29</f>
        <v>137.1</v>
      </c>
      <c r="F29" s="5"/>
      <c r="G29" s="5"/>
      <c r="H29" s="5"/>
      <c r="I29" s="5"/>
      <c r="J29" s="5">
        <f>SUM(E29:I29)</f>
        <v>137.1</v>
      </c>
      <c r="K29" s="25">
        <f>J29/D29</f>
        <v>0.4080357142857143</v>
      </c>
      <c r="L29" s="28">
        <f>TRUNC(K29)</f>
        <v>0</v>
      </c>
      <c r="M29" s="28">
        <v>0</v>
      </c>
      <c r="N29" s="28">
        <f>L29-M29</f>
        <v>0</v>
      </c>
      <c r="O29" s="27">
        <v>3500000</v>
      </c>
      <c r="P29" s="27">
        <f>N29*O29</f>
        <v>0</v>
      </c>
      <c r="Q29" s="69"/>
      <c r="R29" s="42"/>
    </row>
    <row r="30" spans="1:18" s="32" customFormat="1" ht="30.75" customHeight="1">
      <c r="A30" s="80">
        <f>'TKDT_trình Đ3'!A30</f>
        <v>12</v>
      </c>
      <c r="B30" s="105" t="str">
        <f>'TKDT_trình Đ3'!B30</f>
        <v>Vũ Văn Thư
Ngô Thị Thành</v>
      </c>
      <c r="C30" s="70">
        <v>480</v>
      </c>
      <c r="D30" s="24">
        <f t="shared" si="1"/>
        <v>336</v>
      </c>
      <c r="E30" s="78">
        <f>'TKDT_trình Đ3'!O30</f>
        <v>106.20000000000002</v>
      </c>
      <c r="F30" s="5"/>
      <c r="G30" s="5"/>
      <c r="H30" s="5"/>
      <c r="I30" s="5"/>
      <c r="J30" s="92">
        <f>SUM(E30:I31)</f>
        <v>260.3</v>
      </c>
      <c r="K30" s="108">
        <f>J30/D30</f>
        <v>0.774702380952381</v>
      </c>
      <c r="L30" s="109">
        <f>TRUNC(K30)</f>
        <v>0</v>
      </c>
      <c r="M30" s="109">
        <v>0</v>
      </c>
      <c r="N30" s="109">
        <f>L30-M30</f>
        <v>0</v>
      </c>
      <c r="O30" s="110">
        <v>3500000</v>
      </c>
      <c r="P30" s="110">
        <f>N30*O30</f>
        <v>0</v>
      </c>
      <c r="Q30" s="80"/>
      <c r="R30" s="42"/>
    </row>
    <row r="31" spans="1:18" s="32" customFormat="1" ht="30.75" customHeight="1">
      <c r="A31" s="80"/>
      <c r="B31" s="105"/>
      <c r="C31" s="70">
        <v>480</v>
      </c>
      <c r="D31" s="24">
        <f t="shared" si="1"/>
        <v>336</v>
      </c>
      <c r="E31" s="78">
        <f>'TKDT_trình Đ3'!O31</f>
        <v>154.1</v>
      </c>
      <c r="F31" s="6"/>
      <c r="G31" s="6"/>
      <c r="H31" s="6"/>
      <c r="I31" s="6"/>
      <c r="J31" s="92"/>
      <c r="K31" s="108"/>
      <c r="L31" s="109"/>
      <c r="M31" s="109"/>
      <c r="N31" s="109"/>
      <c r="O31" s="110"/>
      <c r="P31" s="110"/>
      <c r="Q31" s="80"/>
      <c r="R31" s="42"/>
    </row>
    <row r="32" spans="1:18" s="32" customFormat="1" ht="37.5" customHeight="1">
      <c r="A32" s="69">
        <f>'TKDT_trình Đ3'!A32</f>
        <v>13</v>
      </c>
      <c r="B32" s="46" t="str">
        <f>'TKDT_trình Đ3'!B32</f>
        <v>Nguyễn Thị Tâm</v>
      </c>
      <c r="C32" s="70">
        <v>480</v>
      </c>
      <c r="D32" s="24">
        <f t="shared" si="1"/>
        <v>336</v>
      </c>
      <c r="E32" s="78">
        <f>'TKDT_trình Đ3'!O32</f>
        <v>177.4</v>
      </c>
      <c r="F32" s="5"/>
      <c r="G32" s="5"/>
      <c r="H32" s="5">
        <v>456.2</v>
      </c>
      <c r="I32" s="5"/>
      <c r="J32" s="5">
        <f>SUM(E32:I32)</f>
        <v>633.6</v>
      </c>
      <c r="K32" s="25">
        <f>J32/D32</f>
        <v>1.8857142857142857</v>
      </c>
      <c r="L32" s="28">
        <f>TRUNC(K32)</f>
        <v>1</v>
      </c>
      <c r="M32" s="28">
        <v>1</v>
      </c>
      <c r="N32" s="28">
        <f>L32-M32</f>
        <v>0</v>
      </c>
      <c r="O32" s="27">
        <v>3500000</v>
      </c>
      <c r="P32" s="27">
        <f>N32*O32</f>
        <v>0</v>
      </c>
      <c r="Q32" s="69"/>
      <c r="R32" s="42"/>
    </row>
    <row r="33" spans="1:18" s="32" customFormat="1" ht="27" customHeight="1">
      <c r="A33" s="80">
        <f>'TKDT_trình Đ3'!A33</f>
        <v>14</v>
      </c>
      <c r="B33" s="105" t="str">
        <f>'TKDT_trình Đ3'!B33</f>
        <v>Triệu Văn Tuyển
Nguyễn Thị Hoạt</v>
      </c>
      <c r="C33" s="70">
        <v>480</v>
      </c>
      <c r="D33" s="24">
        <f t="shared" si="1"/>
        <v>336</v>
      </c>
      <c r="E33" s="78">
        <f>'TKDT_trình Đ3'!O33</f>
        <v>276.2</v>
      </c>
      <c r="F33" s="5">
        <v>367.7</v>
      </c>
      <c r="G33" s="5"/>
      <c r="H33" s="5"/>
      <c r="I33" s="5">
        <v>61.5</v>
      </c>
      <c r="J33" s="92">
        <f>SUM(E33:I36)</f>
        <v>1333.3</v>
      </c>
      <c r="K33" s="108">
        <f>J33/D34</f>
        <v>3.9681547619047617</v>
      </c>
      <c r="L33" s="109">
        <f>TRUNC(K33)</f>
        <v>3</v>
      </c>
      <c r="M33" s="109">
        <v>1</v>
      </c>
      <c r="N33" s="109">
        <f>L33-M33</f>
        <v>2</v>
      </c>
      <c r="O33" s="110">
        <v>3500000</v>
      </c>
      <c r="P33" s="110">
        <f>N33*O33</f>
        <v>7000000</v>
      </c>
      <c r="Q33" s="80"/>
      <c r="R33" s="42"/>
    </row>
    <row r="34" spans="1:18" s="32" customFormat="1" ht="27" customHeight="1">
      <c r="A34" s="80"/>
      <c r="B34" s="105"/>
      <c r="C34" s="70">
        <v>480</v>
      </c>
      <c r="D34" s="24">
        <f t="shared" si="1"/>
        <v>336</v>
      </c>
      <c r="E34" s="78">
        <f>'TKDT_trình Đ3'!O34</f>
        <v>147.5</v>
      </c>
      <c r="F34" s="6"/>
      <c r="G34" s="6"/>
      <c r="H34" s="6"/>
      <c r="I34" s="6"/>
      <c r="J34" s="92"/>
      <c r="K34" s="108"/>
      <c r="L34" s="109"/>
      <c r="M34" s="109"/>
      <c r="N34" s="109"/>
      <c r="O34" s="110"/>
      <c r="P34" s="110"/>
      <c r="Q34" s="80"/>
      <c r="R34" s="42"/>
    </row>
    <row r="35" spans="1:18" s="32" customFormat="1" ht="27" customHeight="1">
      <c r="A35" s="80"/>
      <c r="B35" s="105"/>
      <c r="C35" s="70">
        <v>480</v>
      </c>
      <c r="D35" s="24">
        <f t="shared" si="1"/>
        <v>336</v>
      </c>
      <c r="E35" s="78">
        <f>'TKDT_trình Đ3'!O35</f>
        <v>407.9</v>
      </c>
      <c r="F35" s="6"/>
      <c r="G35" s="6"/>
      <c r="H35" s="6"/>
      <c r="I35" s="6"/>
      <c r="J35" s="92"/>
      <c r="K35" s="108"/>
      <c r="L35" s="109"/>
      <c r="M35" s="109"/>
      <c r="N35" s="109"/>
      <c r="O35" s="110"/>
      <c r="P35" s="110"/>
      <c r="Q35" s="80"/>
      <c r="R35" s="42"/>
    </row>
    <row r="36" spans="1:18" s="32" customFormat="1" ht="27" customHeight="1">
      <c r="A36" s="80"/>
      <c r="B36" s="105"/>
      <c r="C36" s="70">
        <v>480</v>
      </c>
      <c r="D36" s="24">
        <f t="shared" si="1"/>
        <v>336</v>
      </c>
      <c r="E36" s="78">
        <f>'TKDT_trình Đ3'!O36</f>
        <v>72.5</v>
      </c>
      <c r="F36" s="6"/>
      <c r="G36" s="6"/>
      <c r="H36" s="6"/>
      <c r="I36" s="6"/>
      <c r="J36" s="92"/>
      <c r="K36" s="108"/>
      <c r="L36" s="109"/>
      <c r="M36" s="109"/>
      <c r="N36" s="109"/>
      <c r="O36" s="110"/>
      <c r="P36" s="110"/>
      <c r="Q36" s="80"/>
      <c r="R36" s="42"/>
    </row>
    <row r="37" spans="1:18" s="33" customFormat="1" ht="22.5" customHeight="1">
      <c r="A37" s="9" t="s">
        <v>27</v>
      </c>
      <c r="B37" s="10"/>
      <c r="C37" s="10"/>
      <c r="D37" s="10"/>
      <c r="E37" s="12">
        <f aca="true" t="shared" si="2" ref="E37:J37">SUM(E7:E36)</f>
        <v>9297.2</v>
      </c>
      <c r="F37" s="12">
        <f t="shared" si="2"/>
        <v>530.4</v>
      </c>
      <c r="G37" s="12">
        <f t="shared" si="2"/>
        <v>1177.8000000000002</v>
      </c>
      <c r="H37" s="12">
        <f t="shared" si="2"/>
        <v>652.8</v>
      </c>
      <c r="I37" s="12">
        <f t="shared" si="2"/>
        <v>110.4</v>
      </c>
      <c r="J37" s="12">
        <f t="shared" si="2"/>
        <v>11768.6</v>
      </c>
      <c r="K37" s="26"/>
      <c r="L37" s="23">
        <f>SUM(L7:L36)</f>
        <v>27</v>
      </c>
      <c r="M37" s="23">
        <f>SUM(M7:M36)</f>
        <v>4</v>
      </c>
      <c r="N37" s="23">
        <f>SUM(N7:N36)</f>
        <v>23</v>
      </c>
      <c r="O37" s="23"/>
      <c r="P37" s="23">
        <f>SUM(P7:P36)</f>
        <v>80500000</v>
      </c>
      <c r="Q37" s="23"/>
      <c r="R37" s="43"/>
    </row>
    <row r="39" spans="1:18" s="17" customFormat="1" ht="15.75">
      <c r="A39" s="13"/>
      <c r="B39" s="14"/>
      <c r="C39" s="15"/>
      <c r="D39" s="15"/>
      <c r="E39" s="16"/>
      <c r="Q39" s="18"/>
      <c r="R39" s="44"/>
    </row>
    <row r="40" spans="1:18" s="17" customFormat="1" ht="15.75">
      <c r="A40" s="13"/>
      <c r="B40" s="14"/>
      <c r="C40" s="15"/>
      <c r="D40" s="15"/>
      <c r="E40" s="19"/>
      <c r="F40" s="20"/>
      <c r="G40" s="20"/>
      <c r="H40" s="20"/>
      <c r="I40" s="20"/>
      <c r="J40" s="19"/>
      <c r="K40" s="19"/>
      <c r="L40" s="19"/>
      <c r="M40" s="19"/>
      <c r="N40" s="19"/>
      <c r="O40" s="45"/>
      <c r="P40" s="19"/>
      <c r="Q40" s="18"/>
      <c r="R40" s="44"/>
    </row>
    <row r="43" spans="1:18" s="17" customFormat="1" ht="15.75">
      <c r="A43" s="13"/>
      <c r="B43" s="14"/>
      <c r="C43" s="15"/>
      <c r="D43" s="15"/>
      <c r="J43" s="16"/>
      <c r="K43" s="16"/>
      <c r="L43" s="16"/>
      <c r="M43" s="16"/>
      <c r="N43" s="16"/>
      <c r="O43" s="16"/>
      <c r="P43" s="16"/>
      <c r="Q43" s="18"/>
      <c r="R43" s="44"/>
    </row>
  </sheetData>
  <sheetProtection/>
  <autoFilter ref="A4:Q37"/>
  <mergeCells count="105">
    <mergeCell ref="P21:P22"/>
    <mergeCell ref="Q21:Q22"/>
    <mergeCell ref="Q13:Q16"/>
    <mergeCell ref="K21:K22"/>
    <mergeCell ref="Q17:Q20"/>
    <mergeCell ref="R13:R16"/>
    <mergeCell ref="N21:N22"/>
    <mergeCell ref="K9:K11"/>
    <mergeCell ref="L9:L11"/>
    <mergeCell ref="M9:M11"/>
    <mergeCell ref="N9:N11"/>
    <mergeCell ref="O9:O11"/>
    <mergeCell ref="P9:P11"/>
    <mergeCell ref="Q9:Q11"/>
    <mergeCell ref="P23:P24"/>
    <mergeCell ref="Q23:Q24"/>
    <mergeCell ref="K13:K16"/>
    <mergeCell ref="L13:L16"/>
    <mergeCell ref="M13:M16"/>
    <mergeCell ref="N13:N16"/>
    <mergeCell ref="O13:O16"/>
    <mergeCell ref="P13:P16"/>
    <mergeCell ref="K23:K24"/>
    <mergeCell ref="L23:L24"/>
    <mergeCell ref="M23:M24"/>
    <mergeCell ref="N23:N24"/>
    <mergeCell ref="O23:O24"/>
    <mergeCell ref="N7:N8"/>
    <mergeCell ref="O7:O8"/>
    <mergeCell ref="O17:O20"/>
    <mergeCell ref="L21:L22"/>
    <mergeCell ref="M21:M22"/>
    <mergeCell ref="O21:O22"/>
    <mergeCell ref="J17:J20"/>
    <mergeCell ref="K17:K20"/>
    <mergeCell ref="L17:L20"/>
    <mergeCell ref="M17:M20"/>
    <mergeCell ref="N17:N20"/>
    <mergeCell ref="P17:P20"/>
    <mergeCell ref="O27:O28"/>
    <mergeCell ref="K27:K28"/>
    <mergeCell ref="J27:J28"/>
    <mergeCell ref="B27:B28"/>
    <mergeCell ref="A27:A28"/>
    <mergeCell ref="P3:P4"/>
    <mergeCell ref="L3:L4"/>
    <mergeCell ref="M3:M4"/>
    <mergeCell ref="N3:N4"/>
    <mergeCell ref="O3:O4"/>
    <mergeCell ref="Q33:Q36"/>
    <mergeCell ref="K30:K31"/>
    <mergeCell ref="J30:J31"/>
    <mergeCell ref="B30:B31"/>
    <mergeCell ref="A30:A31"/>
    <mergeCell ref="Q27:Q28"/>
    <mergeCell ref="P27:P28"/>
    <mergeCell ref="N27:N28"/>
    <mergeCell ref="M27:M28"/>
    <mergeCell ref="L27:L28"/>
    <mergeCell ref="Q30:Q31"/>
    <mergeCell ref="P30:P31"/>
    <mergeCell ref="O30:O31"/>
    <mergeCell ref="N30:N31"/>
    <mergeCell ref="M30:M31"/>
    <mergeCell ref="L30:L31"/>
    <mergeCell ref="J21:J22"/>
    <mergeCell ref="J23:J24"/>
    <mergeCell ref="Q3:Q4"/>
    <mergeCell ref="C3:C4"/>
    <mergeCell ref="K33:K36"/>
    <mergeCell ref="P33:P36"/>
    <mergeCell ref="O33:O36"/>
    <mergeCell ref="N33:N36"/>
    <mergeCell ref="M33:M36"/>
    <mergeCell ref="L33:L36"/>
    <mergeCell ref="J7:J8"/>
    <mergeCell ref="A1:Q1"/>
    <mergeCell ref="A2:Q2"/>
    <mergeCell ref="A3:A4"/>
    <mergeCell ref="B3:B4"/>
    <mergeCell ref="K7:K8"/>
    <mergeCell ref="L7:L8"/>
    <mergeCell ref="M7:M8"/>
    <mergeCell ref="P7:P8"/>
    <mergeCell ref="Q7:Q8"/>
    <mergeCell ref="A13:A16"/>
    <mergeCell ref="A33:A36"/>
    <mergeCell ref="K3:K4"/>
    <mergeCell ref="E3:J3"/>
    <mergeCell ref="J33:J36"/>
    <mergeCell ref="B33:B36"/>
    <mergeCell ref="B9:B11"/>
    <mergeCell ref="A7:A8"/>
    <mergeCell ref="B13:B16"/>
    <mergeCell ref="B7:B8"/>
    <mergeCell ref="A9:A11"/>
    <mergeCell ref="J9:J11"/>
    <mergeCell ref="J13:J16"/>
    <mergeCell ref="D3:D4"/>
    <mergeCell ref="A23:A24"/>
    <mergeCell ref="B23:B24"/>
    <mergeCell ref="A21:A22"/>
    <mergeCell ref="B21:B22"/>
    <mergeCell ref="A17:A20"/>
    <mergeCell ref="B17:B20"/>
  </mergeCells>
  <conditionalFormatting sqref="B38:B65536 B1 B3:B4 B32:B33 B6:B7 B23 B21 B17 B12:B13 B9 B25:B29">
    <cfRule type="duplicateValues" priority="10" dxfId="14" stopIfTrue="1">
      <formula>AND(COUNTIF($B$38:$B$65536,B1)+COUNTIF($B$1:$B$1,B1)+COUNTIF($B$3:$B$4,B1)+COUNTIF($B$32:$B$33,B1)+COUNTIF($B$6:$B$7,B1)+COUNTIF($B$23:$B$23,B1)+COUNTIF($B$21:$B$21,B1)+COUNTIF($B$17:$B$17,B1)+COUNTIF($B$12:$B$13,B1)+COUNTIF($B$9:$B$9,B1)+COUNTIF($B$25:$B$29,B1)&gt;1,NOT(ISBLANK(B1)))</formula>
    </cfRule>
  </conditionalFormatting>
  <conditionalFormatting sqref="B37">
    <cfRule type="duplicateValues" priority="8" dxfId="14" stopIfTrue="1">
      <formula>AND(COUNTIF($B$37:$B$37,B37)&gt;1,NOT(ISBLANK(B37)))</formula>
    </cfRule>
  </conditionalFormatting>
  <conditionalFormatting sqref="B32:B65536 B1 B3:B4 B6:B7 B23 B21 B17 B12:B13 B9 B25:B29">
    <cfRule type="duplicateValues" priority="4" dxfId="14" stopIfTrue="1">
      <formula>AND(COUNTIF($B$32:$B$65536,B1)+COUNTIF($B$1:$B$1,B1)+COUNTIF($B$3:$B$4,B1)+COUNTIF($B$6:$B$7,B1)+COUNTIF($B$23:$B$23,B1)+COUNTIF($B$21:$B$21,B1)+COUNTIF($B$17:$B$17,B1)+COUNTIF($B$12:$B$13,B1)+COUNTIF($B$9:$B$9,B1)+COUNTIF($B$25:$B$29,B1)&gt;1,NOT(ISBLANK(B1)))</formula>
    </cfRule>
  </conditionalFormatting>
  <conditionalFormatting sqref="B30:B31">
    <cfRule type="duplicateValues" priority="2" dxfId="14" stopIfTrue="1">
      <formula>AND(COUNTIF($B$30:$B$31,B30)&gt;1,NOT(ISBLANK(B30)))</formula>
    </cfRule>
  </conditionalFormatting>
  <conditionalFormatting sqref="D3:D4">
    <cfRule type="duplicateValues" priority="1" dxfId="14" stopIfTrue="1">
      <formula>AND(COUNTIF($D$3:$D$4,D3)&gt;1,NOT(ISBLANK(D3)))</formula>
    </cfRule>
  </conditionalFormatting>
  <printOptions horizontalCentered="1"/>
  <pageMargins left="0.07874015748031496" right="0.07874015748031496" top="0.7874015748031497" bottom="0.1968503937007874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MyPC</cp:lastModifiedBy>
  <cp:lastPrinted>2023-05-23T10:13:36Z</cp:lastPrinted>
  <dcterms:created xsi:type="dcterms:W3CDTF">2015-03-16T03:01:53Z</dcterms:created>
  <dcterms:modified xsi:type="dcterms:W3CDTF">2023-05-23T10:13:50Z</dcterms:modified>
  <cp:category/>
  <cp:version/>
  <cp:contentType/>
  <cp:contentStatus/>
</cp:coreProperties>
</file>