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20490" windowHeight="7410" tabRatio="528" activeTab="1"/>
  </bookViews>
  <sheets>
    <sheet name="DS THU HỒI Đ1 trình" sheetId="1" r:id="rId1"/>
    <sheet name=" PABT Đ1" sheetId="2" r:id="rId2"/>
    <sheet name="ĐX" sheetId="3" state="hidden" r:id="rId3"/>
    <sheet name="Dự toán 40k đợt 1" sheetId="4" r:id="rId4"/>
  </sheets>
  <definedNames>
    <definedName name="_xlnm.Print_Area" localSheetId="1">' PABT Đ1'!$A$1:$P$71</definedName>
    <definedName name="_xlnm.Print_Area" localSheetId="0">'DS THU HỒI Đ1 trình'!$A$1:$O$82</definedName>
    <definedName name="_xlnm.Print_Area" localSheetId="3">'Dự toán 40k đợt 1'!$A$1:$L$71</definedName>
    <definedName name="_xlnm.Print_Titles" localSheetId="1">' PABT Đ1'!$4:$5</definedName>
    <definedName name="_xlnm.Print_Titles" localSheetId="0">'DS THU HỒI Đ1 trình'!$3:$4</definedName>
    <definedName name="_xlnm.Print_Titles" localSheetId="3">'Dự toán 40k đợt 1'!$4:$5</definedName>
    <definedName name="_xlnm.Print_Titles" localSheetId="2">'ĐX'!$3:$4</definedName>
  </definedNames>
  <calcPr fullCalcOnLoad="1"/>
</workbook>
</file>

<file path=xl/sharedStrings.xml><?xml version="1.0" encoding="utf-8"?>
<sst xmlns="http://schemas.openxmlformats.org/spreadsheetml/2006/main" count="753" uniqueCount="136">
  <si>
    <t>Loại đất</t>
  </si>
  <si>
    <t>LUC</t>
  </si>
  <si>
    <t>Số 
thửa</t>
  </si>
  <si>
    <t>CÁN BỘ ĐỊA CHÍNH - XÂY DỰNG</t>
  </si>
  <si>
    <t>Cộng</t>
  </si>
  <si>
    <t>Ghi chú</t>
  </si>
  <si>
    <t>Tờ bản đồ số</t>
  </si>
  <si>
    <t xml:space="preserve">Ngày …... tháng 7 năm 2022   </t>
  </si>
  <si>
    <t>Đất giao cho hộ</t>
  </si>
  <si>
    <t>Đất UB
quản lý</t>
  </si>
  <si>
    <t>Trong Hạ</t>
  </si>
  <si>
    <t>Phố Bùi</t>
  </si>
  <si>
    <t>Trần Thị Ngân</t>
  </si>
  <si>
    <t>Nguyễn Văn Bắc
Vợ: Hoàng Thị Hạnh</t>
  </si>
  <si>
    <t>Chùa</t>
  </si>
  <si>
    <t>Hoàng Đức Long
Vợ: Nguyễn Thị Bắc</t>
  </si>
  <si>
    <t>Lê Ngọc Hạnh
Vợ: Lưu Thị Phương</t>
  </si>
  <si>
    <t>Vương Thành Long
Vợ: Nguyễn Thị Yến</t>
  </si>
  <si>
    <t>Hoàng Thị Tiệp</t>
  </si>
  <si>
    <t>Tân Tiến</t>
  </si>
  <si>
    <t>Nguyễn Ngọc Ánh</t>
  </si>
  <si>
    <t>Bờ Đa</t>
  </si>
  <si>
    <t>Xứ đồng</t>
  </si>
  <si>
    <t>Đặng Thị Liễu</t>
  </si>
  <si>
    <t>Nguyễn Văn Toản</t>
  </si>
  <si>
    <t>Nguyễn Thị Nga</t>
  </si>
  <si>
    <t>Đặng Thị Thoa</t>
  </si>
  <si>
    <t>Dương Văn Cách</t>
  </si>
  <si>
    <t>Nguyễn Văn Chính</t>
  </si>
  <si>
    <t>Nguyễn Văn Chu</t>
  </si>
  <si>
    <t>Dương Văn Đậu</t>
  </si>
  <si>
    <t>Nguyễn Xuân Liễn</t>
  </si>
  <si>
    <t>Nguyễn Thị Quế</t>
  </si>
  <si>
    <t>Nguyễn Văn Thú</t>
  </si>
  <si>
    <t>Đồng Khách</t>
  </si>
  <si>
    <t>Đồng Phan</t>
  </si>
  <si>
    <t>Đồng Dẩu</t>
  </si>
  <si>
    <t>BHK</t>
  </si>
  <si>
    <t>36 (1)</t>
  </si>
  <si>
    <t>Nguyễn Văn Long</t>
  </si>
  <si>
    <t>Nguyễn Văn Hồng
Vợ: Nguyễn Thị Trinh</t>
  </si>
  <si>
    <t>Hoàng Văn Bình
Vợ: Thân Thị Nhận</t>
  </si>
  <si>
    <t>Hoàng Văn Dương
Vợ: Trần Thị Chiến</t>
  </si>
  <si>
    <t>Hoàng Văn Hồng
Vợ: Nguyễn Thị Nam</t>
  </si>
  <si>
    <t>Hoàng Văn Hưởng
Vợ: Nguyễn Thị Hưng</t>
  </si>
  <si>
    <t>Hoàng Văn Quyên
Vợ: Trần Thị Hưng</t>
  </si>
  <si>
    <t>Bùi Văn Thắng
Vợ: Hoàng Thị Hường</t>
  </si>
  <si>
    <t>Hoàng Xuân Thắng
Vợ: Nguyễn Thị Tiến</t>
  </si>
  <si>
    <t>Phùng Văn Thắng
Vợ: Hoàng Thị Miến</t>
  </si>
  <si>
    <t>Hoàng Văn Thảo
Vợ: Hoàng Thị Khanh</t>
  </si>
  <si>
    <t>Nguyễn Văn Mỹ</t>
  </si>
  <si>
    <t>Hoàng Văn Thăng
Vợ: Giáp Thị Hằng</t>
  </si>
  <si>
    <t>Hoàng Văn Tâm
Vợ: Trần Thị Ngát</t>
  </si>
  <si>
    <t>Nguyễn Quang Độ</t>
  </si>
  <si>
    <t>Trần Văn Dung
Nguyễn Thị Quyên (Vợ)</t>
  </si>
  <si>
    <t>Nguyễn Văn Cảnh
Hoàng Thị Hân (Vợ)</t>
  </si>
  <si>
    <t>Hoàng Văn Khả
Hoàng Thị Hiền (vợ)</t>
  </si>
  <si>
    <t>Hoàng Văn Sức
Nguyễn Thị Cử (vợ)</t>
  </si>
  <si>
    <t>Diện tích (m2)</t>
  </si>
  <si>
    <t>Diện tích thu hồi (m2)</t>
  </si>
  <si>
    <t>STT</t>
  </si>
  <si>
    <t>Họ và tên chủ sử dụng</t>
  </si>
  <si>
    <t>Địa chỉ</t>
  </si>
  <si>
    <t>Thông tin thửa đất
 theo HSĐC</t>
  </si>
  <si>
    <t>Số tờ</t>
  </si>
  <si>
    <t>Số Thửa</t>
  </si>
  <si>
    <t>Diện tích</t>
  </si>
  <si>
    <t>Tổng DT
 thu hồi (m2)</t>
  </si>
  <si>
    <t>I</t>
  </si>
  <si>
    <t>TDP PHỐ BÙI</t>
  </si>
  <si>
    <t>II</t>
  </si>
  <si>
    <t>TDP CHÙA</t>
  </si>
  <si>
    <t>III</t>
  </si>
  <si>
    <t>TDP TÂN TIẾN</t>
  </si>
  <si>
    <t>IV</t>
  </si>
  <si>
    <t>TDP TRONG HẠ</t>
  </si>
  <si>
    <t xml:space="preserve">Hoàng Văn Toán
Nguyễn Thị Thúy (vợ)
</t>
  </si>
  <si>
    <t>Hoàng Văn Tuấn
Nguyễn Thị Suốt (vợ)</t>
  </si>
  <si>
    <t>Nguyễn Văn Truyền
Nguyễn Thị Hương (vợ)</t>
  </si>
  <si>
    <t>Bồi thường hỗ trợ cho hộ gia đình ,cá nhân</t>
  </si>
  <si>
    <t>Bồi thường hoa mầu trên đất 9.500 đ/m2</t>
  </si>
  <si>
    <t>Hỗ trợ ổn định 
đời sống và sản xuất khi nhà nước thu hồi 10.000đ/m2</t>
  </si>
  <si>
    <t>Hỗ trợ kinh phí đào tạo nghề khi Nhà nước thu hồi trên 70% Định xuất giao ruộng năm 1991-1993</t>
  </si>
  <si>
    <t>Tổng kinh phí bồi thường, hỗ trợ cho hộ</t>
  </si>
  <si>
    <t>Bồi thường về đất 52.000đ/m2</t>
  </si>
  <si>
    <t>Hỗ trợ đào 
tạo, chuyển đổi nghề và tìm kiếm việc làm =3 lần giá đất NN 156.000đ/m2</t>
  </si>
  <si>
    <t>Thông tin thửa đất
 theo BĐ ĐC năm 2019</t>
  </si>
  <si>
    <t>Phạm Văn Thành Huỳnh Thị Kim Hải (vợ)</t>
  </si>
  <si>
    <t>Hoàng Văn Dũng
Nguyễn Thị Bảng (vợ)</t>
  </si>
  <si>
    <t>Nguyễn Văn Ngạch
Nguyễn Thị Hựu (vợ)</t>
  </si>
  <si>
    <t>Trần Văn Đoan
Trần Thị Loan (vợ)</t>
  </si>
  <si>
    <t>Phạm Kiên Cường
Nguyễn Thị Sen (vợ)</t>
  </si>
  <si>
    <t>Hoàng Văn Tính
Trần Thị Hà (vợ)</t>
  </si>
  <si>
    <t>Hoàng Văn Thành
Nguyễn Thị Thuỷ (vợ)</t>
  </si>
  <si>
    <t>Nguyễn Hữu Thắng
Nguyễn Thị Thìn (vợ)</t>
  </si>
  <si>
    <t>Nguyễn Đức Dược
Nguyễn Thị Liên (vợ)</t>
  </si>
  <si>
    <t>Nguyễn Đức Dưỡng
Đỗ Thị Hà (vợ)</t>
  </si>
  <si>
    <t>Trần Thanh Trung
Đỗ Thị Cửu (vợ)</t>
  </si>
  <si>
    <t>Trịnh Công Thắng
Nguyễn Thị Dung (vợ)</t>
  </si>
  <si>
    <t>Hoàng Văn Hùng
Nguyễn Thị Huế</t>
  </si>
  <si>
    <t>Diện tích một định xuất (m2)</t>
  </si>
  <si>
    <t>70% của Định xuất</t>
  </si>
  <si>
    <t>Diện tích thu hồi đất (m2)</t>
  </si>
  <si>
    <t>Tỷ lệ</t>
  </si>
  <si>
    <t>ĐVT: đồng</t>
  </si>
  <si>
    <t>Số lao động được hỗ trợ</t>
  </si>
  <si>
    <t>Mức hỗ trợ trên một lao động</t>
  </si>
  <si>
    <t>Thành tiền</t>
  </si>
  <si>
    <t>HỖ TRỢ KINH PHÍ ĐÀO TẠO NGHỀ KHI NHÀ NƯỚC THU HỒI TRÊN 70% DIỆN TÍCH 
CỦA MỘT ĐỊNH XUẤT GIAO RUỘNG NĂM 1991-1993 THỰC HIỆN DỰ ÁN 
KHU SỐ 1 THUỘC KHU ĐÔ THỊ PHÍA ĐÔNG, THỊ TRẤN CAO THƯỢNG, HUYỆN TÂN YÊN</t>
  </si>
  <si>
    <t>Nguyễn Văn Hồng
Nguyễn Thị Trinh (vợ)</t>
  </si>
  <si>
    <t>Hoàng Văn Hồng
Nguyễn Thị Nam (vợ)</t>
  </si>
  <si>
    <t>Hoàng Đức Long
Nguyễn Thị Bắc (vợ)</t>
  </si>
  <si>
    <t>Vương Thành Long
Nguyễn Thị Yến (vợ)</t>
  </si>
  <si>
    <t>Hoàng Văn Thảo
Hoàng Thị Khanh (vợ)</t>
  </si>
  <si>
    <t>Hoàng Văn Hưởng
Nguyễn Thị Hưng (vợ)</t>
  </si>
  <si>
    <t>Hoàng Văn Thăng
Giáp Thị Hằng (vợ)</t>
  </si>
  <si>
    <t>Bùi Văn Thắng
Hoàng Thị Hường (vợ)</t>
  </si>
  <si>
    <t>Phùng Văn Thắng
Hoàng Thị Miến (vợ)</t>
  </si>
  <si>
    <t>Hoàng Xuân Thắng
Nguyễn Thị Tiến (vợ)</t>
  </si>
  <si>
    <t>Hoàng Văn Quyên
Trần Thị Hưng (vợ)</t>
  </si>
  <si>
    <t>Hoàng Văn Dương
Trần Thị Chiến (vợ)</t>
  </si>
  <si>
    <t>Nguyễn Văn Bắc
Hoàng Thị Hạnh (vợ)</t>
  </si>
  <si>
    <t>Lê Ngọc Hạnh
Lưu Thị Phương (vợ)</t>
  </si>
  <si>
    <t>Phạm Văn Thành
Huỳnh Thị Kim Hải (vợ)</t>
  </si>
  <si>
    <t>Hoàng Văn Bình
Thân Thị Nhận (vợ)</t>
  </si>
  <si>
    <t>Hoàng Văn Tâm
Trần Thị Ngát (vợ)</t>
  </si>
  <si>
    <t>Hoàng Văn Hùng
Nguyễn Thị Huế (vợ)</t>
  </si>
  <si>
    <t>PHƯƠNG ÁN BỒI THƯỜNG, HỖ TRỢ KHI NHÀ NƯỚC THU HỒI ĐẤT THỰC HIỆN DỰ ÁN: 
KHU ĐÔ THỊ SỐ 1 THUỘC KHU ĐÔ THỊ PHÍA ĐÔNG THỊ TRẤN CAO THƯỢNG, HUYỆN TÂN YÊN (ĐỢT 1)</t>
  </si>
  <si>
    <t>Trịnh Công Thắng
Hoàng Thị Dung (vợ)</t>
  </si>
  <si>
    <t>Nguyễn Văn Chu
Nguyễn Thị Thưởng (vợ)</t>
  </si>
  <si>
    <t>Hỗ trợ bàn giao mặt bắng sớm
(40.000 đồng/m2)</t>
  </si>
  <si>
    <t>Tổng kinh phí hỗ trợ cho hộ</t>
  </si>
  <si>
    <t>DỰ TOÁN KINH PHÍ HỖ TRỢ BÀN GIAO MẶT BẮNG SỚM KHI NHÀ NƯỚC THU HỒI ĐẤT THỰC HIỆN DỰ ÁN: 
KHU ĐÔ THỊ SỐ 1 THUỘC KHU ĐÔ THỊ PHÍA ĐÔNG, THỊ TRẤN CAO THƯỢNG, HUYỆN TÂN YÊN (ĐỢT 1)</t>
  </si>
  <si>
    <t>DANH SÁCH THU HỒI ĐẤT THỰC HIỆN DỰ ÁN: 
KHU ĐÔ THỊ SỐ 1 THUỘC KHU ĐÔ THỊ PHÍA ĐÔNG, THỊ TRẤN CAO THƯỢNG, HUYỆN TÂN YÊN (ĐỢT 1)</t>
  </si>
  <si>
    <t>đơn vị tính: đồng</t>
  </si>
  <si>
    <t>( Kèm theo Quyết định số: ………/QĐ-UBND ngày …….../7/2023 của UBND huyện Tân Yên)</t>
  </si>
</sst>
</file>

<file path=xl/styles.xml><?xml version="1.0" encoding="utf-8"?>
<styleSheet xmlns="http://schemas.openxmlformats.org/spreadsheetml/2006/main">
  <numFmts count="5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0.0"/>
    <numFmt numFmtId="186" formatCode="_(* #,##0.0_);_(* \(#,##0.0\);_(* &quot;-&quot;?_);_(@_)"/>
    <numFmt numFmtId="187" formatCode="#,##0.0000"/>
    <numFmt numFmtId="188" formatCode="#,##0.000"/>
    <numFmt numFmtId="189" formatCode="#,##0.0_);\(#,##0.0\)"/>
    <numFmt numFmtId="190" formatCode="#,##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.##0"/>
    <numFmt numFmtId="196" formatCode="_(* #,##0.000_);_(* \(#,##0.000\);_(* &quot;-&quot;??_);_(@_)"/>
    <numFmt numFmtId="197" formatCode="_-* #,##0.0\ _₫_-;\-* #,##0.0\ _₫_-;_-* &quot;-&quot;??\ _₫_-;_-@_-"/>
    <numFmt numFmtId="198" formatCode="_-* #,##0.0\ _₫_-;\-* #,##0.0\ _₫_-;_-* &quot;-&quot;?\ _₫_-;_-@_-"/>
    <numFmt numFmtId="199" formatCode="_(* #,##0.0000_);_(* \(#,##0.0000\);_(* &quot;-&quot;??_);_(@_)"/>
    <numFmt numFmtId="200" formatCode="_-* #,##0\ _₫_-;\-* #,##0\ _₫_-;_-* &quot;-&quot;??\ _₫_-;_-@_-"/>
    <numFmt numFmtId="201" formatCode="_(* #,##0_);_(* \(#,##0\);_(* &quot;-&quot;?_);_(@_)"/>
    <numFmt numFmtId="202" formatCode="_-* #,##0\ _₫_-;\-* #,##0\ _₫_-;_-* &quot;-&quot;?\ _₫_-;_-@_-"/>
    <numFmt numFmtId="203" formatCode="_-* #,##0.0_-;\-* #,##0.0_-;_-* &quot;-&quot;??_-;_-@_-"/>
    <numFmt numFmtId="204" formatCode="_-* #,##0_-;\-* #,##0_-;_-* &quot;-&quot;??_-;_-@_-"/>
    <numFmt numFmtId="205" formatCode="_(* #,##0.000_);_(* \(#,##0.000\);_(* &quot;-&quot;???_);_(@_)"/>
    <numFmt numFmtId="206" formatCode="_(* #,##0.00_);_(* \(#,##0.00\);_(* &quot;-&quot;???_);_(@_)"/>
    <numFmt numFmtId="207" formatCode="_(* #,##0.0_);_(* \(#,##0.0\);_(* &quot;-&quot;???_);_(@_)"/>
    <numFmt numFmtId="208" formatCode="_(* #,##0_);_(* \(#,##0\);_(* &quot;-&quot;???_);_(@_)"/>
    <numFmt numFmtId="209" formatCode="[$-409]dddd\,\ mmmm\ dd\,\ yyyy"/>
    <numFmt numFmtId="210" formatCode="[$-409]h:mm:ss\ AM/PM"/>
    <numFmt numFmtId="211" formatCode="0_);[Red]\(0\)"/>
    <numFmt numFmtId="212" formatCode="_ * #,##0_ ;_ * \-#,##0_ ;_ * &quot;-&quot;??_ ;_ @_ 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.Vn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0" fillId="33" borderId="0" xfId="61" applyFont="1" applyFill="1" applyBorder="1" applyAlignment="1">
      <alignment wrapText="1"/>
      <protection/>
    </xf>
    <xf numFmtId="0" fontId="9" fillId="33" borderId="0" xfId="61" applyFont="1" applyFill="1" applyBorder="1" applyAlignment="1">
      <alignment horizontal="center" wrapText="1"/>
      <protection/>
    </xf>
    <xf numFmtId="3" fontId="9" fillId="33" borderId="0" xfId="61" applyNumberFormat="1" applyFont="1" applyFill="1" applyBorder="1" applyAlignment="1">
      <alignment wrapText="1"/>
      <protection/>
    </xf>
    <xf numFmtId="184" fontId="8" fillId="33" borderId="10" xfId="61" applyNumberFormat="1" applyFont="1" applyFill="1" applyBorder="1" applyAlignment="1">
      <alignment horizontal="center" vertical="center" wrapText="1"/>
      <protection/>
    </xf>
    <xf numFmtId="0" fontId="4" fillId="33" borderId="0" xfId="61" applyFont="1" applyFill="1" applyBorder="1" applyAlignment="1">
      <alignment horizontal="center" vertical="center" wrapText="1"/>
      <protection/>
    </xf>
    <xf numFmtId="0" fontId="12" fillId="33" borderId="10" xfId="61" applyNumberFormat="1" applyFont="1" applyFill="1" applyBorder="1" applyAlignment="1">
      <alignment horizontal="center" vertical="center" wrapText="1"/>
      <protection/>
    </xf>
    <xf numFmtId="0" fontId="12" fillId="33" borderId="10" xfId="44" applyNumberFormat="1" applyFont="1" applyFill="1" applyBorder="1" applyAlignment="1">
      <alignment horizontal="left" vertical="center" wrapText="1"/>
    </xf>
    <xf numFmtId="0" fontId="8" fillId="33" borderId="10" xfId="61" applyFont="1" applyFill="1" applyBorder="1" applyAlignment="1">
      <alignment horizontal="left" wrapText="1"/>
      <protection/>
    </xf>
    <xf numFmtId="0" fontId="8" fillId="33" borderId="10" xfId="61" applyFont="1" applyFill="1" applyBorder="1" applyAlignment="1">
      <alignment horizontal="center" wrapText="1"/>
      <protection/>
    </xf>
    <xf numFmtId="3" fontId="8" fillId="33" borderId="10" xfId="61" applyNumberFormat="1" applyFont="1" applyFill="1" applyBorder="1" applyAlignment="1">
      <alignment horizontal="center" wrapText="1"/>
      <protection/>
    </xf>
    <xf numFmtId="182" fontId="8" fillId="33" borderId="10" xfId="44" applyNumberFormat="1" applyFont="1" applyFill="1" applyBorder="1" applyAlignment="1">
      <alignment horizontal="right" wrapText="1"/>
    </xf>
    <xf numFmtId="182" fontId="8" fillId="33" borderId="10" xfId="44" applyNumberFormat="1" applyFont="1" applyFill="1" applyBorder="1" applyAlignment="1">
      <alignment horizontal="center" wrapText="1"/>
    </xf>
    <xf numFmtId="0" fontId="9" fillId="33" borderId="0" xfId="61" applyFont="1" applyFill="1" applyBorder="1" applyAlignment="1">
      <alignment wrapText="1"/>
      <protection/>
    </xf>
    <xf numFmtId="0" fontId="10" fillId="33" borderId="0" xfId="61" applyFont="1" applyFill="1" applyBorder="1" applyAlignment="1">
      <alignment horizontal="center" wrapText="1"/>
      <protection/>
    </xf>
    <xf numFmtId="0" fontId="10" fillId="33" borderId="0" xfId="61" applyFont="1" applyFill="1" applyBorder="1" applyAlignment="1">
      <alignment horizontal="left" wrapText="1"/>
      <protection/>
    </xf>
    <xf numFmtId="183" fontId="10" fillId="33" borderId="0" xfId="44" applyNumberFormat="1" applyFont="1" applyFill="1" applyBorder="1" applyAlignment="1">
      <alignment horizontal="center" wrapText="1"/>
    </xf>
    <xf numFmtId="183" fontId="7" fillId="33" borderId="0" xfId="44" applyNumberFormat="1" applyFont="1" applyFill="1" applyBorder="1" applyAlignment="1">
      <alignment horizontal="center" wrapText="1"/>
    </xf>
    <xf numFmtId="183" fontId="6" fillId="33" borderId="0" xfId="44" applyNumberFormat="1" applyFont="1" applyFill="1" applyBorder="1" applyAlignment="1">
      <alignment horizontal="center" wrapText="1"/>
    </xf>
    <xf numFmtId="0" fontId="10" fillId="33" borderId="0" xfId="61" applyFont="1" applyFill="1" applyBorder="1" applyAlignment="1">
      <alignment horizontal="left" vertical="center" wrapText="1"/>
      <protection/>
    </xf>
    <xf numFmtId="183" fontId="10" fillId="33" borderId="0" xfId="44" applyNumberFormat="1" applyFont="1" applyFill="1" applyBorder="1" applyAlignment="1">
      <alignment wrapText="1"/>
    </xf>
    <xf numFmtId="182" fontId="10" fillId="33" borderId="0" xfId="61" applyNumberFormat="1" applyFont="1" applyFill="1" applyBorder="1" applyAlignment="1">
      <alignment horizontal="left" wrapText="1"/>
      <protection/>
    </xf>
    <xf numFmtId="183" fontId="5" fillId="33" borderId="0" xfId="44" applyNumberFormat="1" applyFont="1" applyFill="1" applyBorder="1" applyAlignment="1">
      <alignment horizontal="center" wrapText="1"/>
    </xf>
    <xf numFmtId="0" fontId="5" fillId="33" borderId="0" xfId="61" applyFont="1" applyFill="1" applyBorder="1" applyAlignment="1">
      <alignment horizontal="center" wrapText="1"/>
      <protection/>
    </xf>
    <xf numFmtId="186" fontId="9" fillId="33" borderId="0" xfId="61" applyNumberFormat="1" applyFont="1" applyFill="1" applyBorder="1" applyAlignment="1">
      <alignment wrapText="1"/>
      <protection/>
    </xf>
    <xf numFmtId="184" fontId="10" fillId="33" borderId="0" xfId="61" applyNumberFormat="1" applyFont="1" applyFill="1" applyBorder="1" applyAlignment="1">
      <alignment wrapText="1"/>
      <protection/>
    </xf>
    <xf numFmtId="183" fontId="9" fillId="33" borderId="0" xfId="61" applyNumberFormat="1" applyFont="1" applyFill="1" applyBorder="1" applyAlignment="1">
      <alignment horizontal="center" wrapText="1"/>
      <protection/>
    </xf>
    <xf numFmtId="208" fontId="10" fillId="33" borderId="0" xfId="61" applyNumberFormat="1" applyFont="1" applyFill="1" applyBorder="1" applyAlignment="1">
      <alignment horizontal="center" wrapText="1"/>
      <protection/>
    </xf>
    <xf numFmtId="186" fontId="10" fillId="33" borderId="0" xfId="61" applyNumberFormat="1" applyFont="1" applyFill="1" applyBorder="1" applyAlignment="1">
      <alignment wrapText="1"/>
      <protection/>
    </xf>
    <xf numFmtId="0" fontId="8" fillId="33" borderId="10" xfId="61" applyFont="1" applyFill="1" applyBorder="1" applyAlignment="1">
      <alignment horizontal="center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33" borderId="10" xfId="44" applyNumberFormat="1" applyFont="1" applyFill="1" applyBorder="1" applyAlignment="1">
      <alignment horizontal="center" vertical="center" wrapText="1"/>
    </xf>
    <xf numFmtId="182" fontId="8" fillId="33" borderId="10" xfId="44" applyNumberFormat="1" applyFont="1" applyFill="1" applyBorder="1" applyAlignment="1">
      <alignment horizontal="right" vertical="center" wrapText="1"/>
    </xf>
    <xf numFmtId="0" fontId="3" fillId="33" borderId="0" xfId="61" applyFont="1" applyFill="1" applyBorder="1" applyAlignment="1">
      <alignment horizontal="center" vertical="center" wrapText="1"/>
      <protection/>
    </xf>
    <xf numFmtId="0" fontId="12" fillId="33" borderId="10" xfId="61" applyNumberFormat="1" applyFont="1" applyFill="1" applyBorder="1" applyAlignment="1">
      <alignment horizontal="left" vertical="center" wrapText="1"/>
      <protection/>
    </xf>
    <xf numFmtId="0" fontId="12" fillId="33" borderId="10" xfId="61" applyFont="1" applyFill="1" applyBorder="1" applyAlignment="1">
      <alignment vertical="center" wrapText="1"/>
      <protection/>
    </xf>
    <xf numFmtId="0" fontId="12" fillId="33" borderId="10" xfId="61" applyFont="1" applyFill="1" applyBorder="1" applyAlignment="1">
      <alignment horizontal="left" vertical="top" wrapText="1"/>
      <protection/>
    </xf>
    <xf numFmtId="0" fontId="8" fillId="33" borderId="0" xfId="61" applyFont="1" applyFill="1" applyBorder="1" applyAlignment="1">
      <alignment horizontal="center" wrapText="1"/>
      <protection/>
    </xf>
    <xf numFmtId="3" fontId="15" fillId="0" borderId="11" xfId="61" applyNumberFormat="1" applyFont="1" applyFill="1" applyBorder="1" applyAlignment="1">
      <alignment horizontal="center" vertical="center" wrapText="1"/>
      <protection/>
    </xf>
    <xf numFmtId="0" fontId="12" fillId="33" borderId="0" xfId="61" applyFont="1" applyFill="1" applyBorder="1" applyAlignment="1">
      <alignment wrapText="1"/>
      <protection/>
    </xf>
    <xf numFmtId="0" fontId="12" fillId="33" borderId="0" xfId="61" applyFont="1" applyFill="1" applyBorder="1" applyAlignment="1">
      <alignment horizontal="center" vertical="center" wrapText="1"/>
      <protection/>
    </xf>
    <xf numFmtId="0" fontId="12" fillId="33" borderId="0" xfId="61" applyFont="1" applyFill="1" applyBorder="1" applyAlignment="1">
      <alignment horizontal="center" wrapText="1"/>
      <protection/>
    </xf>
    <xf numFmtId="0" fontId="12" fillId="33" borderId="0" xfId="61" applyFont="1" applyFill="1" applyBorder="1" applyAlignment="1">
      <alignment horizontal="left" wrapText="1"/>
      <protection/>
    </xf>
    <xf numFmtId="0" fontId="12" fillId="33" borderId="0" xfId="61" applyFont="1" applyFill="1" applyBorder="1" applyAlignment="1">
      <alignment horizontal="left" vertical="center" wrapText="1"/>
      <protection/>
    </xf>
    <xf numFmtId="183" fontId="12" fillId="33" borderId="0" xfId="44" applyNumberFormat="1" applyFont="1" applyFill="1" applyBorder="1" applyAlignment="1">
      <alignment horizontal="center" wrapText="1"/>
    </xf>
    <xf numFmtId="183" fontId="12" fillId="33" borderId="0" xfId="44" applyNumberFormat="1" applyFont="1" applyFill="1" applyBorder="1" applyAlignment="1">
      <alignment wrapText="1"/>
    </xf>
    <xf numFmtId="182" fontId="12" fillId="33" borderId="0" xfId="61" applyNumberFormat="1" applyFont="1" applyFill="1" applyBorder="1" applyAlignment="1">
      <alignment horizontal="left" wrapText="1"/>
      <protection/>
    </xf>
    <xf numFmtId="3" fontId="6" fillId="33" borderId="0" xfId="61" applyNumberFormat="1" applyFont="1" applyFill="1" applyBorder="1" applyAlignment="1">
      <alignment wrapText="1"/>
      <protection/>
    </xf>
    <xf numFmtId="3" fontId="6" fillId="33" borderId="10" xfId="61" applyNumberFormat="1" applyFont="1" applyFill="1" applyBorder="1" applyAlignment="1">
      <alignment horizontal="center" vertical="center" wrapText="1"/>
      <protection/>
    </xf>
    <xf numFmtId="3" fontId="6" fillId="33" borderId="10" xfId="61" applyNumberFormat="1" applyFont="1" applyFill="1" applyBorder="1" applyAlignment="1">
      <alignment wrapText="1"/>
      <protection/>
    </xf>
    <xf numFmtId="0" fontId="6" fillId="33" borderId="10" xfId="61" applyFont="1" applyFill="1" applyBorder="1" applyAlignment="1">
      <alignment vertical="center" wrapText="1"/>
      <protection/>
    </xf>
    <xf numFmtId="0" fontId="6" fillId="33" borderId="0" xfId="61" applyFont="1" applyFill="1" applyBorder="1" applyAlignment="1">
      <alignment vertical="center" wrapText="1"/>
      <protection/>
    </xf>
    <xf numFmtId="182" fontId="6" fillId="33" borderId="10" xfId="44" applyNumberFormat="1" applyFont="1" applyFill="1" applyBorder="1" applyAlignment="1">
      <alignment horizontal="center" vertical="center" wrapText="1"/>
    </xf>
    <xf numFmtId="186" fontId="8" fillId="33" borderId="0" xfId="61" applyNumberFormat="1" applyFont="1" applyFill="1" applyBorder="1" applyAlignment="1">
      <alignment horizontal="center" wrapText="1"/>
      <protection/>
    </xf>
    <xf numFmtId="186" fontId="10" fillId="33" borderId="0" xfId="61" applyNumberFormat="1" applyFont="1" applyFill="1" applyBorder="1" applyAlignment="1">
      <alignment horizont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182" fontId="5" fillId="33" borderId="10" xfId="44" applyNumberFormat="1" applyFont="1" applyFill="1" applyBorder="1" applyAlignment="1">
      <alignment horizontal="center" vertical="center" wrapText="1"/>
    </xf>
    <xf numFmtId="183" fontId="5" fillId="33" borderId="10" xfId="41" applyNumberFormat="1" applyFont="1" applyFill="1" applyBorder="1" applyAlignment="1">
      <alignment horizontal="center" vertical="center" wrapText="1"/>
    </xf>
    <xf numFmtId="183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 vertical="center" wrapText="1"/>
      <protection/>
    </xf>
    <xf numFmtId="0" fontId="5" fillId="33" borderId="10" xfId="44" applyNumberFormat="1" applyFont="1" applyFill="1" applyBorder="1" applyAlignment="1">
      <alignment horizontal="left" vertical="center" wrapText="1"/>
    </xf>
    <xf numFmtId="0" fontId="5" fillId="33" borderId="10" xfId="61" applyFont="1" applyFill="1" applyBorder="1" applyAlignment="1">
      <alignment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left" vertical="center" wrapText="1"/>
      <protection/>
    </xf>
    <xf numFmtId="0" fontId="5" fillId="33" borderId="10" xfId="61" applyNumberFormat="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top" wrapText="1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5" fillId="33" borderId="12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3" fontId="8" fillId="0" borderId="10" xfId="61" applyNumberFormat="1" applyFont="1" applyFill="1" applyBorder="1" applyAlignment="1">
      <alignment horizontal="center" vertical="center" wrapText="1"/>
      <protection/>
    </xf>
    <xf numFmtId="2" fontId="5" fillId="33" borderId="10" xfId="61" applyNumberFormat="1" applyFont="1" applyFill="1" applyBorder="1" applyAlignment="1">
      <alignment horizontal="center" vertical="center" wrapText="1"/>
      <protection/>
    </xf>
    <xf numFmtId="1" fontId="5" fillId="33" borderId="10" xfId="61" applyNumberFormat="1" applyFont="1" applyFill="1" applyBorder="1" applyAlignment="1">
      <alignment horizontal="center" vertical="center" wrapText="1"/>
      <protection/>
    </xf>
    <xf numFmtId="183" fontId="6" fillId="33" borderId="10" xfId="41" applyNumberFormat="1" applyFont="1" applyFill="1" applyBorder="1" applyAlignment="1">
      <alignment vertical="center" wrapText="1"/>
    </xf>
    <xf numFmtId="183" fontId="6" fillId="33" borderId="10" xfId="61" applyNumberFormat="1" applyFont="1" applyFill="1" applyBorder="1" applyAlignment="1">
      <alignment vertical="center" wrapText="1"/>
      <protection/>
    </xf>
    <xf numFmtId="1" fontId="12" fillId="33" borderId="10" xfId="44" applyNumberFormat="1" applyFont="1" applyFill="1" applyBorder="1" applyAlignment="1">
      <alignment horizontal="right" vertical="center" wrapText="1"/>
    </xf>
    <xf numFmtId="0" fontId="15" fillId="33" borderId="10" xfId="61" applyFont="1" applyFill="1" applyBorder="1" applyAlignment="1">
      <alignment vertical="center" wrapText="1"/>
      <protection/>
    </xf>
    <xf numFmtId="182" fontId="15" fillId="33" borderId="10" xfId="44" applyNumberFormat="1" applyFont="1" applyFill="1" applyBorder="1" applyAlignment="1">
      <alignment horizontal="center" vertical="center" wrapText="1"/>
    </xf>
    <xf numFmtId="0" fontId="15" fillId="33" borderId="0" xfId="61" applyFont="1" applyFill="1" applyBorder="1" applyAlignment="1">
      <alignment vertical="center" wrapText="1"/>
      <protection/>
    </xf>
    <xf numFmtId="3" fontId="15" fillId="33" borderId="0" xfId="61" applyNumberFormat="1" applyFont="1" applyFill="1" applyBorder="1" applyAlignment="1">
      <alignment wrapText="1"/>
      <protection/>
    </xf>
    <xf numFmtId="3" fontId="15" fillId="33" borderId="10" xfId="61" applyNumberFormat="1" applyFont="1" applyFill="1" applyBorder="1" applyAlignment="1">
      <alignment horizontal="center" vertical="center" wrapText="1"/>
      <protection/>
    </xf>
    <xf numFmtId="184" fontId="15" fillId="33" borderId="10" xfId="61" applyNumberFormat="1" applyFont="1" applyFill="1" applyBorder="1" applyAlignment="1">
      <alignment horizontal="center" vertical="center" wrapText="1"/>
      <protection/>
    </xf>
    <xf numFmtId="3" fontId="15" fillId="0" borderId="13" xfId="61" applyNumberFormat="1" applyFont="1" applyFill="1" applyBorder="1" applyAlignment="1">
      <alignment horizontal="center" vertical="center" wrapText="1"/>
      <protection/>
    </xf>
    <xf numFmtId="3" fontId="15" fillId="33" borderId="10" xfId="61" applyNumberFormat="1" applyFont="1" applyFill="1" applyBorder="1" applyAlignment="1">
      <alignment horizontal="center" wrapText="1"/>
      <protection/>
    </xf>
    <xf numFmtId="3" fontId="15" fillId="33" borderId="10" xfId="61" applyNumberFormat="1" applyFont="1" applyFill="1" applyBorder="1" applyAlignment="1">
      <alignment wrapText="1"/>
      <protection/>
    </xf>
    <xf numFmtId="0" fontId="14" fillId="33" borderId="10" xfId="61" applyFont="1" applyFill="1" applyBorder="1" applyAlignment="1">
      <alignment horizontal="center" vertical="center" wrapText="1"/>
      <protection/>
    </xf>
    <xf numFmtId="0" fontId="14" fillId="33" borderId="10" xfId="61" applyFont="1" applyFill="1" applyBorder="1" applyAlignment="1">
      <alignment horizontal="left" vertical="center" wrapText="1"/>
      <protection/>
    </xf>
    <xf numFmtId="182" fontId="14" fillId="33" borderId="10" xfId="44" applyNumberFormat="1" applyFont="1" applyFill="1" applyBorder="1" applyAlignment="1">
      <alignment horizontal="right" vertical="center" wrapText="1"/>
    </xf>
    <xf numFmtId="182" fontId="14" fillId="33" borderId="10" xfId="44" applyNumberFormat="1" applyFont="1" applyFill="1" applyBorder="1" applyAlignment="1">
      <alignment horizontal="center" vertical="center" wrapText="1"/>
    </xf>
    <xf numFmtId="183" fontId="14" fillId="33" borderId="10" xfId="41" applyNumberFormat="1" applyFont="1" applyFill="1" applyBorder="1" applyAlignment="1">
      <alignment horizontal="center" vertical="center" wrapText="1"/>
    </xf>
    <xf numFmtId="0" fontId="14" fillId="33" borderId="0" xfId="61" applyFont="1" applyFill="1" applyBorder="1" applyAlignment="1">
      <alignment horizontal="center" vertical="center" wrapText="1"/>
      <protection/>
    </xf>
    <xf numFmtId="0" fontId="14" fillId="33" borderId="10" xfId="44" applyNumberFormat="1" applyFont="1" applyFill="1" applyBorder="1" applyAlignment="1">
      <alignment horizontal="left" vertical="center" wrapText="1"/>
    </xf>
    <xf numFmtId="0" fontId="14" fillId="33" borderId="10" xfId="61" applyFont="1" applyFill="1" applyBorder="1" applyAlignment="1">
      <alignment vertical="center" wrapText="1"/>
      <protection/>
    </xf>
    <xf numFmtId="0" fontId="15" fillId="33" borderId="10" xfId="61" applyFont="1" applyFill="1" applyBorder="1" applyAlignment="1">
      <alignment horizontal="center" vertical="center" wrapText="1"/>
      <protection/>
    </xf>
    <xf numFmtId="0" fontId="15" fillId="33" borderId="10" xfId="61" applyFont="1" applyFill="1" applyBorder="1" applyAlignment="1">
      <alignment horizontal="left" vertical="center" wrapText="1"/>
      <protection/>
    </xf>
    <xf numFmtId="0" fontId="14" fillId="33" borderId="10" xfId="61" applyNumberFormat="1" applyFont="1" applyFill="1" applyBorder="1" applyAlignment="1">
      <alignment horizontal="left" vertical="center" wrapText="1"/>
      <protection/>
    </xf>
    <xf numFmtId="0" fontId="14" fillId="33" borderId="10" xfId="61" applyFont="1" applyFill="1" applyBorder="1" applyAlignment="1">
      <alignment horizontal="left" vertical="top" wrapText="1"/>
      <protection/>
    </xf>
    <xf numFmtId="0" fontId="14" fillId="33" borderId="10" xfId="61" applyFont="1" applyFill="1" applyBorder="1" applyAlignment="1">
      <alignment horizontal="center" vertical="center" wrapText="1"/>
      <protection/>
    </xf>
    <xf numFmtId="183" fontId="15" fillId="33" borderId="10" xfId="41" applyNumberFormat="1" applyFont="1" applyFill="1" applyBorder="1" applyAlignment="1">
      <alignment horizontal="center" vertical="center" wrapText="1"/>
    </xf>
    <xf numFmtId="0" fontId="6" fillId="33" borderId="0" xfId="61" applyFont="1" applyFill="1" applyBorder="1" applyAlignment="1">
      <alignment horizontal="center" vertical="center" wrapText="1"/>
      <protection/>
    </xf>
    <xf numFmtId="0" fontId="12" fillId="33" borderId="10" xfId="61" applyFont="1" applyFill="1" applyBorder="1" applyAlignment="1">
      <alignment horizontal="center" vertical="center" wrapText="1"/>
      <protection/>
    </xf>
    <xf numFmtId="0" fontId="12" fillId="33" borderId="10" xfId="61" applyFont="1" applyFill="1" applyBorder="1" applyAlignment="1">
      <alignment horizontal="left" vertical="center" wrapText="1"/>
      <protection/>
    </xf>
    <xf numFmtId="0" fontId="12" fillId="33" borderId="10" xfId="44" applyNumberFormat="1" applyFont="1" applyFill="1" applyBorder="1" applyAlignment="1">
      <alignment horizontal="center" vertical="center" wrapText="1"/>
    </xf>
    <xf numFmtId="3" fontId="8" fillId="33" borderId="10" xfId="61" applyNumberFormat="1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 wrapText="1"/>
      <protection/>
    </xf>
    <xf numFmtId="0" fontId="6" fillId="33" borderId="0" xfId="61" applyFont="1" applyFill="1" applyBorder="1" applyAlignment="1">
      <alignment horizontal="center" wrapText="1"/>
      <protection/>
    </xf>
    <xf numFmtId="0" fontId="16" fillId="33" borderId="0" xfId="61" applyFont="1" applyFill="1" applyBorder="1" applyAlignment="1">
      <alignment horizontal="center" vertical="center" wrapText="1"/>
      <protection/>
    </xf>
    <xf numFmtId="0" fontId="14" fillId="33" borderId="10" xfId="61" applyFont="1" applyFill="1" applyBorder="1" applyAlignment="1">
      <alignment horizontal="left" vertical="center" wrapText="1"/>
      <protection/>
    </xf>
    <xf numFmtId="3" fontId="6" fillId="33" borderId="10" xfId="61" applyNumberFormat="1" applyFont="1" applyFill="1" applyBorder="1" applyAlignment="1">
      <alignment horizontal="center" vertical="center" wrapText="1"/>
      <protection/>
    </xf>
    <xf numFmtId="182" fontId="12" fillId="33" borderId="10" xfId="44" applyNumberFormat="1" applyFont="1" applyFill="1" applyBorder="1" applyAlignment="1">
      <alignment horizontal="right" vertical="center" wrapText="1"/>
    </xf>
    <xf numFmtId="3" fontId="5" fillId="33" borderId="10" xfId="61" applyNumberFormat="1" applyFont="1" applyFill="1" applyBorder="1" applyAlignment="1">
      <alignment horizontal="center" vertical="center" wrapText="1"/>
      <protection/>
    </xf>
    <xf numFmtId="182" fontId="5" fillId="33" borderId="10" xfId="41" applyNumberFormat="1" applyFont="1" applyFill="1" applyBorder="1" applyAlignment="1">
      <alignment horizontal="center" vertical="center" wrapText="1"/>
    </xf>
    <xf numFmtId="3" fontId="5" fillId="33" borderId="10" xfId="61" applyNumberFormat="1" applyFont="1" applyFill="1" applyBorder="1" applyAlignment="1">
      <alignment horizontal="left" vertical="center" wrapText="1"/>
      <protection/>
    </xf>
    <xf numFmtId="0" fontId="8" fillId="33" borderId="0" xfId="61" applyFont="1" applyFill="1" applyBorder="1" applyAlignment="1">
      <alignment horizontal="center" wrapText="1"/>
      <protection/>
    </xf>
    <xf numFmtId="3" fontId="15" fillId="33" borderId="10" xfId="61" applyNumberFormat="1" applyFont="1" applyFill="1" applyBorder="1" applyAlignment="1">
      <alignment horizontal="center" vertical="center" wrapText="1"/>
      <protection/>
    </xf>
    <xf numFmtId="0" fontId="14" fillId="33" borderId="10" xfId="61" applyFont="1" applyFill="1" applyBorder="1" applyAlignment="1">
      <alignment horizontal="left" vertical="center" wrapText="1"/>
      <protection/>
    </xf>
    <xf numFmtId="0" fontId="14" fillId="33" borderId="10" xfId="61" applyFont="1" applyFill="1" applyBorder="1" applyAlignment="1">
      <alignment horizontal="center" vertical="center" wrapText="1"/>
      <protection/>
    </xf>
    <xf numFmtId="1" fontId="8" fillId="33" borderId="10" xfId="44" applyNumberFormat="1" applyFont="1" applyFill="1" applyBorder="1" applyAlignment="1">
      <alignment horizontal="right" vertical="center" wrapText="1"/>
    </xf>
    <xf numFmtId="1" fontId="8" fillId="33" borderId="10" xfId="44" applyNumberFormat="1" applyFont="1" applyFill="1" applyBorder="1" applyAlignment="1">
      <alignment horizontal="right" wrapText="1"/>
    </xf>
    <xf numFmtId="0" fontId="14" fillId="33" borderId="14" xfId="61" applyFont="1" applyFill="1" applyBorder="1" applyAlignment="1">
      <alignment horizontal="center" vertical="center" wrapText="1"/>
      <protection/>
    </xf>
    <xf numFmtId="0" fontId="15" fillId="33" borderId="14" xfId="61" applyFont="1" applyFill="1" applyBorder="1" applyAlignment="1">
      <alignment horizontal="center" vertical="center" wrapText="1"/>
      <protection/>
    </xf>
    <xf numFmtId="182" fontId="15" fillId="33" borderId="10" xfId="44" applyNumberFormat="1" applyFont="1" applyFill="1" applyBorder="1" applyAlignment="1">
      <alignment horizontal="right" vertical="center" wrapText="1"/>
    </xf>
    <xf numFmtId="1" fontId="15" fillId="33" borderId="10" xfId="61" applyNumberFormat="1" applyFont="1" applyFill="1" applyBorder="1" applyAlignment="1">
      <alignment horizontal="center" vertical="center" wrapText="1"/>
      <protection/>
    </xf>
    <xf numFmtId="0" fontId="15" fillId="33" borderId="0" xfId="61" applyFont="1" applyFill="1" applyBorder="1" applyAlignment="1">
      <alignment horizontal="center" vertical="center" wrapText="1"/>
      <protection/>
    </xf>
    <xf numFmtId="1" fontId="14" fillId="33" borderId="10" xfId="44" applyNumberFormat="1" applyFont="1" applyFill="1" applyBorder="1" applyAlignment="1">
      <alignment horizontal="right" vertical="center" wrapText="1"/>
    </xf>
    <xf numFmtId="182" fontId="15" fillId="33" borderId="10" xfId="41" applyNumberFormat="1" applyFont="1" applyFill="1" applyBorder="1" applyAlignment="1">
      <alignment horizontal="center" vertical="center" wrapText="1"/>
    </xf>
    <xf numFmtId="0" fontId="5" fillId="33" borderId="15" xfId="61" applyFont="1" applyFill="1" applyBorder="1" applyAlignment="1">
      <alignment horizontal="left" vertical="top" wrapText="1"/>
      <protection/>
    </xf>
    <xf numFmtId="183" fontId="6" fillId="33" borderId="10" xfId="41" applyNumberFormat="1" applyFont="1" applyFill="1" applyBorder="1" applyAlignment="1">
      <alignment horizontal="center" vertical="center" wrapText="1"/>
    </xf>
    <xf numFmtId="0" fontId="14" fillId="33" borderId="10" xfId="61" applyFont="1" applyFill="1" applyBorder="1" applyAlignment="1">
      <alignment horizontal="center" vertical="center" wrapText="1"/>
      <protection/>
    </xf>
    <xf numFmtId="3" fontId="15" fillId="33" borderId="10" xfId="61" applyNumberFormat="1" applyFont="1" applyFill="1" applyBorder="1" applyAlignment="1">
      <alignment horizontal="center" vertical="center" wrapText="1"/>
      <protection/>
    </xf>
    <xf numFmtId="3" fontId="8" fillId="33" borderId="10" xfId="61" applyNumberFormat="1" applyFont="1" applyFill="1" applyBorder="1" applyAlignment="1">
      <alignment horizontal="center" vertical="center" wrapText="1"/>
      <protection/>
    </xf>
    <xf numFmtId="0" fontId="12" fillId="33" borderId="10" xfId="61" applyFont="1" applyFill="1" applyBorder="1" applyAlignment="1">
      <alignment horizontal="center" vertical="center" wrapText="1"/>
      <protection/>
    </xf>
    <xf numFmtId="0" fontId="14" fillId="33" borderId="10" xfId="61" applyFont="1" applyFill="1" applyBorder="1" applyAlignment="1">
      <alignment horizontal="center" vertical="center" wrapText="1"/>
      <protection/>
    </xf>
    <xf numFmtId="3" fontId="15" fillId="33" borderId="10" xfId="61" applyNumberFormat="1" applyFont="1" applyFill="1" applyBorder="1" applyAlignment="1">
      <alignment horizontal="center" vertical="center" wrapText="1"/>
      <protection/>
    </xf>
    <xf numFmtId="3" fontId="6" fillId="33" borderId="10" xfId="61" applyNumberFormat="1" applyFont="1" applyFill="1" applyBorder="1" applyAlignment="1">
      <alignment horizontal="center" vertical="center" wrapText="1"/>
      <protection/>
    </xf>
    <xf numFmtId="183" fontId="15" fillId="33" borderId="10" xfId="41" applyNumberFormat="1" applyFont="1" applyFill="1" applyBorder="1" applyAlignment="1">
      <alignment vertical="center" wrapText="1"/>
    </xf>
    <xf numFmtId="184" fontId="10" fillId="33" borderId="0" xfId="61" applyNumberFormat="1" applyFont="1" applyFill="1" applyBorder="1" applyAlignment="1">
      <alignment horizontal="center" wrapText="1"/>
      <protection/>
    </xf>
    <xf numFmtId="183" fontId="14" fillId="33" borderId="10" xfId="41" applyNumberFormat="1" applyFont="1" applyFill="1" applyBorder="1" applyAlignment="1">
      <alignment horizontal="right" vertical="center" wrapText="1"/>
    </xf>
    <xf numFmtId="183" fontId="15" fillId="33" borderId="10" xfId="41" applyNumberFormat="1" applyFont="1" applyFill="1" applyBorder="1" applyAlignment="1">
      <alignment horizontal="right" vertical="center" wrapText="1"/>
    </xf>
    <xf numFmtId="183" fontId="12" fillId="33" borderId="0" xfId="41" applyNumberFormat="1" applyFont="1" applyFill="1" applyBorder="1" applyAlignment="1">
      <alignment wrapText="1"/>
    </xf>
    <xf numFmtId="183" fontId="12" fillId="33" borderId="0" xfId="41" applyNumberFormat="1" applyFont="1" applyFill="1" applyBorder="1" applyAlignment="1">
      <alignment horizontal="center" wrapText="1"/>
    </xf>
    <xf numFmtId="0" fontId="7" fillId="33" borderId="0" xfId="61" applyFont="1" applyFill="1" applyBorder="1" applyAlignment="1">
      <alignment horizontal="center" wrapText="1"/>
      <protection/>
    </xf>
    <xf numFmtId="0" fontId="7" fillId="33" borderId="16" xfId="61" applyFont="1" applyFill="1" applyBorder="1" applyAlignment="1">
      <alignment horizontal="center" wrapText="1"/>
      <protection/>
    </xf>
    <xf numFmtId="0" fontId="18" fillId="33" borderId="16" xfId="61" applyFont="1" applyFill="1" applyBorder="1" applyAlignment="1">
      <alignment horizontal="center" vertical="center" wrapText="1"/>
      <protection/>
    </xf>
    <xf numFmtId="0" fontId="18" fillId="33" borderId="0" xfId="61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horizontal="center" wrapText="1"/>
      <protection/>
    </xf>
    <xf numFmtId="0" fontId="7" fillId="33" borderId="16" xfId="61" applyFont="1" applyFill="1" applyBorder="1" applyAlignment="1">
      <alignment horizontal="center" vertical="top" wrapText="1"/>
      <protection/>
    </xf>
    <xf numFmtId="3" fontId="8" fillId="33" borderId="10" xfId="61" applyNumberFormat="1" applyFont="1" applyFill="1" applyBorder="1" applyAlignment="1">
      <alignment horizontal="center" vertical="center" wrapText="1"/>
      <protection/>
    </xf>
    <xf numFmtId="3" fontId="8" fillId="33" borderId="17" xfId="61" applyNumberFormat="1" applyFont="1" applyFill="1" applyBorder="1" applyAlignment="1">
      <alignment horizontal="center" vertical="center" wrapText="1"/>
      <protection/>
    </xf>
    <xf numFmtId="3" fontId="8" fillId="33" borderId="18" xfId="61" applyNumberFormat="1" applyFont="1" applyFill="1" applyBorder="1" applyAlignment="1">
      <alignment horizontal="center" vertical="center" wrapText="1"/>
      <protection/>
    </xf>
    <xf numFmtId="0" fontId="12" fillId="33" borderId="10" xfId="61" applyFont="1" applyFill="1" applyBorder="1" applyAlignment="1">
      <alignment horizontal="center" vertical="center" wrapText="1"/>
      <protection/>
    </xf>
    <xf numFmtId="0" fontId="12" fillId="33" borderId="10" xfId="61" applyFont="1" applyFill="1" applyBorder="1" applyAlignment="1">
      <alignment horizontal="left" vertical="center" wrapText="1"/>
      <protection/>
    </xf>
    <xf numFmtId="0" fontId="12" fillId="33" borderId="10" xfId="44" applyNumberFormat="1" applyFont="1" applyFill="1" applyBorder="1" applyAlignment="1">
      <alignment horizontal="center" vertical="center" wrapText="1"/>
    </xf>
    <xf numFmtId="0" fontId="14" fillId="33" borderId="10" xfId="61" applyFont="1" applyFill="1" applyBorder="1" applyAlignment="1">
      <alignment horizontal="center" vertical="center" wrapText="1"/>
      <protection/>
    </xf>
    <xf numFmtId="0" fontId="12" fillId="33" borderId="12" xfId="61" applyFont="1" applyFill="1" applyBorder="1" applyAlignment="1">
      <alignment horizontal="left" vertical="center" wrapText="1"/>
      <protection/>
    </xf>
    <xf numFmtId="0" fontId="12" fillId="33" borderId="11" xfId="61" applyFont="1" applyFill="1" applyBorder="1" applyAlignment="1">
      <alignment horizontal="left" vertical="center" wrapText="1"/>
      <protection/>
    </xf>
    <xf numFmtId="182" fontId="12" fillId="33" borderId="10" xfId="44" applyNumberFormat="1" applyFont="1" applyFill="1" applyBorder="1" applyAlignment="1">
      <alignment horizontal="center" vertical="center" wrapText="1"/>
    </xf>
    <xf numFmtId="1" fontId="12" fillId="33" borderId="10" xfId="44" applyNumberFormat="1" applyFont="1" applyFill="1" applyBorder="1" applyAlignment="1">
      <alignment horizontal="center" vertical="center" wrapText="1"/>
    </xf>
    <xf numFmtId="182" fontId="12" fillId="33" borderId="12" xfId="44" applyNumberFormat="1" applyFont="1" applyFill="1" applyBorder="1" applyAlignment="1">
      <alignment horizontal="center" vertical="center" wrapText="1"/>
    </xf>
    <xf numFmtId="182" fontId="12" fillId="33" borderId="11" xfId="44" applyNumberFormat="1" applyFont="1" applyFill="1" applyBorder="1" applyAlignment="1">
      <alignment horizontal="center" vertical="center" wrapText="1"/>
    </xf>
    <xf numFmtId="0" fontId="14" fillId="33" borderId="12" xfId="61" applyFont="1" applyFill="1" applyBorder="1" applyAlignment="1">
      <alignment horizontal="center" vertical="center" wrapText="1"/>
      <protection/>
    </xf>
    <xf numFmtId="0" fontId="14" fillId="33" borderId="11" xfId="61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 wrapText="1"/>
      <protection/>
    </xf>
    <xf numFmtId="0" fontId="6" fillId="33" borderId="0" xfId="61" applyFont="1" applyFill="1" applyBorder="1" applyAlignment="1">
      <alignment horizontal="center" wrapText="1"/>
      <protection/>
    </xf>
    <xf numFmtId="0" fontId="16" fillId="33" borderId="0" xfId="61" applyFont="1" applyFill="1" applyBorder="1" applyAlignment="1">
      <alignment horizontal="center" vertical="center" wrapText="1"/>
      <protection/>
    </xf>
    <xf numFmtId="0" fontId="14" fillId="33" borderId="10" xfId="61" applyFont="1" applyFill="1" applyBorder="1" applyAlignment="1">
      <alignment horizontal="left" vertical="center" wrapText="1"/>
      <protection/>
    </xf>
    <xf numFmtId="3" fontId="15" fillId="33" borderId="14" xfId="61" applyNumberFormat="1" applyFont="1" applyFill="1" applyBorder="1" applyAlignment="1">
      <alignment horizontal="center" vertical="center" wrapText="1"/>
      <protection/>
    </xf>
    <xf numFmtId="3" fontId="15" fillId="33" borderId="15" xfId="61" applyNumberFormat="1" applyFont="1" applyFill="1" applyBorder="1" applyAlignment="1">
      <alignment horizontal="center" vertical="center" wrapText="1"/>
      <protection/>
    </xf>
    <xf numFmtId="0" fontId="13" fillId="33" borderId="0" xfId="61" applyFont="1" applyFill="1" applyBorder="1" applyAlignment="1">
      <alignment horizontal="center" wrapText="1"/>
      <protection/>
    </xf>
    <xf numFmtId="183" fontId="14" fillId="33" borderId="12" xfId="41" applyNumberFormat="1" applyFont="1" applyFill="1" applyBorder="1" applyAlignment="1">
      <alignment horizontal="center" vertical="center" wrapText="1"/>
    </xf>
    <xf numFmtId="183" fontId="14" fillId="33" borderId="11" xfId="41" applyNumberFormat="1" applyFont="1" applyFill="1" applyBorder="1" applyAlignment="1">
      <alignment horizontal="center" vertical="center" wrapText="1"/>
    </xf>
    <xf numFmtId="3" fontId="15" fillId="0" borderId="14" xfId="61" applyNumberFormat="1" applyFont="1" applyFill="1" applyBorder="1" applyAlignment="1">
      <alignment horizontal="center" vertical="center" wrapText="1"/>
      <protection/>
    </xf>
    <xf numFmtId="3" fontId="15" fillId="0" borderId="19" xfId="61" applyNumberFormat="1" applyFont="1" applyFill="1" applyBorder="1" applyAlignment="1">
      <alignment horizontal="center" vertical="center" wrapText="1"/>
      <protection/>
    </xf>
    <xf numFmtId="3" fontId="15" fillId="33" borderId="10" xfId="61" applyNumberFormat="1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horizontal="center" vertical="center" wrapText="1"/>
      <protection/>
    </xf>
    <xf numFmtId="0" fontId="14" fillId="33" borderId="12" xfId="61" applyFont="1" applyFill="1" applyBorder="1" applyAlignment="1">
      <alignment horizontal="left" vertical="center" wrapText="1"/>
      <protection/>
    </xf>
    <xf numFmtId="0" fontId="14" fillId="33" borderId="11" xfId="61" applyFont="1" applyFill="1" applyBorder="1" applyAlignment="1">
      <alignment horizontal="left" vertical="center" wrapText="1"/>
      <protection/>
    </xf>
    <xf numFmtId="0" fontId="14" fillId="33" borderId="12" xfId="61" applyFont="1" applyFill="1" applyBorder="1" applyAlignment="1">
      <alignment vertical="center" wrapText="1"/>
      <protection/>
    </xf>
    <xf numFmtId="0" fontId="14" fillId="33" borderId="11" xfId="61" applyFont="1" applyFill="1" applyBorder="1" applyAlignment="1">
      <alignment vertical="center" wrapText="1"/>
      <protection/>
    </xf>
    <xf numFmtId="3" fontId="5" fillId="33" borderId="12" xfId="61" applyNumberFormat="1" applyFont="1" applyFill="1" applyBorder="1" applyAlignment="1">
      <alignment horizontal="left" vertical="center" wrapText="1"/>
      <protection/>
    </xf>
    <xf numFmtId="3" fontId="5" fillId="33" borderId="11" xfId="61" applyNumberFormat="1" applyFont="1" applyFill="1" applyBorder="1" applyAlignment="1">
      <alignment horizontal="left" vertical="center" wrapText="1"/>
      <protection/>
    </xf>
    <xf numFmtId="183" fontId="5" fillId="33" borderId="12" xfId="41" applyNumberFormat="1" applyFont="1" applyFill="1" applyBorder="1" applyAlignment="1">
      <alignment horizontal="center" vertical="center" wrapText="1"/>
    </xf>
    <xf numFmtId="183" fontId="5" fillId="33" borderId="11" xfId="41" applyNumberFormat="1" applyFont="1" applyFill="1" applyBorder="1" applyAlignment="1">
      <alignment horizontal="center" vertical="center" wrapText="1"/>
    </xf>
    <xf numFmtId="3" fontId="15" fillId="0" borderId="10" xfId="61" applyNumberFormat="1" applyFont="1" applyFill="1" applyBorder="1" applyAlignment="1">
      <alignment horizontal="center" vertical="center" wrapText="1"/>
      <protection/>
    </xf>
    <xf numFmtId="3" fontId="15" fillId="33" borderId="18" xfId="61" applyNumberFormat="1" applyFont="1" applyFill="1" applyBorder="1" applyAlignment="1">
      <alignment horizontal="center" vertical="center" wrapText="1"/>
      <protection/>
    </xf>
    <xf numFmtId="0" fontId="7" fillId="33" borderId="16" xfId="61" applyFont="1" applyFill="1" applyBorder="1" applyAlignment="1">
      <alignment horizontal="center" wrapText="1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>
      <alignment horizontal="right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18" fillId="33" borderId="16" xfId="61" applyFont="1" applyFill="1" applyBorder="1" applyAlignment="1">
      <alignment horizontal="center" vertical="center" wrapText="1"/>
      <protection/>
    </xf>
    <xf numFmtId="3" fontId="6" fillId="33" borderId="14" xfId="61" applyNumberFormat="1" applyFont="1" applyFill="1" applyBorder="1" applyAlignment="1">
      <alignment horizontal="center" vertical="center" wrapText="1"/>
      <protection/>
    </xf>
    <xf numFmtId="3" fontId="6" fillId="33" borderId="15" xfId="61" applyNumberFormat="1" applyFont="1" applyFill="1" applyBorder="1" applyAlignment="1">
      <alignment horizontal="center" vertical="center" wrapText="1"/>
      <protection/>
    </xf>
    <xf numFmtId="3" fontId="6" fillId="33" borderId="10" xfId="61" applyNumberFormat="1" applyFont="1" applyFill="1" applyBorder="1" applyAlignment="1">
      <alignment horizontal="center" vertical="center" wrapText="1"/>
      <protection/>
    </xf>
    <xf numFmtId="3" fontId="15" fillId="0" borderId="12" xfId="61" applyNumberFormat="1" applyFont="1" applyFill="1" applyBorder="1" applyAlignment="1">
      <alignment horizontal="center" vertical="center" wrapText="1"/>
      <protection/>
    </xf>
    <xf numFmtId="3" fontId="15" fillId="0" borderId="11" xfId="61" applyNumberFormat="1" applyFont="1" applyFill="1" applyBorder="1" applyAlignment="1">
      <alignment horizontal="center" vertical="center" wrapText="1"/>
      <protection/>
    </xf>
    <xf numFmtId="0" fontId="15" fillId="33" borderId="0" xfId="61" applyFont="1" applyFill="1" applyBorder="1" applyAlignment="1">
      <alignment horizontal="center" wrapText="1"/>
      <protection/>
    </xf>
    <xf numFmtId="0" fontId="18" fillId="33" borderId="0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4" xfId="45"/>
    <cellStyle name="Comma 4 2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91"/>
  <sheetViews>
    <sheetView view="pageBreakPreview" zoomScale="115" zoomScaleSheetLayoutView="115" workbookViewId="0" topLeftCell="A1">
      <selection activeCell="I3" sqref="I3:K3"/>
    </sheetView>
  </sheetViews>
  <sheetFormatPr defaultColWidth="10.00390625" defaultRowHeight="12.75"/>
  <cols>
    <col min="1" max="1" width="4.8515625" style="14" customWidth="1"/>
    <col min="2" max="2" width="23.00390625" style="15" customWidth="1"/>
    <col min="3" max="3" width="10.140625" style="15" customWidth="1"/>
    <col min="4" max="4" width="6.8515625" style="16" customWidth="1"/>
    <col min="5" max="5" width="7.421875" style="16" customWidth="1"/>
    <col min="6" max="6" width="8.7109375" style="14" customWidth="1"/>
    <col min="7" max="7" width="6.7109375" style="1" customWidth="1"/>
    <col min="8" max="8" width="12.7109375" style="14" customWidth="1"/>
    <col min="9" max="9" width="8.00390625" style="14" customWidth="1"/>
    <col min="10" max="10" width="7.421875" style="1" customWidth="1"/>
    <col min="11" max="11" width="10.28125" style="25" customWidth="1"/>
    <col min="12" max="12" width="10.28125" style="1" customWidth="1"/>
    <col min="13" max="13" width="9.421875" style="1" customWidth="1"/>
    <col min="14" max="14" width="10.421875" style="1" customWidth="1"/>
    <col min="15" max="15" width="16.7109375" style="14" customWidth="1"/>
    <col min="16" max="16384" width="10.00390625" style="1" customWidth="1"/>
  </cols>
  <sheetData>
    <row r="1" spans="1:15" ht="34.5" customHeight="1">
      <c r="A1" s="145" t="s">
        <v>133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31.5" customHeight="1">
      <c r="A2" s="146" t="s">
        <v>135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3" customFormat="1" ht="39.75" customHeight="1">
      <c r="A3" s="147" t="s">
        <v>60</v>
      </c>
      <c r="B3" s="147" t="s">
        <v>61</v>
      </c>
      <c r="C3" s="147" t="s">
        <v>62</v>
      </c>
      <c r="D3" s="147" t="s">
        <v>63</v>
      </c>
      <c r="E3" s="147"/>
      <c r="F3" s="147"/>
      <c r="G3" s="147" t="s">
        <v>0</v>
      </c>
      <c r="H3" s="147" t="s">
        <v>22</v>
      </c>
      <c r="I3" s="147" t="s">
        <v>86</v>
      </c>
      <c r="J3" s="147"/>
      <c r="K3" s="147"/>
      <c r="L3" s="148" t="s">
        <v>59</v>
      </c>
      <c r="M3" s="148"/>
      <c r="N3" s="149"/>
      <c r="O3" s="147" t="s">
        <v>5</v>
      </c>
    </row>
    <row r="4" spans="1:15" s="3" customFormat="1" ht="54" customHeight="1">
      <c r="A4" s="147"/>
      <c r="B4" s="147"/>
      <c r="C4" s="147"/>
      <c r="D4" s="4" t="s">
        <v>64</v>
      </c>
      <c r="E4" s="4" t="s">
        <v>65</v>
      </c>
      <c r="F4" s="4" t="s">
        <v>66</v>
      </c>
      <c r="G4" s="147"/>
      <c r="H4" s="147"/>
      <c r="I4" s="103" t="s">
        <v>6</v>
      </c>
      <c r="J4" s="103" t="s">
        <v>2</v>
      </c>
      <c r="K4" s="4" t="s">
        <v>58</v>
      </c>
      <c r="L4" s="103" t="s">
        <v>8</v>
      </c>
      <c r="M4" s="103" t="s">
        <v>9</v>
      </c>
      <c r="N4" s="103" t="s">
        <v>67</v>
      </c>
      <c r="O4" s="147"/>
    </row>
    <row r="5" spans="1:15" s="3" customFormat="1" ht="26.25" customHeight="1">
      <c r="A5" s="103" t="s">
        <v>68</v>
      </c>
      <c r="B5" s="103" t="s">
        <v>71</v>
      </c>
      <c r="C5" s="103"/>
      <c r="D5" s="4"/>
      <c r="E5" s="4"/>
      <c r="F5" s="4"/>
      <c r="G5" s="103"/>
      <c r="H5" s="130"/>
      <c r="I5" s="103"/>
      <c r="J5" s="103"/>
      <c r="K5" s="4"/>
      <c r="L5" s="103"/>
      <c r="M5" s="103"/>
      <c r="N5" s="103"/>
      <c r="O5" s="103"/>
    </row>
    <row r="6" spans="1:15" s="5" customFormat="1" ht="36" customHeight="1">
      <c r="A6" s="100">
        <v>1</v>
      </c>
      <c r="B6" s="101" t="s">
        <v>56</v>
      </c>
      <c r="C6" s="101" t="s">
        <v>14</v>
      </c>
      <c r="D6" s="102">
        <v>24</v>
      </c>
      <c r="E6" s="102">
        <v>31</v>
      </c>
      <c r="F6" s="100">
        <v>350</v>
      </c>
      <c r="G6" s="100" t="s">
        <v>1</v>
      </c>
      <c r="H6" s="131" t="s">
        <v>34</v>
      </c>
      <c r="I6" s="100">
        <v>23</v>
      </c>
      <c r="J6" s="100">
        <v>145</v>
      </c>
      <c r="K6" s="109">
        <v>334.8</v>
      </c>
      <c r="L6" s="109">
        <v>334.8</v>
      </c>
      <c r="M6" s="75">
        <v>0</v>
      </c>
      <c r="N6" s="109">
        <f>L6</f>
        <v>334.8</v>
      </c>
      <c r="O6" s="128"/>
    </row>
    <row r="7" spans="1:15" s="5" customFormat="1" ht="24" customHeight="1">
      <c r="A7" s="150">
        <v>2</v>
      </c>
      <c r="B7" s="151" t="s">
        <v>122</v>
      </c>
      <c r="C7" s="151" t="s">
        <v>14</v>
      </c>
      <c r="D7" s="152">
        <v>24</v>
      </c>
      <c r="E7" s="152">
        <v>103</v>
      </c>
      <c r="F7" s="152">
        <v>644</v>
      </c>
      <c r="G7" s="100" t="s">
        <v>1</v>
      </c>
      <c r="H7" s="131" t="s">
        <v>34</v>
      </c>
      <c r="I7" s="100">
        <v>23</v>
      </c>
      <c r="J7" s="100">
        <v>204</v>
      </c>
      <c r="K7" s="109">
        <v>305.5</v>
      </c>
      <c r="L7" s="109">
        <v>289.5</v>
      </c>
      <c r="M7" s="75">
        <v>0</v>
      </c>
      <c r="N7" s="109">
        <f aca="true" t="shared" si="0" ref="N7:N70">L7</f>
        <v>289.5</v>
      </c>
      <c r="O7" s="153"/>
    </row>
    <row r="8" spans="1:15" s="5" customFormat="1" ht="24" customHeight="1">
      <c r="A8" s="150"/>
      <c r="B8" s="151"/>
      <c r="C8" s="151"/>
      <c r="D8" s="152"/>
      <c r="E8" s="152"/>
      <c r="F8" s="152"/>
      <c r="G8" s="100" t="s">
        <v>1</v>
      </c>
      <c r="H8" s="131" t="s">
        <v>34</v>
      </c>
      <c r="I8" s="100">
        <v>24</v>
      </c>
      <c r="J8" s="100">
        <v>218</v>
      </c>
      <c r="K8" s="109">
        <v>346.4</v>
      </c>
      <c r="L8" s="109">
        <v>51.7</v>
      </c>
      <c r="M8" s="75">
        <v>0</v>
      </c>
      <c r="N8" s="109">
        <f t="shared" si="0"/>
        <v>51.7</v>
      </c>
      <c r="O8" s="153"/>
    </row>
    <row r="9" spans="1:15" s="5" customFormat="1" ht="24" customHeight="1">
      <c r="A9" s="100">
        <v>3</v>
      </c>
      <c r="B9" s="101" t="s">
        <v>53</v>
      </c>
      <c r="C9" s="101" t="s">
        <v>14</v>
      </c>
      <c r="D9" s="102">
        <v>24</v>
      </c>
      <c r="E9" s="102">
        <v>35</v>
      </c>
      <c r="F9" s="102">
        <v>629</v>
      </c>
      <c r="G9" s="100" t="s">
        <v>1</v>
      </c>
      <c r="H9" s="131" t="s">
        <v>34</v>
      </c>
      <c r="I9" s="100">
        <v>23</v>
      </c>
      <c r="J9" s="100">
        <v>206</v>
      </c>
      <c r="K9" s="109">
        <v>605.1</v>
      </c>
      <c r="L9" s="109">
        <v>5.3</v>
      </c>
      <c r="M9" s="75">
        <v>0</v>
      </c>
      <c r="N9" s="109">
        <f t="shared" si="0"/>
        <v>5.3</v>
      </c>
      <c r="O9" s="128"/>
    </row>
    <row r="10" spans="1:15" s="5" customFormat="1" ht="36" customHeight="1">
      <c r="A10" s="100">
        <v>4</v>
      </c>
      <c r="B10" s="101" t="s">
        <v>121</v>
      </c>
      <c r="C10" s="101" t="s">
        <v>14</v>
      </c>
      <c r="D10" s="102">
        <v>24</v>
      </c>
      <c r="E10" s="102">
        <v>105</v>
      </c>
      <c r="F10" s="100">
        <v>667</v>
      </c>
      <c r="G10" s="100" t="s">
        <v>1</v>
      </c>
      <c r="H10" s="131" t="s">
        <v>34</v>
      </c>
      <c r="I10" s="100">
        <v>24</v>
      </c>
      <c r="J10" s="100">
        <v>217</v>
      </c>
      <c r="K10" s="109">
        <v>698.7</v>
      </c>
      <c r="L10" s="109">
        <v>635.5</v>
      </c>
      <c r="M10" s="75">
        <v>0</v>
      </c>
      <c r="N10" s="109">
        <f t="shared" si="0"/>
        <v>635.5</v>
      </c>
      <c r="O10" s="128"/>
    </row>
    <row r="11" spans="1:15" s="5" customFormat="1" ht="36" customHeight="1">
      <c r="A11" s="100">
        <v>5</v>
      </c>
      <c r="B11" s="101" t="str">
        <f>' PABT Đ1'!B12</f>
        <v>Hoàng Văn Dương
Trần Thị Chiến (vợ)</v>
      </c>
      <c r="C11" s="101" t="s">
        <v>14</v>
      </c>
      <c r="D11" s="102">
        <v>24</v>
      </c>
      <c r="E11" s="102">
        <v>18</v>
      </c>
      <c r="F11" s="100">
        <v>612</v>
      </c>
      <c r="G11" s="100" t="s">
        <v>1</v>
      </c>
      <c r="H11" s="131" t="s">
        <v>21</v>
      </c>
      <c r="I11" s="100">
        <v>24</v>
      </c>
      <c r="J11" s="100">
        <v>76</v>
      </c>
      <c r="K11" s="109">
        <v>619.2</v>
      </c>
      <c r="L11" s="109">
        <v>619.2</v>
      </c>
      <c r="M11" s="75">
        <v>0</v>
      </c>
      <c r="N11" s="109">
        <f t="shared" si="0"/>
        <v>619.2</v>
      </c>
      <c r="O11" s="128"/>
    </row>
    <row r="12" spans="1:15" s="5" customFormat="1" ht="27" customHeight="1">
      <c r="A12" s="100">
        <v>6</v>
      </c>
      <c r="B12" s="7" t="s">
        <v>39</v>
      </c>
      <c r="C12" s="101" t="s">
        <v>14</v>
      </c>
      <c r="D12" s="102">
        <v>24</v>
      </c>
      <c r="E12" s="102">
        <v>22</v>
      </c>
      <c r="F12" s="100">
        <v>315</v>
      </c>
      <c r="G12" s="100" t="s">
        <v>1</v>
      </c>
      <c r="H12" s="131" t="s">
        <v>21</v>
      </c>
      <c r="I12" s="100">
        <v>24</v>
      </c>
      <c r="J12" s="100">
        <v>78</v>
      </c>
      <c r="K12" s="109">
        <v>329.5</v>
      </c>
      <c r="L12" s="109">
        <v>329.5</v>
      </c>
      <c r="M12" s="75">
        <v>0</v>
      </c>
      <c r="N12" s="109">
        <f t="shared" si="0"/>
        <v>329.5</v>
      </c>
      <c r="O12" s="128"/>
    </row>
    <row r="13" spans="1:15" s="5" customFormat="1" ht="27" customHeight="1">
      <c r="A13" s="150">
        <v>7</v>
      </c>
      <c r="B13" s="154" t="s">
        <v>18</v>
      </c>
      <c r="C13" s="154" t="s">
        <v>14</v>
      </c>
      <c r="D13" s="102">
        <v>24</v>
      </c>
      <c r="E13" s="102">
        <v>116</v>
      </c>
      <c r="F13" s="100">
        <v>402</v>
      </c>
      <c r="G13" s="100" t="s">
        <v>1</v>
      </c>
      <c r="H13" s="131" t="s">
        <v>34</v>
      </c>
      <c r="I13" s="100">
        <v>24</v>
      </c>
      <c r="J13" s="100">
        <v>112</v>
      </c>
      <c r="K13" s="109">
        <v>436.7</v>
      </c>
      <c r="L13" s="109">
        <v>436.7</v>
      </c>
      <c r="M13" s="75">
        <v>0</v>
      </c>
      <c r="N13" s="109">
        <f t="shared" si="0"/>
        <v>436.7</v>
      </c>
      <c r="O13" s="153"/>
    </row>
    <row r="14" spans="1:15" s="5" customFormat="1" ht="27" customHeight="1">
      <c r="A14" s="150"/>
      <c r="B14" s="155"/>
      <c r="C14" s="155"/>
      <c r="D14" s="102">
        <v>24</v>
      </c>
      <c r="E14" s="102">
        <v>294</v>
      </c>
      <c r="F14" s="100">
        <v>160</v>
      </c>
      <c r="G14" s="100" t="s">
        <v>1</v>
      </c>
      <c r="H14" s="131" t="s">
        <v>36</v>
      </c>
      <c r="I14" s="100">
        <v>24</v>
      </c>
      <c r="J14" s="100">
        <v>259</v>
      </c>
      <c r="K14" s="109">
        <v>152.9</v>
      </c>
      <c r="L14" s="109">
        <v>91.7</v>
      </c>
      <c r="M14" s="75">
        <v>0</v>
      </c>
      <c r="N14" s="109">
        <f t="shared" si="0"/>
        <v>91.7</v>
      </c>
      <c r="O14" s="153"/>
    </row>
    <row r="15" spans="1:15" s="5" customFormat="1" ht="27" customHeight="1">
      <c r="A15" s="100">
        <v>8</v>
      </c>
      <c r="B15" s="7" t="s">
        <v>50</v>
      </c>
      <c r="C15" s="101" t="s">
        <v>14</v>
      </c>
      <c r="D15" s="102">
        <v>24</v>
      </c>
      <c r="E15" s="102">
        <v>115</v>
      </c>
      <c r="F15" s="100">
        <v>396</v>
      </c>
      <c r="G15" s="100" t="s">
        <v>1</v>
      </c>
      <c r="H15" s="131" t="s">
        <v>21</v>
      </c>
      <c r="I15" s="100">
        <v>24</v>
      </c>
      <c r="J15" s="100">
        <v>113</v>
      </c>
      <c r="K15" s="109">
        <v>397.4</v>
      </c>
      <c r="L15" s="109">
        <v>397.4</v>
      </c>
      <c r="M15" s="75">
        <v>0</v>
      </c>
      <c r="N15" s="109">
        <f t="shared" si="0"/>
        <v>397.4</v>
      </c>
      <c r="O15" s="128"/>
    </row>
    <row r="16" spans="1:15" s="5" customFormat="1" ht="36" customHeight="1">
      <c r="A16" s="100">
        <v>9</v>
      </c>
      <c r="B16" s="101" t="str">
        <f>' PABT Đ1'!B17</f>
        <v>Hoàng Văn Quyên
Trần Thị Hưng (vợ)</v>
      </c>
      <c r="C16" s="101" t="s">
        <v>14</v>
      </c>
      <c r="D16" s="102">
        <v>24</v>
      </c>
      <c r="E16" s="102">
        <v>29</v>
      </c>
      <c r="F16" s="100">
        <v>374</v>
      </c>
      <c r="G16" s="100" t="s">
        <v>1</v>
      </c>
      <c r="H16" s="131" t="s">
        <v>34</v>
      </c>
      <c r="I16" s="100">
        <v>24</v>
      </c>
      <c r="J16" s="100">
        <v>118</v>
      </c>
      <c r="K16" s="109">
        <v>396.5</v>
      </c>
      <c r="L16" s="109">
        <v>396.5</v>
      </c>
      <c r="M16" s="75">
        <v>0</v>
      </c>
      <c r="N16" s="109">
        <f t="shared" si="0"/>
        <v>396.5</v>
      </c>
      <c r="O16" s="128"/>
    </row>
    <row r="17" spans="1:15" s="5" customFormat="1" ht="36" customHeight="1">
      <c r="A17" s="100">
        <v>10</v>
      </c>
      <c r="B17" s="101" t="str">
        <f>' PABT Đ1'!B18</f>
        <v>Hoàng Xuân Thắng
Nguyễn Thị Tiến (vợ)</v>
      </c>
      <c r="C17" s="101" t="s">
        <v>14</v>
      </c>
      <c r="D17" s="102">
        <v>24</v>
      </c>
      <c r="E17" s="102">
        <v>25</v>
      </c>
      <c r="F17" s="100">
        <v>612</v>
      </c>
      <c r="G17" s="100" t="s">
        <v>1</v>
      </c>
      <c r="H17" s="131" t="s">
        <v>21</v>
      </c>
      <c r="I17" s="100">
        <v>24</v>
      </c>
      <c r="J17" s="100">
        <v>121</v>
      </c>
      <c r="K17" s="109">
        <v>614.4</v>
      </c>
      <c r="L17" s="109">
        <v>614.4</v>
      </c>
      <c r="M17" s="75">
        <v>0</v>
      </c>
      <c r="N17" s="109">
        <f t="shared" si="0"/>
        <v>614.4</v>
      </c>
      <c r="O17" s="128"/>
    </row>
    <row r="18" spans="1:15" s="5" customFormat="1" ht="36" customHeight="1">
      <c r="A18" s="100">
        <v>11</v>
      </c>
      <c r="B18" s="101" t="str">
        <f>' PABT Đ1'!B19</f>
        <v>Phùng Văn Thắng
Hoàng Thị Miến (vợ)</v>
      </c>
      <c r="C18" s="35" t="s">
        <v>14</v>
      </c>
      <c r="D18" s="102">
        <v>24</v>
      </c>
      <c r="E18" s="102">
        <v>30</v>
      </c>
      <c r="F18" s="100">
        <v>539</v>
      </c>
      <c r="G18" s="100" t="s">
        <v>1</v>
      </c>
      <c r="H18" s="131" t="s">
        <v>21</v>
      </c>
      <c r="I18" s="100">
        <v>24</v>
      </c>
      <c r="J18" s="100">
        <v>165</v>
      </c>
      <c r="K18" s="109">
        <v>612.3</v>
      </c>
      <c r="L18" s="109">
        <v>612.3</v>
      </c>
      <c r="M18" s="75">
        <v>0</v>
      </c>
      <c r="N18" s="109">
        <f t="shared" si="0"/>
        <v>612.3</v>
      </c>
      <c r="O18" s="128"/>
    </row>
    <row r="19" spans="1:15" s="5" customFormat="1" ht="36" customHeight="1">
      <c r="A19" s="100">
        <v>12</v>
      </c>
      <c r="B19" s="101" t="str">
        <f>' PABT Đ1'!B20</f>
        <v>Bùi Văn Thắng
Hoàng Thị Hường (vợ)</v>
      </c>
      <c r="C19" s="101" t="s">
        <v>14</v>
      </c>
      <c r="D19" s="102">
        <v>24</v>
      </c>
      <c r="E19" s="102">
        <v>119</v>
      </c>
      <c r="F19" s="100">
        <v>742</v>
      </c>
      <c r="G19" s="100" t="s">
        <v>1</v>
      </c>
      <c r="H19" s="131" t="s">
        <v>21</v>
      </c>
      <c r="I19" s="100">
        <v>24</v>
      </c>
      <c r="J19" s="100">
        <v>160</v>
      </c>
      <c r="K19" s="109">
        <v>762.7</v>
      </c>
      <c r="L19" s="109">
        <v>762.7</v>
      </c>
      <c r="M19" s="75">
        <v>0</v>
      </c>
      <c r="N19" s="109">
        <f t="shared" si="0"/>
        <v>762.7</v>
      </c>
      <c r="O19" s="128"/>
    </row>
    <row r="20" spans="1:15" s="5" customFormat="1" ht="36" customHeight="1">
      <c r="A20" s="100">
        <v>13</v>
      </c>
      <c r="B20" s="101" t="str">
        <f>' PABT Đ1'!B21</f>
        <v>Hoàng Văn Thăng
Giáp Thị Hằng (vợ)</v>
      </c>
      <c r="C20" s="101" t="s">
        <v>14</v>
      </c>
      <c r="D20" s="102">
        <v>24</v>
      </c>
      <c r="E20" s="102">
        <v>109</v>
      </c>
      <c r="F20" s="100">
        <v>492</v>
      </c>
      <c r="G20" s="100" t="s">
        <v>1</v>
      </c>
      <c r="H20" s="131" t="s">
        <v>34</v>
      </c>
      <c r="I20" s="100">
        <v>24</v>
      </c>
      <c r="J20" s="100">
        <v>161</v>
      </c>
      <c r="K20" s="109">
        <v>459.3</v>
      </c>
      <c r="L20" s="109">
        <v>459.3</v>
      </c>
      <c r="M20" s="75">
        <v>0</v>
      </c>
      <c r="N20" s="109">
        <f t="shared" si="0"/>
        <v>459.3</v>
      </c>
      <c r="O20" s="128"/>
    </row>
    <row r="21" spans="1:15" s="5" customFormat="1" ht="36" customHeight="1">
      <c r="A21" s="100">
        <v>14</v>
      </c>
      <c r="B21" s="101" t="str">
        <f>' PABT Đ1'!B22</f>
        <v>Hoàng Văn Hưởng
Nguyễn Thị Hưng (vợ)</v>
      </c>
      <c r="C21" s="101" t="s">
        <v>14</v>
      </c>
      <c r="D21" s="102">
        <v>24</v>
      </c>
      <c r="E21" s="102">
        <v>106</v>
      </c>
      <c r="F21" s="100">
        <v>252</v>
      </c>
      <c r="G21" s="100" t="s">
        <v>1</v>
      </c>
      <c r="H21" s="131" t="s">
        <v>34</v>
      </c>
      <c r="I21" s="100">
        <v>24</v>
      </c>
      <c r="J21" s="100">
        <v>167</v>
      </c>
      <c r="K21" s="109">
        <v>336.3</v>
      </c>
      <c r="L21" s="109">
        <v>336.3</v>
      </c>
      <c r="M21" s="75">
        <v>0</v>
      </c>
      <c r="N21" s="109">
        <f t="shared" si="0"/>
        <v>336.3</v>
      </c>
      <c r="O21" s="128"/>
    </row>
    <row r="22" spans="1:15" s="5" customFormat="1" ht="36" customHeight="1">
      <c r="A22" s="100">
        <v>15</v>
      </c>
      <c r="B22" s="101" t="str">
        <f>' PABT Đ1'!B23</f>
        <v>Hoàng Văn Thảo
Hoàng Thị Khanh (vợ)</v>
      </c>
      <c r="C22" s="101" t="s">
        <v>14</v>
      </c>
      <c r="D22" s="6">
        <v>24</v>
      </c>
      <c r="E22" s="6">
        <v>121</v>
      </c>
      <c r="F22" s="100">
        <v>530</v>
      </c>
      <c r="G22" s="100" t="s">
        <v>1</v>
      </c>
      <c r="H22" s="131" t="s">
        <v>34</v>
      </c>
      <c r="I22" s="100">
        <v>24</v>
      </c>
      <c r="J22" s="100">
        <v>170</v>
      </c>
      <c r="K22" s="109">
        <v>501.6</v>
      </c>
      <c r="L22" s="109">
        <v>501.6</v>
      </c>
      <c r="M22" s="75">
        <v>0</v>
      </c>
      <c r="N22" s="109">
        <f t="shared" si="0"/>
        <v>501.6</v>
      </c>
      <c r="O22" s="128"/>
    </row>
    <row r="23" spans="1:15" s="5" customFormat="1" ht="36" customHeight="1">
      <c r="A23" s="100">
        <v>16</v>
      </c>
      <c r="B23" s="101" t="str">
        <f>' PABT Đ1'!B24</f>
        <v>Vương Thành Long
Nguyễn Thị Yến (vợ)</v>
      </c>
      <c r="C23" s="101" t="s">
        <v>14</v>
      </c>
      <c r="D23" s="102">
        <v>24</v>
      </c>
      <c r="E23" s="102">
        <v>107</v>
      </c>
      <c r="F23" s="100">
        <v>315</v>
      </c>
      <c r="G23" s="100" t="s">
        <v>1</v>
      </c>
      <c r="H23" s="131" t="s">
        <v>34</v>
      </c>
      <c r="I23" s="100">
        <v>24</v>
      </c>
      <c r="J23" s="100">
        <v>215</v>
      </c>
      <c r="K23" s="109">
        <v>318.9</v>
      </c>
      <c r="L23" s="109">
        <v>312.1</v>
      </c>
      <c r="M23" s="75">
        <v>0</v>
      </c>
      <c r="N23" s="109">
        <f t="shared" si="0"/>
        <v>312.1</v>
      </c>
      <c r="O23" s="128"/>
    </row>
    <row r="24" spans="1:15" s="5" customFormat="1" ht="36" customHeight="1">
      <c r="A24" s="100">
        <v>17</v>
      </c>
      <c r="B24" s="101" t="str">
        <f>' PABT Đ1'!B25</f>
        <v>Hoàng Đức Long
Nguyễn Thị Bắc (vợ)</v>
      </c>
      <c r="C24" s="101" t="s">
        <v>14</v>
      </c>
      <c r="D24" s="102">
        <v>24</v>
      </c>
      <c r="E24" s="102">
        <v>104</v>
      </c>
      <c r="F24" s="100">
        <v>520</v>
      </c>
      <c r="G24" s="100" t="s">
        <v>1</v>
      </c>
      <c r="H24" s="131" t="s">
        <v>34</v>
      </c>
      <c r="I24" s="100">
        <v>24</v>
      </c>
      <c r="J24" s="100">
        <v>220</v>
      </c>
      <c r="K24" s="109">
        <v>433.2</v>
      </c>
      <c r="L24" s="109">
        <v>17.5</v>
      </c>
      <c r="M24" s="75">
        <v>0</v>
      </c>
      <c r="N24" s="109">
        <f t="shared" si="0"/>
        <v>17.5</v>
      </c>
      <c r="O24" s="128"/>
    </row>
    <row r="25" spans="1:15" s="5" customFormat="1" ht="36" customHeight="1">
      <c r="A25" s="100">
        <v>18</v>
      </c>
      <c r="B25" s="101" t="str">
        <f>' PABT Đ1'!B26</f>
        <v>Phạm Văn Thành
Huỳnh Thị Kim Hải (vợ)</v>
      </c>
      <c r="C25" s="101" t="s">
        <v>14</v>
      </c>
      <c r="D25" s="102">
        <v>24</v>
      </c>
      <c r="E25" s="102">
        <v>123</v>
      </c>
      <c r="F25" s="100">
        <v>404</v>
      </c>
      <c r="G25" s="100" t="s">
        <v>1</v>
      </c>
      <c r="H25" s="131" t="s">
        <v>34</v>
      </c>
      <c r="I25" s="100">
        <v>24</v>
      </c>
      <c r="J25" s="100">
        <v>222</v>
      </c>
      <c r="K25" s="109">
        <v>440</v>
      </c>
      <c r="L25" s="109">
        <v>214</v>
      </c>
      <c r="M25" s="75">
        <v>0</v>
      </c>
      <c r="N25" s="109">
        <f t="shared" si="0"/>
        <v>214</v>
      </c>
      <c r="O25" s="128"/>
    </row>
    <row r="26" spans="1:15" s="5" customFormat="1" ht="27.75" customHeight="1">
      <c r="A26" s="150">
        <v>19</v>
      </c>
      <c r="B26" s="151" t="s">
        <v>110</v>
      </c>
      <c r="C26" s="151" t="s">
        <v>14</v>
      </c>
      <c r="D26" s="152">
        <v>24</v>
      </c>
      <c r="E26" s="152">
        <v>112</v>
      </c>
      <c r="F26" s="150">
        <v>980</v>
      </c>
      <c r="G26" s="100" t="s">
        <v>1</v>
      </c>
      <c r="H26" s="150" t="s">
        <v>21</v>
      </c>
      <c r="I26" s="100">
        <v>24</v>
      </c>
      <c r="J26" s="100">
        <v>77</v>
      </c>
      <c r="K26" s="109">
        <v>399.3</v>
      </c>
      <c r="L26" s="109">
        <v>399.3</v>
      </c>
      <c r="M26" s="75">
        <v>0</v>
      </c>
      <c r="N26" s="109">
        <f t="shared" si="0"/>
        <v>399.3</v>
      </c>
      <c r="O26" s="153"/>
    </row>
    <row r="27" spans="1:15" s="5" customFormat="1" ht="27.75" customHeight="1">
      <c r="A27" s="150"/>
      <c r="B27" s="151"/>
      <c r="C27" s="151"/>
      <c r="D27" s="152"/>
      <c r="E27" s="152"/>
      <c r="F27" s="150"/>
      <c r="G27" s="100" t="s">
        <v>1</v>
      </c>
      <c r="H27" s="150"/>
      <c r="I27" s="100">
        <v>24</v>
      </c>
      <c r="J27" s="100">
        <v>115</v>
      </c>
      <c r="K27" s="109">
        <v>665.3</v>
      </c>
      <c r="L27" s="109">
        <v>665.3</v>
      </c>
      <c r="M27" s="75">
        <v>0</v>
      </c>
      <c r="N27" s="109">
        <f t="shared" si="0"/>
        <v>665.3</v>
      </c>
      <c r="O27" s="153"/>
    </row>
    <row r="28" spans="1:15" s="5" customFormat="1" ht="30" customHeight="1">
      <c r="A28" s="100">
        <v>20</v>
      </c>
      <c r="B28" s="101" t="s">
        <v>26</v>
      </c>
      <c r="C28" s="101" t="s">
        <v>14</v>
      </c>
      <c r="D28" s="102">
        <v>24</v>
      </c>
      <c r="E28" s="102">
        <v>114</v>
      </c>
      <c r="F28" s="100">
        <v>360</v>
      </c>
      <c r="G28" s="100" t="s">
        <v>1</v>
      </c>
      <c r="H28" s="131" t="s">
        <v>21</v>
      </c>
      <c r="I28" s="100">
        <v>24</v>
      </c>
      <c r="J28" s="100">
        <v>79</v>
      </c>
      <c r="K28" s="109">
        <v>400</v>
      </c>
      <c r="L28" s="109">
        <v>400</v>
      </c>
      <c r="M28" s="75">
        <v>0</v>
      </c>
      <c r="N28" s="109">
        <f t="shared" si="0"/>
        <v>400</v>
      </c>
      <c r="O28" s="128"/>
    </row>
    <row r="29" spans="1:15" s="5" customFormat="1" ht="30" customHeight="1">
      <c r="A29" s="100">
        <v>21</v>
      </c>
      <c r="B29" s="101" t="s">
        <v>77</v>
      </c>
      <c r="C29" s="101" t="s">
        <v>14</v>
      </c>
      <c r="D29" s="102">
        <v>24</v>
      </c>
      <c r="E29" s="102">
        <v>17</v>
      </c>
      <c r="F29" s="100">
        <v>576</v>
      </c>
      <c r="G29" s="100" t="s">
        <v>1</v>
      </c>
      <c r="H29" s="131" t="s">
        <v>34</v>
      </c>
      <c r="I29" s="100">
        <v>24</v>
      </c>
      <c r="J29" s="100">
        <v>116</v>
      </c>
      <c r="K29" s="109">
        <v>626.8</v>
      </c>
      <c r="L29" s="109">
        <v>626.8</v>
      </c>
      <c r="M29" s="75">
        <v>0</v>
      </c>
      <c r="N29" s="109">
        <f t="shared" si="0"/>
        <v>626.8</v>
      </c>
      <c r="O29" s="128"/>
    </row>
    <row r="30" spans="1:15" s="5" customFormat="1" ht="36" customHeight="1">
      <c r="A30" s="100">
        <v>22</v>
      </c>
      <c r="B30" s="101" t="str">
        <f>' PABT Đ1'!B31</f>
        <v>Nguyễn Văn Hồng
Nguyễn Thị Trinh (vợ)</v>
      </c>
      <c r="C30" s="101" t="s">
        <v>14</v>
      </c>
      <c r="D30" s="102">
        <v>24</v>
      </c>
      <c r="E30" s="102">
        <v>26</v>
      </c>
      <c r="F30" s="100">
        <v>517</v>
      </c>
      <c r="G30" s="100" t="s">
        <v>1</v>
      </c>
      <c r="H30" s="131" t="s">
        <v>21</v>
      </c>
      <c r="I30" s="100">
        <v>24</v>
      </c>
      <c r="J30" s="100">
        <v>120</v>
      </c>
      <c r="K30" s="109">
        <v>510.2</v>
      </c>
      <c r="L30" s="109">
        <v>510.2</v>
      </c>
      <c r="M30" s="75">
        <v>0</v>
      </c>
      <c r="N30" s="109">
        <f t="shared" si="0"/>
        <v>510.2</v>
      </c>
      <c r="O30" s="128"/>
    </row>
    <row r="31" spans="1:15" s="5" customFormat="1" ht="27" customHeight="1">
      <c r="A31" s="150">
        <v>23</v>
      </c>
      <c r="B31" s="151" t="s">
        <v>124</v>
      </c>
      <c r="C31" s="151" t="s">
        <v>14</v>
      </c>
      <c r="D31" s="152">
        <v>24</v>
      </c>
      <c r="E31" s="152">
        <v>118</v>
      </c>
      <c r="F31" s="100">
        <v>231</v>
      </c>
      <c r="G31" s="150" t="s">
        <v>1</v>
      </c>
      <c r="H31" s="150" t="s">
        <v>34</v>
      </c>
      <c r="I31" s="150">
        <v>24</v>
      </c>
      <c r="J31" s="150">
        <v>126</v>
      </c>
      <c r="K31" s="156">
        <v>600.7</v>
      </c>
      <c r="L31" s="156">
        <v>600.7</v>
      </c>
      <c r="M31" s="157">
        <v>0</v>
      </c>
      <c r="N31" s="158">
        <f t="shared" si="0"/>
        <v>600.7</v>
      </c>
      <c r="O31" s="160"/>
    </row>
    <row r="32" spans="1:15" s="5" customFormat="1" ht="27" customHeight="1">
      <c r="A32" s="150"/>
      <c r="B32" s="151"/>
      <c r="C32" s="151"/>
      <c r="D32" s="152"/>
      <c r="E32" s="152"/>
      <c r="F32" s="100">
        <v>400</v>
      </c>
      <c r="G32" s="150"/>
      <c r="H32" s="150"/>
      <c r="I32" s="150"/>
      <c r="J32" s="150"/>
      <c r="K32" s="156"/>
      <c r="L32" s="156"/>
      <c r="M32" s="157"/>
      <c r="N32" s="159"/>
      <c r="O32" s="161"/>
    </row>
    <row r="33" spans="1:15" s="5" customFormat="1" ht="36" customHeight="1">
      <c r="A33" s="100">
        <v>24</v>
      </c>
      <c r="B33" s="101" t="str">
        <f>' PABT Đ1'!B33</f>
        <v>Hoàng Văn Tâm
Trần Thị Ngát (vợ)</v>
      </c>
      <c r="C33" s="101" t="s">
        <v>14</v>
      </c>
      <c r="D33" s="102">
        <v>24</v>
      </c>
      <c r="E33" s="102">
        <v>27</v>
      </c>
      <c r="F33" s="100">
        <v>354</v>
      </c>
      <c r="G33" s="100" t="s">
        <v>1</v>
      </c>
      <c r="H33" s="131" t="s">
        <v>21</v>
      </c>
      <c r="I33" s="100">
        <v>24</v>
      </c>
      <c r="J33" s="100">
        <v>163</v>
      </c>
      <c r="K33" s="109">
        <v>332.9</v>
      </c>
      <c r="L33" s="109">
        <v>332.9</v>
      </c>
      <c r="M33" s="75">
        <v>0</v>
      </c>
      <c r="N33" s="109">
        <f t="shared" si="0"/>
        <v>332.9</v>
      </c>
      <c r="O33" s="128"/>
    </row>
    <row r="34" spans="1:15" s="5" customFormat="1" ht="36" customHeight="1">
      <c r="A34" s="100">
        <v>25</v>
      </c>
      <c r="B34" s="101" t="str">
        <f>' PABT Đ1'!B34</f>
        <v>Hoàng Văn Hùng
Nguyễn Thị Huế (vợ)</v>
      </c>
      <c r="C34" s="35" t="s">
        <v>14</v>
      </c>
      <c r="D34" s="6">
        <v>24</v>
      </c>
      <c r="E34" s="6">
        <v>28</v>
      </c>
      <c r="F34" s="100">
        <v>864</v>
      </c>
      <c r="G34" s="100" t="s">
        <v>1</v>
      </c>
      <c r="H34" s="131" t="s">
        <v>21</v>
      </c>
      <c r="I34" s="100">
        <v>24</v>
      </c>
      <c r="J34" s="100">
        <v>164</v>
      </c>
      <c r="K34" s="109">
        <v>899.2</v>
      </c>
      <c r="L34" s="109">
        <v>899.2</v>
      </c>
      <c r="M34" s="75">
        <v>0</v>
      </c>
      <c r="N34" s="109">
        <f t="shared" si="0"/>
        <v>899.2</v>
      </c>
      <c r="O34" s="128"/>
    </row>
    <row r="35" spans="1:15" s="5" customFormat="1" ht="36" customHeight="1">
      <c r="A35" s="100">
        <v>26</v>
      </c>
      <c r="B35" s="101" t="str">
        <f>' PABT Đ1'!B35</f>
        <v>Nguyễn Văn Cảnh
Hoàng Thị Hân (Vợ)</v>
      </c>
      <c r="C35" s="101" t="s">
        <v>14</v>
      </c>
      <c r="D35" s="102">
        <v>24</v>
      </c>
      <c r="E35" s="102">
        <v>122</v>
      </c>
      <c r="F35" s="100">
        <v>454</v>
      </c>
      <c r="G35" s="100" t="s">
        <v>1</v>
      </c>
      <c r="H35" s="131" t="s">
        <v>34</v>
      </c>
      <c r="I35" s="100">
        <v>24</v>
      </c>
      <c r="J35" s="100">
        <v>214</v>
      </c>
      <c r="K35" s="109">
        <v>480</v>
      </c>
      <c r="L35" s="109">
        <v>480</v>
      </c>
      <c r="M35" s="75">
        <v>0</v>
      </c>
      <c r="N35" s="109">
        <f t="shared" si="0"/>
        <v>480</v>
      </c>
      <c r="O35" s="128"/>
    </row>
    <row r="36" spans="1:15" s="3" customFormat="1" ht="32.25" customHeight="1">
      <c r="A36" s="103" t="s">
        <v>72</v>
      </c>
      <c r="B36" s="103" t="s">
        <v>69</v>
      </c>
      <c r="C36" s="103"/>
      <c r="D36" s="4"/>
      <c r="E36" s="4"/>
      <c r="F36" s="4"/>
      <c r="G36" s="103"/>
      <c r="H36" s="130"/>
      <c r="I36" s="103"/>
      <c r="J36" s="103"/>
      <c r="K36" s="4"/>
      <c r="L36" s="103"/>
      <c r="M36" s="75"/>
      <c r="N36" s="109"/>
      <c r="O36" s="129"/>
    </row>
    <row r="37" spans="1:15" s="5" customFormat="1" ht="36" customHeight="1">
      <c r="A37" s="100">
        <v>27</v>
      </c>
      <c r="B37" s="101" t="str">
        <f>' PABT Đ1'!B37</f>
        <v>Trịnh Công Thắng
Hoàng Thị Dung (vợ)</v>
      </c>
      <c r="C37" s="101" t="s">
        <v>11</v>
      </c>
      <c r="D37" s="6">
        <v>21</v>
      </c>
      <c r="E37" s="6">
        <v>803</v>
      </c>
      <c r="F37" s="100">
        <v>590</v>
      </c>
      <c r="G37" s="100" t="s">
        <v>1</v>
      </c>
      <c r="H37" s="131" t="s">
        <v>34</v>
      </c>
      <c r="I37" s="100">
        <v>23</v>
      </c>
      <c r="J37" s="100">
        <v>95</v>
      </c>
      <c r="K37" s="109">
        <v>587.8</v>
      </c>
      <c r="L37" s="109">
        <v>587.8</v>
      </c>
      <c r="M37" s="75">
        <v>0</v>
      </c>
      <c r="N37" s="109">
        <f t="shared" si="0"/>
        <v>587.8</v>
      </c>
      <c r="O37" s="128"/>
    </row>
    <row r="38" spans="1:15" s="5" customFormat="1" ht="27.75" customHeight="1">
      <c r="A38" s="150">
        <v>28</v>
      </c>
      <c r="B38" s="151" t="s">
        <v>97</v>
      </c>
      <c r="C38" s="151" t="s">
        <v>11</v>
      </c>
      <c r="D38" s="102">
        <v>21</v>
      </c>
      <c r="E38" s="102">
        <v>806</v>
      </c>
      <c r="F38" s="100">
        <v>472</v>
      </c>
      <c r="G38" s="100" t="s">
        <v>1</v>
      </c>
      <c r="H38" s="131" t="s">
        <v>34</v>
      </c>
      <c r="I38" s="100">
        <v>23</v>
      </c>
      <c r="J38" s="100">
        <v>148</v>
      </c>
      <c r="K38" s="109">
        <v>491.3</v>
      </c>
      <c r="L38" s="109">
        <v>491.3</v>
      </c>
      <c r="M38" s="75">
        <v>0</v>
      </c>
      <c r="N38" s="109">
        <f t="shared" si="0"/>
        <v>491.3</v>
      </c>
      <c r="O38" s="128"/>
    </row>
    <row r="39" spans="1:15" s="5" customFormat="1" ht="27.75" customHeight="1">
      <c r="A39" s="150"/>
      <c r="B39" s="151"/>
      <c r="C39" s="151"/>
      <c r="D39" s="6">
        <v>24</v>
      </c>
      <c r="E39" s="6">
        <v>37</v>
      </c>
      <c r="F39" s="100">
        <v>240</v>
      </c>
      <c r="G39" s="100" t="s">
        <v>1</v>
      </c>
      <c r="H39" s="131" t="s">
        <v>34</v>
      </c>
      <c r="I39" s="100">
        <v>23</v>
      </c>
      <c r="J39" s="100">
        <v>198</v>
      </c>
      <c r="K39" s="109">
        <v>230.6</v>
      </c>
      <c r="L39" s="109">
        <v>124.5</v>
      </c>
      <c r="M39" s="75">
        <v>0</v>
      </c>
      <c r="N39" s="109">
        <f t="shared" si="0"/>
        <v>124.5</v>
      </c>
      <c r="O39" s="128"/>
    </row>
    <row r="40" spans="1:15" s="5" customFormat="1" ht="36" customHeight="1">
      <c r="A40" s="100">
        <v>29</v>
      </c>
      <c r="B40" s="34" t="s">
        <v>78</v>
      </c>
      <c r="C40" s="101" t="s">
        <v>11</v>
      </c>
      <c r="D40" s="102">
        <v>21</v>
      </c>
      <c r="E40" s="102">
        <v>810</v>
      </c>
      <c r="F40" s="100">
        <v>593</v>
      </c>
      <c r="G40" s="100" t="s">
        <v>1</v>
      </c>
      <c r="H40" s="131" t="s">
        <v>34</v>
      </c>
      <c r="I40" s="100">
        <v>23</v>
      </c>
      <c r="J40" s="100">
        <v>146</v>
      </c>
      <c r="K40" s="109">
        <v>624.6</v>
      </c>
      <c r="L40" s="109">
        <v>624.6</v>
      </c>
      <c r="M40" s="75">
        <v>0</v>
      </c>
      <c r="N40" s="109">
        <f t="shared" si="0"/>
        <v>624.6</v>
      </c>
      <c r="O40" s="128"/>
    </row>
    <row r="41" spans="1:15" s="5" customFormat="1" ht="27.75" customHeight="1">
      <c r="A41" s="150">
        <v>30</v>
      </c>
      <c r="B41" s="151" t="s">
        <v>96</v>
      </c>
      <c r="C41" s="151" t="s">
        <v>11</v>
      </c>
      <c r="D41" s="102">
        <v>21</v>
      </c>
      <c r="E41" s="102">
        <v>694</v>
      </c>
      <c r="F41" s="100">
        <v>763</v>
      </c>
      <c r="G41" s="100" t="s">
        <v>1</v>
      </c>
      <c r="H41" s="131" t="s">
        <v>34</v>
      </c>
      <c r="I41" s="100">
        <v>23</v>
      </c>
      <c r="J41" s="100">
        <v>39</v>
      </c>
      <c r="K41" s="109">
        <v>765.6</v>
      </c>
      <c r="L41" s="109">
        <v>765.6</v>
      </c>
      <c r="M41" s="75">
        <v>0</v>
      </c>
      <c r="N41" s="109">
        <f t="shared" si="0"/>
        <v>765.6</v>
      </c>
      <c r="O41" s="153"/>
    </row>
    <row r="42" spans="1:15" s="5" customFormat="1" ht="27.75" customHeight="1">
      <c r="A42" s="150"/>
      <c r="B42" s="151"/>
      <c r="C42" s="151"/>
      <c r="D42" s="6">
        <v>24</v>
      </c>
      <c r="E42" s="6">
        <v>36</v>
      </c>
      <c r="F42" s="100">
        <v>272</v>
      </c>
      <c r="G42" s="100" t="s">
        <v>1</v>
      </c>
      <c r="H42" s="131" t="s">
        <v>34</v>
      </c>
      <c r="I42" s="100">
        <v>23</v>
      </c>
      <c r="J42" s="100">
        <v>200</v>
      </c>
      <c r="K42" s="109">
        <v>252.3</v>
      </c>
      <c r="L42" s="109">
        <v>252.3</v>
      </c>
      <c r="M42" s="75">
        <v>0</v>
      </c>
      <c r="N42" s="109">
        <f t="shared" si="0"/>
        <v>252.3</v>
      </c>
      <c r="O42" s="153"/>
    </row>
    <row r="43" spans="1:15" s="5" customFormat="1" ht="36" customHeight="1">
      <c r="A43" s="100">
        <v>31</v>
      </c>
      <c r="B43" s="34" t="s">
        <v>57</v>
      </c>
      <c r="C43" s="101" t="s">
        <v>11</v>
      </c>
      <c r="D43" s="102">
        <v>23</v>
      </c>
      <c r="E43" s="102">
        <v>181</v>
      </c>
      <c r="F43" s="100">
        <v>419</v>
      </c>
      <c r="G43" s="100" t="s">
        <v>1</v>
      </c>
      <c r="H43" s="131" t="s">
        <v>34</v>
      </c>
      <c r="I43" s="100">
        <v>24</v>
      </c>
      <c r="J43" s="100">
        <v>33</v>
      </c>
      <c r="K43" s="109">
        <v>389.5</v>
      </c>
      <c r="L43" s="109">
        <v>389.5</v>
      </c>
      <c r="M43" s="75">
        <v>0</v>
      </c>
      <c r="N43" s="109">
        <f t="shared" si="0"/>
        <v>389.5</v>
      </c>
      <c r="O43" s="128"/>
    </row>
    <row r="44" spans="1:15" s="5" customFormat="1" ht="36" customHeight="1">
      <c r="A44" s="100">
        <v>32</v>
      </c>
      <c r="B44" s="101" t="s">
        <v>12</v>
      </c>
      <c r="C44" s="101" t="s">
        <v>11</v>
      </c>
      <c r="D44" s="102">
        <v>21</v>
      </c>
      <c r="E44" s="102">
        <v>776</v>
      </c>
      <c r="F44" s="100">
        <v>473</v>
      </c>
      <c r="G44" s="100" t="s">
        <v>1</v>
      </c>
      <c r="H44" s="131" t="s">
        <v>35</v>
      </c>
      <c r="I44" s="100">
        <v>23</v>
      </c>
      <c r="J44" s="100">
        <v>156</v>
      </c>
      <c r="K44" s="109">
        <v>536.5</v>
      </c>
      <c r="L44" s="109">
        <v>257.8</v>
      </c>
      <c r="M44" s="75">
        <v>0</v>
      </c>
      <c r="N44" s="109">
        <f t="shared" si="0"/>
        <v>257.8</v>
      </c>
      <c r="O44" s="128"/>
    </row>
    <row r="45" spans="1:15" s="5" customFormat="1" ht="36" customHeight="1">
      <c r="A45" s="100">
        <v>33</v>
      </c>
      <c r="B45" s="101" t="str">
        <f>' PABT Đ1'!B45</f>
        <v>Nguyễn Đức Dược
Nguyễn Thị Liên (vợ)</v>
      </c>
      <c r="C45" s="101" t="s">
        <v>11</v>
      </c>
      <c r="D45" s="102">
        <v>21</v>
      </c>
      <c r="E45" s="102">
        <v>800</v>
      </c>
      <c r="F45" s="100">
        <v>460</v>
      </c>
      <c r="G45" s="100" t="s">
        <v>1</v>
      </c>
      <c r="H45" s="131" t="s">
        <v>34</v>
      </c>
      <c r="I45" s="100">
        <v>23</v>
      </c>
      <c r="J45" s="100">
        <v>149</v>
      </c>
      <c r="K45" s="109">
        <v>463.8</v>
      </c>
      <c r="L45" s="109">
        <v>447.9</v>
      </c>
      <c r="M45" s="75">
        <v>0</v>
      </c>
      <c r="N45" s="109">
        <f t="shared" si="0"/>
        <v>447.9</v>
      </c>
      <c r="O45" s="128"/>
    </row>
    <row r="46" spans="1:15" s="5" customFormat="1" ht="36" customHeight="1">
      <c r="A46" s="100">
        <v>34</v>
      </c>
      <c r="B46" s="101" t="s">
        <v>20</v>
      </c>
      <c r="C46" s="101" t="s">
        <v>11</v>
      </c>
      <c r="D46" s="102">
        <v>24</v>
      </c>
      <c r="E46" s="102">
        <v>15</v>
      </c>
      <c r="F46" s="100">
        <v>958</v>
      </c>
      <c r="G46" s="100" t="s">
        <v>1</v>
      </c>
      <c r="H46" s="131" t="s">
        <v>34</v>
      </c>
      <c r="I46" s="100">
        <v>23</v>
      </c>
      <c r="J46" s="100">
        <v>194</v>
      </c>
      <c r="K46" s="109">
        <v>999.5</v>
      </c>
      <c r="L46" s="109">
        <v>10.3</v>
      </c>
      <c r="M46" s="75">
        <v>0</v>
      </c>
      <c r="N46" s="109">
        <f t="shared" si="0"/>
        <v>10.3</v>
      </c>
      <c r="O46" s="128"/>
    </row>
    <row r="47" spans="1:15" s="5" customFormat="1" ht="27" customHeight="1">
      <c r="A47" s="150">
        <v>35</v>
      </c>
      <c r="B47" s="151" t="s">
        <v>54</v>
      </c>
      <c r="C47" s="154" t="s">
        <v>11</v>
      </c>
      <c r="D47" s="102">
        <v>21</v>
      </c>
      <c r="E47" s="102">
        <v>813</v>
      </c>
      <c r="F47" s="100">
        <v>366</v>
      </c>
      <c r="G47" s="100" t="s">
        <v>1</v>
      </c>
      <c r="H47" s="131" t="s">
        <v>34</v>
      </c>
      <c r="I47" s="100">
        <v>23</v>
      </c>
      <c r="J47" s="100">
        <v>143</v>
      </c>
      <c r="K47" s="109">
        <v>373.4</v>
      </c>
      <c r="L47" s="109">
        <v>373.4</v>
      </c>
      <c r="M47" s="75">
        <v>0</v>
      </c>
      <c r="N47" s="109">
        <f t="shared" si="0"/>
        <v>373.4</v>
      </c>
      <c r="O47" s="128"/>
    </row>
    <row r="48" spans="1:15" s="5" customFormat="1" ht="27" customHeight="1">
      <c r="A48" s="150"/>
      <c r="B48" s="151"/>
      <c r="C48" s="155"/>
      <c r="D48" s="102">
        <v>24</v>
      </c>
      <c r="E48" s="102" t="s">
        <v>38</v>
      </c>
      <c r="F48" s="100">
        <v>287</v>
      </c>
      <c r="G48" s="100" t="s">
        <v>1</v>
      </c>
      <c r="H48" s="131" t="s">
        <v>34</v>
      </c>
      <c r="I48" s="100">
        <v>23</v>
      </c>
      <c r="J48" s="100">
        <v>197</v>
      </c>
      <c r="K48" s="109">
        <v>271</v>
      </c>
      <c r="L48" s="109">
        <v>101.2</v>
      </c>
      <c r="M48" s="75">
        <v>0</v>
      </c>
      <c r="N48" s="109">
        <f t="shared" si="0"/>
        <v>101.2</v>
      </c>
      <c r="O48" s="128"/>
    </row>
    <row r="49" spans="1:15" s="5" customFormat="1" ht="36" customHeight="1">
      <c r="A49" s="100">
        <v>36</v>
      </c>
      <c r="B49" s="101" t="s">
        <v>24</v>
      </c>
      <c r="C49" s="101" t="s">
        <v>11</v>
      </c>
      <c r="D49" s="102">
        <v>21</v>
      </c>
      <c r="E49" s="102">
        <v>820</v>
      </c>
      <c r="F49" s="100">
        <v>324</v>
      </c>
      <c r="G49" s="100" t="s">
        <v>1</v>
      </c>
      <c r="H49" s="131" t="s">
        <v>35</v>
      </c>
      <c r="I49" s="100">
        <v>24</v>
      </c>
      <c r="J49" s="100">
        <v>69</v>
      </c>
      <c r="K49" s="109">
        <v>337.7</v>
      </c>
      <c r="L49" s="109">
        <v>337.7</v>
      </c>
      <c r="M49" s="75">
        <v>0</v>
      </c>
      <c r="N49" s="109">
        <f t="shared" si="0"/>
        <v>337.7</v>
      </c>
      <c r="O49" s="128"/>
    </row>
    <row r="50" spans="1:15" s="5" customFormat="1" ht="27.75" customHeight="1">
      <c r="A50" s="29" t="s">
        <v>72</v>
      </c>
      <c r="B50" s="30" t="s">
        <v>73</v>
      </c>
      <c r="C50" s="101"/>
      <c r="D50" s="102"/>
      <c r="E50" s="102"/>
      <c r="F50" s="100"/>
      <c r="G50" s="100"/>
      <c r="H50" s="131"/>
      <c r="I50" s="100"/>
      <c r="J50" s="100"/>
      <c r="K50" s="109"/>
      <c r="L50" s="109"/>
      <c r="M50" s="75"/>
      <c r="N50" s="109"/>
      <c r="O50" s="128"/>
    </row>
    <row r="51" spans="1:15" s="5" customFormat="1" ht="24" customHeight="1">
      <c r="A51" s="150">
        <v>37</v>
      </c>
      <c r="B51" s="151" t="s">
        <v>94</v>
      </c>
      <c r="C51" s="151" t="s">
        <v>19</v>
      </c>
      <c r="D51" s="152">
        <v>24</v>
      </c>
      <c r="E51" s="152">
        <v>188</v>
      </c>
      <c r="F51" s="150">
        <v>488</v>
      </c>
      <c r="G51" s="100" t="s">
        <v>1</v>
      </c>
      <c r="H51" s="131" t="s">
        <v>21</v>
      </c>
      <c r="I51" s="100">
        <v>24</v>
      </c>
      <c r="J51" s="100">
        <v>213</v>
      </c>
      <c r="K51" s="109">
        <v>336</v>
      </c>
      <c r="L51" s="109">
        <v>320.8</v>
      </c>
      <c r="M51" s="75">
        <v>0</v>
      </c>
      <c r="N51" s="109">
        <f t="shared" si="0"/>
        <v>320.8</v>
      </c>
      <c r="O51" s="153"/>
    </row>
    <row r="52" spans="1:15" s="5" customFormat="1" ht="24" customHeight="1">
      <c r="A52" s="150"/>
      <c r="B52" s="151"/>
      <c r="C52" s="151"/>
      <c r="D52" s="152"/>
      <c r="E52" s="152"/>
      <c r="F52" s="150"/>
      <c r="G52" s="100" t="s">
        <v>1</v>
      </c>
      <c r="H52" s="131" t="s">
        <v>21</v>
      </c>
      <c r="I52" s="100">
        <v>24</v>
      </c>
      <c r="J52" s="100">
        <v>224</v>
      </c>
      <c r="K52" s="109">
        <v>179.7</v>
      </c>
      <c r="L52" s="109">
        <v>101.3</v>
      </c>
      <c r="M52" s="75">
        <v>0</v>
      </c>
      <c r="N52" s="109">
        <f t="shared" si="0"/>
        <v>101.3</v>
      </c>
      <c r="O52" s="153"/>
    </row>
    <row r="53" spans="1:15" s="5" customFormat="1" ht="24" customHeight="1">
      <c r="A53" s="150">
        <v>38</v>
      </c>
      <c r="B53" s="154" t="s">
        <v>90</v>
      </c>
      <c r="C53" s="154" t="s">
        <v>19</v>
      </c>
      <c r="D53" s="152">
        <v>24</v>
      </c>
      <c r="E53" s="152">
        <v>226</v>
      </c>
      <c r="F53" s="150">
        <v>421</v>
      </c>
      <c r="G53" s="100" t="s">
        <v>1</v>
      </c>
      <c r="H53" s="131" t="s">
        <v>21</v>
      </c>
      <c r="I53" s="100">
        <v>24</v>
      </c>
      <c r="J53" s="100">
        <v>225</v>
      </c>
      <c r="K53" s="109">
        <v>200.9</v>
      </c>
      <c r="L53" s="109">
        <v>4.3</v>
      </c>
      <c r="M53" s="75">
        <v>0</v>
      </c>
      <c r="N53" s="109">
        <f t="shared" si="0"/>
        <v>4.3</v>
      </c>
      <c r="O53" s="153"/>
    </row>
    <row r="54" spans="1:15" s="5" customFormat="1" ht="24" customHeight="1">
      <c r="A54" s="150"/>
      <c r="B54" s="155"/>
      <c r="C54" s="155"/>
      <c r="D54" s="152"/>
      <c r="E54" s="152"/>
      <c r="F54" s="150"/>
      <c r="G54" s="100" t="s">
        <v>1</v>
      </c>
      <c r="H54" s="131" t="s">
        <v>21</v>
      </c>
      <c r="I54" s="100">
        <v>24</v>
      </c>
      <c r="J54" s="100">
        <v>226</v>
      </c>
      <c r="K54" s="109">
        <v>197.7</v>
      </c>
      <c r="L54" s="109">
        <v>116.9</v>
      </c>
      <c r="M54" s="75">
        <v>0</v>
      </c>
      <c r="N54" s="109">
        <f t="shared" si="0"/>
        <v>116.9</v>
      </c>
      <c r="O54" s="153"/>
    </row>
    <row r="55" spans="1:15" s="5" customFormat="1" ht="42.75" customHeight="1">
      <c r="A55" s="100">
        <v>39</v>
      </c>
      <c r="B55" s="101" t="str">
        <f>' PABT Đ1'!B55</f>
        <v>Nguyễn Văn Ngạch
Nguyễn Thị Hựu (vợ)</v>
      </c>
      <c r="C55" s="101" t="s">
        <v>19</v>
      </c>
      <c r="D55" s="102">
        <v>24</v>
      </c>
      <c r="E55" s="102">
        <v>214</v>
      </c>
      <c r="F55" s="100">
        <v>399</v>
      </c>
      <c r="G55" s="100" t="s">
        <v>1</v>
      </c>
      <c r="H55" s="131" t="s">
        <v>21</v>
      </c>
      <c r="I55" s="100">
        <v>24</v>
      </c>
      <c r="J55" s="100">
        <v>202</v>
      </c>
      <c r="K55" s="109">
        <v>287</v>
      </c>
      <c r="L55" s="109">
        <v>287</v>
      </c>
      <c r="M55" s="75">
        <v>0</v>
      </c>
      <c r="N55" s="109">
        <f t="shared" si="0"/>
        <v>287</v>
      </c>
      <c r="O55" s="128"/>
    </row>
    <row r="56" spans="1:15" s="5" customFormat="1" ht="42.75" customHeight="1">
      <c r="A56" s="100">
        <v>40</v>
      </c>
      <c r="B56" s="101" t="str">
        <f>' PABT Đ1'!B56</f>
        <v>Hoàng Văn Dũng
Nguyễn Thị Bảng (vợ)</v>
      </c>
      <c r="C56" s="101" t="s">
        <v>19</v>
      </c>
      <c r="D56" s="102">
        <v>24</v>
      </c>
      <c r="E56" s="102">
        <v>211</v>
      </c>
      <c r="F56" s="100">
        <v>312</v>
      </c>
      <c r="G56" s="100" t="s">
        <v>1</v>
      </c>
      <c r="H56" s="131" t="s">
        <v>21</v>
      </c>
      <c r="I56" s="100">
        <v>24</v>
      </c>
      <c r="J56" s="100">
        <v>206</v>
      </c>
      <c r="K56" s="109">
        <v>342.9</v>
      </c>
      <c r="L56" s="109">
        <v>342.9</v>
      </c>
      <c r="M56" s="75">
        <v>0</v>
      </c>
      <c r="N56" s="109">
        <f t="shared" si="0"/>
        <v>342.9</v>
      </c>
      <c r="O56" s="128"/>
    </row>
    <row r="57" spans="1:15" s="5" customFormat="1" ht="42.75" customHeight="1">
      <c r="A57" s="100">
        <v>41</v>
      </c>
      <c r="B57" s="101" t="str">
        <f>' PABT Đ1'!B57</f>
        <v>Phạm Kiên Cường
Nguyễn Thị Sen (vợ)</v>
      </c>
      <c r="C57" s="101" t="s">
        <v>19</v>
      </c>
      <c r="D57" s="102">
        <v>24</v>
      </c>
      <c r="E57" s="102">
        <v>200</v>
      </c>
      <c r="F57" s="100">
        <v>234</v>
      </c>
      <c r="G57" s="100" t="s">
        <v>1</v>
      </c>
      <c r="H57" s="131" t="s">
        <v>21</v>
      </c>
      <c r="I57" s="100">
        <v>24</v>
      </c>
      <c r="J57" s="100">
        <v>155</v>
      </c>
      <c r="K57" s="109">
        <v>264.9</v>
      </c>
      <c r="L57" s="109">
        <v>264.9</v>
      </c>
      <c r="M57" s="75">
        <v>0</v>
      </c>
      <c r="N57" s="109">
        <f t="shared" si="0"/>
        <v>264.9</v>
      </c>
      <c r="O57" s="128"/>
    </row>
    <row r="58" spans="1:15" s="5" customFormat="1" ht="27.75" customHeight="1">
      <c r="A58" s="100">
        <v>42</v>
      </c>
      <c r="B58" s="101" t="s">
        <v>25</v>
      </c>
      <c r="C58" s="101" t="s">
        <v>19</v>
      </c>
      <c r="D58" s="102">
        <v>24</v>
      </c>
      <c r="E58" s="102">
        <v>201</v>
      </c>
      <c r="F58" s="100">
        <v>310</v>
      </c>
      <c r="G58" s="100" t="s">
        <v>1</v>
      </c>
      <c r="H58" s="131" t="s">
        <v>21</v>
      </c>
      <c r="I58" s="100">
        <v>24</v>
      </c>
      <c r="J58" s="100">
        <v>175</v>
      </c>
      <c r="K58" s="109">
        <v>295</v>
      </c>
      <c r="L58" s="109">
        <v>295</v>
      </c>
      <c r="M58" s="75">
        <v>0</v>
      </c>
      <c r="N58" s="109">
        <f t="shared" si="0"/>
        <v>295</v>
      </c>
      <c r="O58" s="128"/>
    </row>
    <row r="59" spans="1:15" s="5" customFormat="1" ht="42.75" customHeight="1">
      <c r="A59" s="100">
        <v>43</v>
      </c>
      <c r="B59" s="101" t="str">
        <f>' PABT Đ1'!B59</f>
        <v>Hoàng Văn Tính
Trần Thị Hà (vợ)</v>
      </c>
      <c r="C59" s="101" t="s">
        <v>19</v>
      </c>
      <c r="D59" s="102">
        <v>24</v>
      </c>
      <c r="E59" s="102">
        <v>190</v>
      </c>
      <c r="F59" s="100">
        <v>319</v>
      </c>
      <c r="G59" s="100" t="s">
        <v>1</v>
      </c>
      <c r="H59" s="131" t="s">
        <v>21</v>
      </c>
      <c r="I59" s="100">
        <v>24</v>
      </c>
      <c r="J59" s="100">
        <v>211</v>
      </c>
      <c r="K59" s="109">
        <v>387.3</v>
      </c>
      <c r="L59" s="109">
        <v>387.3</v>
      </c>
      <c r="M59" s="75">
        <v>0</v>
      </c>
      <c r="N59" s="109">
        <f t="shared" si="0"/>
        <v>387.3</v>
      </c>
      <c r="O59" s="128"/>
    </row>
    <row r="60" spans="1:15" s="5" customFormat="1" ht="42.75" customHeight="1">
      <c r="A60" s="100">
        <v>44</v>
      </c>
      <c r="B60" s="101" t="str">
        <f>' PABT Đ1'!B60</f>
        <v>Hoàng Văn Thành
Nguyễn Thị Thuỷ (vợ)</v>
      </c>
      <c r="C60" s="101" t="s">
        <v>19</v>
      </c>
      <c r="D60" s="102">
        <v>24</v>
      </c>
      <c r="E60" s="102">
        <v>196</v>
      </c>
      <c r="F60" s="100">
        <v>320</v>
      </c>
      <c r="G60" s="100" t="s">
        <v>1</v>
      </c>
      <c r="H60" s="131" t="s">
        <v>21</v>
      </c>
      <c r="I60" s="100">
        <v>24</v>
      </c>
      <c r="J60" s="100">
        <v>128</v>
      </c>
      <c r="K60" s="109">
        <v>352.1</v>
      </c>
      <c r="L60" s="109">
        <v>352.1</v>
      </c>
      <c r="M60" s="75">
        <v>0</v>
      </c>
      <c r="N60" s="109">
        <f t="shared" si="0"/>
        <v>352.1</v>
      </c>
      <c r="O60" s="128"/>
    </row>
    <row r="61" spans="1:15" s="5" customFormat="1" ht="42.75" customHeight="1">
      <c r="A61" s="100">
        <v>45</v>
      </c>
      <c r="B61" s="36" t="str">
        <f>' PABT Đ1'!B61</f>
        <v>Hoàng Văn Toán
Nguyễn Thị Thúy (vợ)
</v>
      </c>
      <c r="C61" s="101" t="s">
        <v>19</v>
      </c>
      <c r="D61" s="102">
        <v>24</v>
      </c>
      <c r="E61" s="102">
        <v>210</v>
      </c>
      <c r="F61" s="100">
        <v>220</v>
      </c>
      <c r="G61" s="100" t="s">
        <v>1</v>
      </c>
      <c r="H61" s="131" t="s">
        <v>21</v>
      </c>
      <c r="I61" s="100">
        <v>24</v>
      </c>
      <c r="J61" s="100">
        <v>207</v>
      </c>
      <c r="K61" s="109">
        <v>219.4</v>
      </c>
      <c r="L61" s="109">
        <v>219.4</v>
      </c>
      <c r="M61" s="75">
        <v>0</v>
      </c>
      <c r="N61" s="109">
        <f t="shared" si="0"/>
        <v>219.4</v>
      </c>
      <c r="O61" s="128"/>
    </row>
    <row r="62" spans="1:15" s="33" customFormat="1" ht="36" customHeight="1">
      <c r="A62" s="29" t="s">
        <v>74</v>
      </c>
      <c r="B62" s="30" t="s">
        <v>75</v>
      </c>
      <c r="C62" s="30"/>
      <c r="D62" s="31"/>
      <c r="E62" s="31"/>
      <c r="F62" s="29"/>
      <c r="G62" s="29"/>
      <c r="H62" s="29"/>
      <c r="I62" s="29"/>
      <c r="J62" s="29"/>
      <c r="K62" s="32"/>
      <c r="L62" s="32"/>
      <c r="M62" s="117"/>
      <c r="N62" s="109"/>
      <c r="O62" s="93"/>
    </row>
    <row r="63" spans="1:15" s="33" customFormat="1" ht="36" customHeight="1">
      <c r="A63" s="100">
        <v>46</v>
      </c>
      <c r="B63" s="101" t="s">
        <v>32</v>
      </c>
      <c r="C63" s="101" t="s">
        <v>10</v>
      </c>
      <c r="D63" s="102">
        <v>24</v>
      </c>
      <c r="E63" s="102">
        <v>818</v>
      </c>
      <c r="F63" s="100">
        <v>408</v>
      </c>
      <c r="G63" s="100" t="s">
        <v>1</v>
      </c>
      <c r="H63" s="131" t="s">
        <v>35</v>
      </c>
      <c r="I63" s="100">
        <v>24</v>
      </c>
      <c r="J63" s="100">
        <v>72</v>
      </c>
      <c r="K63" s="109">
        <v>434</v>
      </c>
      <c r="L63" s="109">
        <f aca="true" t="shared" si="1" ref="L63:L70">K63</f>
        <v>434</v>
      </c>
      <c r="M63" s="75">
        <v>0</v>
      </c>
      <c r="N63" s="109">
        <f t="shared" si="0"/>
        <v>434</v>
      </c>
      <c r="O63" s="128"/>
    </row>
    <row r="64" spans="1:15" s="33" customFormat="1" ht="36" customHeight="1">
      <c r="A64" s="150">
        <v>47</v>
      </c>
      <c r="B64" s="151" t="s">
        <v>30</v>
      </c>
      <c r="C64" s="151" t="s">
        <v>10</v>
      </c>
      <c r="D64" s="152">
        <v>23</v>
      </c>
      <c r="E64" s="152">
        <v>817</v>
      </c>
      <c r="F64" s="150">
        <v>857</v>
      </c>
      <c r="G64" s="100" t="s">
        <v>1</v>
      </c>
      <c r="H64" s="150" t="s">
        <v>35</v>
      </c>
      <c r="I64" s="100">
        <v>24</v>
      </c>
      <c r="J64" s="100">
        <v>70</v>
      </c>
      <c r="K64" s="109">
        <v>437.8</v>
      </c>
      <c r="L64" s="109">
        <f t="shared" si="1"/>
        <v>437.8</v>
      </c>
      <c r="M64" s="75">
        <v>0</v>
      </c>
      <c r="N64" s="109">
        <f t="shared" si="0"/>
        <v>437.8</v>
      </c>
      <c r="O64" s="160"/>
    </row>
    <row r="65" spans="1:15" s="33" customFormat="1" ht="36" customHeight="1">
      <c r="A65" s="150"/>
      <c r="B65" s="151"/>
      <c r="C65" s="151"/>
      <c r="D65" s="152"/>
      <c r="E65" s="152"/>
      <c r="F65" s="150"/>
      <c r="G65" s="100" t="s">
        <v>1</v>
      </c>
      <c r="H65" s="150"/>
      <c r="I65" s="100">
        <v>24</v>
      </c>
      <c r="J65" s="100">
        <v>71</v>
      </c>
      <c r="K65" s="109">
        <v>464.5</v>
      </c>
      <c r="L65" s="109">
        <f t="shared" si="1"/>
        <v>464.5</v>
      </c>
      <c r="M65" s="75">
        <v>0</v>
      </c>
      <c r="N65" s="109">
        <f t="shared" si="0"/>
        <v>464.5</v>
      </c>
      <c r="O65" s="161"/>
    </row>
    <row r="66" spans="1:15" s="33" customFormat="1" ht="36" customHeight="1">
      <c r="A66" s="100">
        <v>48</v>
      </c>
      <c r="B66" s="101" t="s">
        <v>28</v>
      </c>
      <c r="C66" s="101" t="s">
        <v>10</v>
      </c>
      <c r="D66" s="102">
        <v>24</v>
      </c>
      <c r="E66" s="102">
        <v>692</v>
      </c>
      <c r="F66" s="100">
        <v>360</v>
      </c>
      <c r="G66" s="100" t="s">
        <v>1</v>
      </c>
      <c r="H66" s="131" t="s">
        <v>35</v>
      </c>
      <c r="I66" s="100">
        <v>24</v>
      </c>
      <c r="J66" s="100">
        <v>28</v>
      </c>
      <c r="K66" s="109">
        <v>378.7</v>
      </c>
      <c r="L66" s="109">
        <f t="shared" si="1"/>
        <v>378.7</v>
      </c>
      <c r="M66" s="75">
        <v>0</v>
      </c>
      <c r="N66" s="109">
        <f t="shared" si="0"/>
        <v>378.7</v>
      </c>
      <c r="O66" s="128"/>
    </row>
    <row r="67" spans="1:15" s="33" customFormat="1" ht="36" customHeight="1">
      <c r="A67" s="100">
        <v>49</v>
      </c>
      <c r="B67" s="101" t="s">
        <v>129</v>
      </c>
      <c r="C67" s="101" t="s">
        <v>10</v>
      </c>
      <c r="D67" s="102">
        <v>23</v>
      </c>
      <c r="E67" s="102">
        <v>382</v>
      </c>
      <c r="F67" s="100">
        <v>192</v>
      </c>
      <c r="G67" s="100" t="s">
        <v>37</v>
      </c>
      <c r="H67" s="131" t="s">
        <v>21</v>
      </c>
      <c r="I67" s="100">
        <v>24</v>
      </c>
      <c r="J67" s="100">
        <v>109</v>
      </c>
      <c r="K67" s="109">
        <v>238.5</v>
      </c>
      <c r="L67" s="109">
        <f t="shared" si="1"/>
        <v>238.5</v>
      </c>
      <c r="M67" s="75">
        <v>0</v>
      </c>
      <c r="N67" s="109">
        <f t="shared" si="0"/>
        <v>238.5</v>
      </c>
      <c r="O67" s="128"/>
    </row>
    <row r="68" spans="1:15" s="33" customFormat="1" ht="36" customHeight="1">
      <c r="A68" s="100">
        <v>50</v>
      </c>
      <c r="B68" s="101" t="s">
        <v>33</v>
      </c>
      <c r="C68" s="101" t="s">
        <v>10</v>
      </c>
      <c r="D68" s="102">
        <v>23</v>
      </c>
      <c r="E68" s="102">
        <v>286</v>
      </c>
      <c r="F68" s="100">
        <v>370</v>
      </c>
      <c r="G68" s="100" t="s">
        <v>1</v>
      </c>
      <c r="H68" s="131" t="s">
        <v>34</v>
      </c>
      <c r="I68" s="100">
        <v>24</v>
      </c>
      <c r="J68" s="100">
        <v>84</v>
      </c>
      <c r="K68" s="109">
        <v>359.6</v>
      </c>
      <c r="L68" s="109">
        <f t="shared" si="1"/>
        <v>359.6</v>
      </c>
      <c r="M68" s="75">
        <v>0</v>
      </c>
      <c r="N68" s="109">
        <f t="shared" si="0"/>
        <v>359.6</v>
      </c>
      <c r="O68" s="128"/>
    </row>
    <row r="69" spans="1:15" s="33" customFormat="1" ht="36" customHeight="1">
      <c r="A69" s="100">
        <v>51</v>
      </c>
      <c r="B69" s="101" t="s">
        <v>31</v>
      </c>
      <c r="C69" s="101" t="s">
        <v>10</v>
      </c>
      <c r="D69" s="102">
        <v>23</v>
      </c>
      <c r="E69" s="102">
        <v>285</v>
      </c>
      <c r="F69" s="100">
        <v>518</v>
      </c>
      <c r="G69" s="100" t="s">
        <v>1</v>
      </c>
      <c r="H69" s="131" t="s">
        <v>34</v>
      </c>
      <c r="I69" s="100">
        <v>24</v>
      </c>
      <c r="J69" s="100">
        <v>57</v>
      </c>
      <c r="K69" s="109">
        <v>548.7</v>
      </c>
      <c r="L69" s="109">
        <f t="shared" si="1"/>
        <v>548.7</v>
      </c>
      <c r="M69" s="75">
        <v>0</v>
      </c>
      <c r="N69" s="109">
        <f t="shared" si="0"/>
        <v>548.7</v>
      </c>
      <c r="O69" s="128"/>
    </row>
    <row r="70" spans="1:15" s="33" customFormat="1" ht="36" customHeight="1">
      <c r="A70" s="100">
        <v>52</v>
      </c>
      <c r="B70" s="101" t="s">
        <v>27</v>
      </c>
      <c r="C70" s="101" t="s">
        <v>10</v>
      </c>
      <c r="D70" s="102">
        <v>23</v>
      </c>
      <c r="E70" s="102">
        <v>279</v>
      </c>
      <c r="F70" s="100">
        <v>480</v>
      </c>
      <c r="G70" s="100" t="s">
        <v>1</v>
      </c>
      <c r="H70" s="131" t="s">
        <v>34</v>
      </c>
      <c r="I70" s="100">
        <v>24</v>
      </c>
      <c r="J70" s="100">
        <v>34</v>
      </c>
      <c r="K70" s="109">
        <v>491</v>
      </c>
      <c r="L70" s="109">
        <f t="shared" si="1"/>
        <v>491</v>
      </c>
      <c r="M70" s="75">
        <v>0</v>
      </c>
      <c r="N70" s="109">
        <f t="shared" si="0"/>
        <v>491</v>
      </c>
      <c r="O70" s="128"/>
    </row>
    <row r="71" spans="1:15" s="13" customFormat="1" ht="21.75" customHeight="1">
      <c r="A71" s="147" t="s">
        <v>4</v>
      </c>
      <c r="B71" s="147"/>
      <c r="C71" s="8"/>
      <c r="D71" s="9"/>
      <c r="E71" s="9"/>
      <c r="F71" s="9"/>
      <c r="G71" s="9"/>
      <c r="H71" s="9"/>
      <c r="I71" s="10"/>
      <c r="J71" s="9"/>
      <c r="K71" s="11">
        <f>SUM(K6:K70)</f>
        <v>26755.100000000006</v>
      </c>
      <c r="L71" s="11">
        <f>SUM(L6:L70)</f>
        <v>23141</v>
      </c>
      <c r="M71" s="118">
        <f>SUM(M6:M70)</f>
        <v>0</v>
      </c>
      <c r="N71" s="11">
        <f>SUM(N6:N70)</f>
        <v>23141</v>
      </c>
      <c r="O71" s="12"/>
    </row>
    <row r="72" spans="6:15" ht="15" customHeight="1">
      <c r="F72" s="2"/>
      <c r="K72" s="1"/>
      <c r="O72" s="2"/>
    </row>
    <row r="73" spans="1:15" ht="15.75" customHeight="1" hidden="1">
      <c r="A73" s="162" t="s">
        <v>7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04"/>
      <c r="O73" s="17"/>
    </row>
    <row r="74" spans="1:15" ht="15.75" customHeight="1" hidden="1">
      <c r="A74" s="163" t="s">
        <v>3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05"/>
      <c r="O74" s="18"/>
    </row>
    <row r="75" spans="1:15" ht="15.75" customHeight="1" hidden="1">
      <c r="A75" s="105"/>
      <c r="C75" s="19"/>
      <c r="F75" s="18"/>
      <c r="I75" s="16"/>
      <c r="J75" s="20"/>
      <c r="K75" s="1"/>
      <c r="O75" s="18"/>
    </row>
    <row r="76" spans="1:15" ht="15.75" customHeight="1" hidden="1">
      <c r="A76" s="16"/>
      <c r="B76" s="21"/>
      <c r="F76" s="18"/>
      <c r="I76" s="16"/>
      <c r="J76" s="20"/>
      <c r="K76" s="1"/>
      <c r="O76" s="18"/>
    </row>
    <row r="77" spans="1:15" ht="18" customHeight="1" hidden="1">
      <c r="A77" s="16"/>
      <c r="F77" s="22"/>
      <c r="I77" s="16"/>
      <c r="J77" s="20"/>
      <c r="K77" s="1"/>
      <c r="O77" s="23"/>
    </row>
    <row r="78" spans="1:15" ht="18" customHeight="1" hidden="1">
      <c r="A78" s="16"/>
      <c r="F78" s="22"/>
      <c r="I78" s="16"/>
      <c r="J78" s="20"/>
      <c r="K78" s="1"/>
      <c r="O78" s="23"/>
    </row>
    <row r="79" spans="1:15" ht="18" customHeight="1" hidden="1">
      <c r="A79" s="16"/>
      <c r="F79" s="22"/>
      <c r="I79" s="16"/>
      <c r="J79" s="20"/>
      <c r="K79" s="1"/>
      <c r="O79" s="23"/>
    </row>
    <row r="80" spans="1:15" ht="18" customHeight="1" hidden="1">
      <c r="A80" s="16"/>
      <c r="F80" s="22"/>
      <c r="I80" s="16"/>
      <c r="J80" s="20"/>
      <c r="K80" s="1"/>
      <c r="O80" s="23"/>
    </row>
    <row r="81" spans="1:15" s="20" customFormat="1" ht="15.75" customHeight="1" hidden="1">
      <c r="A81" s="163" t="s">
        <v>23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05"/>
      <c r="O81" s="18"/>
    </row>
    <row r="82" spans="1:15" s="20" customFormat="1" ht="15" customHeight="1">
      <c r="A82" s="14"/>
      <c r="B82" s="15"/>
      <c r="C82" s="15"/>
      <c r="D82" s="16"/>
      <c r="E82" s="16"/>
      <c r="F82" s="14"/>
      <c r="G82" s="1"/>
      <c r="H82" s="14"/>
      <c r="I82" s="14"/>
      <c r="J82" s="1"/>
      <c r="K82" s="1"/>
      <c r="L82" s="24"/>
      <c r="M82" s="1"/>
      <c r="N82" s="1"/>
      <c r="O82" s="14"/>
    </row>
    <row r="83" spans="1:15" s="20" customFormat="1" ht="36.75" customHeight="1">
      <c r="A83" s="1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06"/>
      <c r="O83" s="14"/>
    </row>
    <row r="84" spans="6:15" ht="15" customHeight="1">
      <c r="F84" s="2"/>
      <c r="O84" s="26"/>
    </row>
    <row r="85" ht="15" customHeight="1">
      <c r="O85" s="27"/>
    </row>
    <row r="86" ht="15" customHeight="1">
      <c r="L86" s="28"/>
    </row>
    <row r="87" ht="15" customHeight="1"/>
    <row r="88" ht="15" customHeight="1"/>
    <row r="89" spans="2:14" s="14" customFormat="1" ht="15" customHeight="1">
      <c r="B89" s="15"/>
      <c r="C89" s="15"/>
      <c r="D89" s="16"/>
      <c r="E89" s="16"/>
      <c r="G89" s="1"/>
      <c r="J89" s="1"/>
      <c r="K89" s="25"/>
      <c r="L89" s="1"/>
      <c r="M89" s="1"/>
      <c r="N89" s="1"/>
    </row>
    <row r="90" spans="2:14" s="14" customFormat="1" ht="15" customHeight="1">
      <c r="B90" s="15"/>
      <c r="C90" s="15"/>
      <c r="D90" s="16"/>
      <c r="E90" s="16"/>
      <c r="G90" s="1"/>
      <c r="J90" s="1"/>
      <c r="K90" s="25"/>
      <c r="L90" s="1"/>
      <c r="M90" s="1"/>
      <c r="N90" s="1"/>
    </row>
    <row r="91" spans="2:14" s="14" customFormat="1" ht="15" customHeight="1">
      <c r="B91" s="15"/>
      <c r="C91" s="15"/>
      <c r="D91" s="16"/>
      <c r="E91" s="16"/>
      <c r="G91" s="1"/>
      <c r="J91" s="1"/>
      <c r="K91" s="25"/>
      <c r="L91" s="1"/>
      <c r="M91" s="1"/>
      <c r="N91" s="1"/>
    </row>
  </sheetData>
  <sheetProtection/>
  <mergeCells count="81">
    <mergeCell ref="O64:O65"/>
    <mergeCell ref="A71:B71"/>
    <mergeCell ref="A73:M73"/>
    <mergeCell ref="A74:M74"/>
    <mergeCell ref="A81:M81"/>
    <mergeCell ref="B83:M83"/>
    <mergeCell ref="B64:B65"/>
    <mergeCell ref="C64:C65"/>
    <mergeCell ref="D64:D65"/>
    <mergeCell ref="E64:E65"/>
    <mergeCell ref="F64:F65"/>
    <mergeCell ref="A64:A65"/>
    <mergeCell ref="H64:H65"/>
    <mergeCell ref="O51:O52"/>
    <mergeCell ref="A53:A54"/>
    <mergeCell ref="B53:B54"/>
    <mergeCell ref="C53:C54"/>
    <mergeCell ref="D53:D54"/>
    <mergeCell ref="E53:E54"/>
    <mergeCell ref="F53:F54"/>
    <mergeCell ref="O53:O54"/>
    <mergeCell ref="O41:O42"/>
    <mergeCell ref="A47:A48"/>
    <mergeCell ref="B47:B48"/>
    <mergeCell ref="C47:C48"/>
    <mergeCell ref="A51:A52"/>
    <mergeCell ref="B51:B52"/>
    <mergeCell ref="C51:C52"/>
    <mergeCell ref="D51:D52"/>
    <mergeCell ref="E51:E52"/>
    <mergeCell ref="F51:F52"/>
    <mergeCell ref="A38:A39"/>
    <mergeCell ref="B38:B39"/>
    <mergeCell ref="C38:C39"/>
    <mergeCell ref="A41:A42"/>
    <mergeCell ref="B41:B42"/>
    <mergeCell ref="C41:C42"/>
    <mergeCell ref="J31:J32"/>
    <mergeCell ref="K31:K32"/>
    <mergeCell ref="L31:L32"/>
    <mergeCell ref="M31:M32"/>
    <mergeCell ref="N31:N32"/>
    <mergeCell ref="O31:O32"/>
    <mergeCell ref="H26:H27"/>
    <mergeCell ref="O26:O27"/>
    <mergeCell ref="A31:A32"/>
    <mergeCell ref="B31:B32"/>
    <mergeCell ref="C31:C32"/>
    <mergeCell ref="D31:D32"/>
    <mergeCell ref="E31:E32"/>
    <mergeCell ref="G31:G32"/>
    <mergeCell ref="H31:H32"/>
    <mergeCell ref="I31:I32"/>
    <mergeCell ref="A13:A14"/>
    <mergeCell ref="B13:B14"/>
    <mergeCell ref="C13:C14"/>
    <mergeCell ref="O13:O14"/>
    <mergeCell ref="A26:A27"/>
    <mergeCell ref="B26:B27"/>
    <mergeCell ref="C26:C27"/>
    <mergeCell ref="D26:D27"/>
    <mergeCell ref="E26:E27"/>
    <mergeCell ref="F26:F27"/>
    <mergeCell ref="O3:O4"/>
    <mergeCell ref="A7:A8"/>
    <mergeCell ref="B7:B8"/>
    <mergeCell ref="C7:C8"/>
    <mergeCell ref="D7:D8"/>
    <mergeCell ref="E7:E8"/>
    <mergeCell ref="F7:F8"/>
    <mergeCell ref="O7:O8"/>
    <mergeCell ref="A1:O1"/>
    <mergeCell ref="A2:O2"/>
    <mergeCell ref="A3:A4"/>
    <mergeCell ref="B3:B4"/>
    <mergeCell ref="C3:C4"/>
    <mergeCell ref="D3:F3"/>
    <mergeCell ref="G3:G4"/>
    <mergeCell ref="H3:H4"/>
    <mergeCell ref="I3:K3"/>
    <mergeCell ref="L3:N3"/>
  </mergeCells>
  <printOptions horizontalCentered="1"/>
  <pageMargins left="0.55" right="0.32" top="0.49" bottom="0.4" header="0.5" footer="0.35"/>
  <pageSetup blackAndWhite="1" fitToHeight="0" fitToWidth="1" horizontalDpi="300" verticalDpi="300" orientation="landscape" paperSize="9" scale="92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91"/>
  <sheetViews>
    <sheetView tabSelected="1" zoomScaleSheetLayoutView="100" zoomScalePageLayoutView="0" workbookViewId="0" topLeftCell="A1">
      <selection activeCell="O5" sqref="O5"/>
    </sheetView>
  </sheetViews>
  <sheetFormatPr defaultColWidth="10.00390625" defaultRowHeight="12.75"/>
  <cols>
    <col min="1" max="1" width="4.8515625" style="14" customWidth="1"/>
    <col min="2" max="2" width="18.421875" style="15" customWidth="1"/>
    <col min="3" max="3" width="5.8515625" style="15" customWidth="1"/>
    <col min="4" max="4" width="6.00390625" style="14" customWidth="1"/>
    <col min="5" max="5" width="5.421875" style="1" customWidth="1"/>
    <col min="6" max="6" width="8.8515625" style="25" customWidth="1"/>
    <col min="7" max="7" width="5.57421875" style="25" customWidth="1"/>
    <col min="8" max="8" width="6.421875" style="25" customWidth="1"/>
    <col min="9" max="9" width="10.8515625" style="14" customWidth="1"/>
    <col min="10" max="10" width="10.140625" style="14" customWidth="1"/>
    <col min="11" max="11" width="13.28125" style="14" bestFit="1" customWidth="1"/>
    <col min="12" max="12" width="11.7109375" style="14" customWidth="1"/>
    <col min="13" max="13" width="12.57421875" style="14" customWidth="1"/>
    <col min="14" max="14" width="13.00390625" style="14" customWidth="1"/>
    <col min="15" max="16" width="13.00390625" style="1" customWidth="1"/>
    <col min="17" max="16384" width="10.00390625" style="1" customWidth="1"/>
  </cols>
  <sheetData>
    <row r="1" spans="1:16" s="39" customFormat="1" ht="34.5" customHeight="1">
      <c r="A1" s="145" t="s">
        <v>127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s="39" customFormat="1" ht="16.5" customHeight="1">
      <c r="A2" s="162" t="str">
        <f>'DS THU HỒI Đ1 trình'!A2:O2</f>
        <v>( Kèm theo Quyết định số: ………/QĐ-UBND ngày …….../7/2023 của UBND huyện Tân Yên)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s="39" customFormat="1" ht="16.5" customHeight="1">
      <c r="A3" s="142"/>
      <c r="B3" s="142"/>
      <c r="C3" s="142"/>
      <c r="D3" s="142"/>
      <c r="E3" s="142"/>
      <c r="F3" s="142"/>
      <c r="G3" s="142"/>
      <c r="H3" s="142"/>
      <c r="I3" s="142"/>
      <c r="J3" s="141"/>
      <c r="K3" s="142"/>
      <c r="L3" s="142"/>
      <c r="M3" s="142"/>
      <c r="N3" s="142"/>
      <c r="O3" s="185" t="s">
        <v>134</v>
      </c>
      <c r="P3" s="185"/>
    </row>
    <row r="4" spans="1:16" s="79" customFormat="1" ht="31.5" customHeight="1">
      <c r="A4" s="173" t="s">
        <v>60</v>
      </c>
      <c r="B4" s="173" t="s">
        <v>61</v>
      </c>
      <c r="C4" s="173" t="s">
        <v>62</v>
      </c>
      <c r="D4" s="173" t="s">
        <v>86</v>
      </c>
      <c r="E4" s="173"/>
      <c r="F4" s="173"/>
      <c r="G4" s="173" t="s">
        <v>0</v>
      </c>
      <c r="H4" s="173" t="s">
        <v>59</v>
      </c>
      <c r="I4" s="173"/>
      <c r="J4" s="184"/>
      <c r="K4" s="171" t="s">
        <v>79</v>
      </c>
      <c r="L4" s="172"/>
      <c r="M4" s="172"/>
      <c r="N4" s="172"/>
      <c r="O4" s="172"/>
      <c r="P4" s="183" t="s">
        <v>83</v>
      </c>
    </row>
    <row r="5" spans="1:16" s="79" customFormat="1" ht="103.5" customHeight="1">
      <c r="A5" s="173"/>
      <c r="B5" s="173"/>
      <c r="C5" s="173"/>
      <c r="D5" s="80" t="s">
        <v>6</v>
      </c>
      <c r="E5" s="80" t="s">
        <v>2</v>
      </c>
      <c r="F5" s="81" t="s">
        <v>58</v>
      </c>
      <c r="G5" s="173"/>
      <c r="H5" s="81" t="s">
        <v>9</v>
      </c>
      <c r="I5" s="80" t="s">
        <v>8</v>
      </c>
      <c r="J5" s="80" t="s">
        <v>67</v>
      </c>
      <c r="K5" s="38" t="s">
        <v>84</v>
      </c>
      <c r="L5" s="38" t="s">
        <v>80</v>
      </c>
      <c r="M5" s="38" t="s">
        <v>81</v>
      </c>
      <c r="N5" s="38" t="s">
        <v>85</v>
      </c>
      <c r="O5" s="82" t="s">
        <v>82</v>
      </c>
      <c r="P5" s="183"/>
    </row>
    <row r="6" spans="1:16" s="79" customFormat="1" ht="23.25" customHeight="1">
      <c r="A6" s="80" t="s">
        <v>68</v>
      </c>
      <c r="B6" s="80" t="s">
        <v>71</v>
      </c>
      <c r="C6" s="80"/>
      <c r="D6" s="80"/>
      <c r="E6" s="80"/>
      <c r="F6" s="81"/>
      <c r="G6" s="80"/>
      <c r="H6" s="81"/>
      <c r="I6" s="80"/>
      <c r="J6" s="80"/>
      <c r="K6" s="83"/>
      <c r="L6" s="83"/>
      <c r="M6" s="83"/>
      <c r="N6" s="83"/>
      <c r="O6" s="84"/>
      <c r="P6" s="84"/>
    </row>
    <row r="7" spans="1:16" s="90" customFormat="1" ht="36" customHeight="1">
      <c r="A7" s="85">
        <v>1</v>
      </c>
      <c r="B7" s="86" t="s">
        <v>56</v>
      </c>
      <c r="C7" s="86" t="s">
        <v>14</v>
      </c>
      <c r="D7" s="85">
        <v>23</v>
      </c>
      <c r="E7" s="85">
        <v>145</v>
      </c>
      <c r="F7" s="87">
        <v>334.8</v>
      </c>
      <c r="G7" s="85" t="s">
        <v>1</v>
      </c>
      <c r="H7" s="124">
        <v>0</v>
      </c>
      <c r="I7" s="88">
        <v>334.8</v>
      </c>
      <c r="J7" s="88">
        <f>I7</f>
        <v>334.8</v>
      </c>
      <c r="K7" s="89">
        <f>J7*52000</f>
        <v>17409600</v>
      </c>
      <c r="L7" s="89">
        <f>J7*9500</f>
        <v>3180600</v>
      </c>
      <c r="M7" s="89">
        <f>J7*10000</f>
        <v>3348000</v>
      </c>
      <c r="N7" s="89">
        <f>J7*156000</f>
        <v>52228800</v>
      </c>
      <c r="O7" s="89">
        <f>ĐX!J6</f>
        <v>0</v>
      </c>
      <c r="P7" s="89">
        <f>SUM(K7:O7)</f>
        <v>76167000</v>
      </c>
    </row>
    <row r="8" spans="1:16" s="90" customFormat="1" ht="36" customHeight="1">
      <c r="A8" s="153">
        <v>2</v>
      </c>
      <c r="B8" s="165" t="s">
        <v>122</v>
      </c>
      <c r="C8" s="165" t="s">
        <v>14</v>
      </c>
      <c r="D8" s="85">
        <v>23</v>
      </c>
      <c r="E8" s="85">
        <v>204</v>
      </c>
      <c r="F8" s="87">
        <v>305.5</v>
      </c>
      <c r="G8" s="85" t="s">
        <v>1</v>
      </c>
      <c r="H8" s="124">
        <v>0</v>
      </c>
      <c r="I8" s="88">
        <v>289.5</v>
      </c>
      <c r="J8" s="88">
        <f>I8</f>
        <v>289.5</v>
      </c>
      <c r="K8" s="89">
        <f aca="true" t="shared" si="0" ref="K8:K61">J8*52000</f>
        <v>15054000</v>
      </c>
      <c r="L8" s="89">
        <f aca="true" t="shared" si="1" ref="L8:L61">J8*9500</f>
        <v>2750250</v>
      </c>
      <c r="M8" s="89">
        <f aca="true" t="shared" si="2" ref="M8:M61">J8*10000</f>
        <v>2895000</v>
      </c>
      <c r="N8" s="89">
        <f aca="true" t="shared" si="3" ref="N8:N61">J8*156000</f>
        <v>45162000</v>
      </c>
      <c r="O8" s="169">
        <f>ĐX!J7</f>
        <v>0</v>
      </c>
      <c r="P8" s="169">
        <f>SUM(K8:O9)</f>
        <v>77623000</v>
      </c>
    </row>
    <row r="9" spans="1:16" s="90" customFormat="1" ht="36" customHeight="1">
      <c r="A9" s="153"/>
      <c r="B9" s="165"/>
      <c r="C9" s="165"/>
      <c r="D9" s="85">
        <v>24</v>
      </c>
      <c r="E9" s="85">
        <v>218</v>
      </c>
      <c r="F9" s="87">
        <v>346.4</v>
      </c>
      <c r="G9" s="85" t="s">
        <v>1</v>
      </c>
      <c r="H9" s="124">
        <v>0</v>
      </c>
      <c r="I9" s="88">
        <v>51.7</v>
      </c>
      <c r="J9" s="88">
        <f>I9</f>
        <v>51.7</v>
      </c>
      <c r="K9" s="89">
        <f t="shared" si="0"/>
        <v>2688400</v>
      </c>
      <c r="L9" s="89">
        <f t="shared" si="1"/>
        <v>491150</v>
      </c>
      <c r="M9" s="89">
        <f t="shared" si="2"/>
        <v>517000</v>
      </c>
      <c r="N9" s="89">
        <f t="shared" si="3"/>
        <v>8065200</v>
      </c>
      <c r="O9" s="170"/>
      <c r="P9" s="170"/>
    </row>
    <row r="10" spans="1:16" s="90" customFormat="1" ht="36" customHeight="1">
      <c r="A10" s="85">
        <v>3</v>
      </c>
      <c r="B10" s="86" t="s">
        <v>53</v>
      </c>
      <c r="C10" s="86" t="s">
        <v>14</v>
      </c>
      <c r="D10" s="85">
        <v>23</v>
      </c>
      <c r="E10" s="85">
        <v>206</v>
      </c>
      <c r="F10" s="87">
        <v>605.1</v>
      </c>
      <c r="G10" s="85" t="s">
        <v>1</v>
      </c>
      <c r="H10" s="124">
        <v>0</v>
      </c>
      <c r="I10" s="88">
        <v>5.3</v>
      </c>
      <c r="J10" s="88">
        <f>I10</f>
        <v>5.3</v>
      </c>
      <c r="K10" s="89">
        <f t="shared" si="0"/>
        <v>275600</v>
      </c>
      <c r="L10" s="89">
        <f t="shared" si="1"/>
        <v>50350</v>
      </c>
      <c r="M10" s="89">
        <f t="shared" si="2"/>
        <v>53000</v>
      </c>
      <c r="N10" s="89">
        <f t="shared" si="3"/>
        <v>826800</v>
      </c>
      <c r="O10" s="89">
        <f>ĐX!J8</f>
        <v>0</v>
      </c>
      <c r="P10" s="89">
        <f aca="true" t="shared" si="4" ref="P10:P70">SUM(K10:O10)</f>
        <v>1205750</v>
      </c>
    </row>
    <row r="11" spans="1:16" s="90" customFormat="1" ht="48" customHeight="1">
      <c r="A11" s="85">
        <v>4</v>
      </c>
      <c r="B11" s="86" t="s">
        <v>121</v>
      </c>
      <c r="C11" s="86" t="s">
        <v>14</v>
      </c>
      <c r="D11" s="85">
        <v>24</v>
      </c>
      <c r="E11" s="85">
        <v>217</v>
      </c>
      <c r="F11" s="87">
        <v>698.7</v>
      </c>
      <c r="G11" s="85" t="s">
        <v>1</v>
      </c>
      <c r="H11" s="124">
        <v>0</v>
      </c>
      <c r="I11" s="88">
        <v>635.5</v>
      </c>
      <c r="J11" s="88">
        <f aca="true" t="shared" si="5" ref="J11:J24">I11</f>
        <v>635.5</v>
      </c>
      <c r="K11" s="89">
        <f t="shared" si="0"/>
        <v>33046000</v>
      </c>
      <c r="L11" s="89">
        <f t="shared" si="1"/>
        <v>6037250</v>
      </c>
      <c r="M11" s="89">
        <f t="shared" si="2"/>
        <v>6355000</v>
      </c>
      <c r="N11" s="89">
        <f t="shared" si="3"/>
        <v>99138000</v>
      </c>
      <c r="O11" s="89">
        <f>ĐX!J9</f>
        <v>3500000</v>
      </c>
      <c r="P11" s="89">
        <f t="shared" si="4"/>
        <v>148076250</v>
      </c>
    </row>
    <row r="12" spans="1:16" s="90" customFormat="1" ht="36" customHeight="1">
      <c r="A12" s="85">
        <v>5</v>
      </c>
      <c r="B12" s="86" t="s">
        <v>120</v>
      </c>
      <c r="C12" s="86" t="s">
        <v>14</v>
      </c>
      <c r="D12" s="85">
        <v>24</v>
      </c>
      <c r="E12" s="85">
        <v>76</v>
      </c>
      <c r="F12" s="87">
        <v>619.2</v>
      </c>
      <c r="G12" s="85" t="s">
        <v>1</v>
      </c>
      <c r="H12" s="124">
        <v>0</v>
      </c>
      <c r="I12" s="88">
        <v>619.2</v>
      </c>
      <c r="J12" s="88">
        <f t="shared" si="5"/>
        <v>619.2</v>
      </c>
      <c r="K12" s="89">
        <f t="shared" si="0"/>
        <v>32198400.000000004</v>
      </c>
      <c r="L12" s="89">
        <f t="shared" si="1"/>
        <v>5882400</v>
      </c>
      <c r="M12" s="89">
        <f t="shared" si="2"/>
        <v>6192000</v>
      </c>
      <c r="N12" s="89">
        <f t="shared" si="3"/>
        <v>96595200</v>
      </c>
      <c r="O12" s="89">
        <f>ĐX!J10</f>
        <v>3500000</v>
      </c>
      <c r="P12" s="89">
        <f t="shared" si="4"/>
        <v>144368000</v>
      </c>
    </row>
    <row r="13" spans="1:16" s="90" customFormat="1" ht="36" customHeight="1">
      <c r="A13" s="85">
        <v>6</v>
      </c>
      <c r="B13" s="91" t="s">
        <v>39</v>
      </c>
      <c r="C13" s="86" t="s">
        <v>14</v>
      </c>
      <c r="D13" s="85">
        <v>24</v>
      </c>
      <c r="E13" s="85">
        <v>78</v>
      </c>
      <c r="F13" s="87">
        <v>329.5</v>
      </c>
      <c r="G13" s="85" t="s">
        <v>1</v>
      </c>
      <c r="H13" s="124">
        <v>0</v>
      </c>
      <c r="I13" s="88">
        <v>329.5</v>
      </c>
      <c r="J13" s="88">
        <f t="shared" si="5"/>
        <v>329.5</v>
      </c>
      <c r="K13" s="89">
        <f t="shared" si="0"/>
        <v>17134000</v>
      </c>
      <c r="L13" s="89">
        <f t="shared" si="1"/>
        <v>3130250</v>
      </c>
      <c r="M13" s="89">
        <f t="shared" si="2"/>
        <v>3295000</v>
      </c>
      <c r="N13" s="89">
        <f t="shared" si="3"/>
        <v>51402000</v>
      </c>
      <c r="O13" s="89">
        <f>ĐX!J11</f>
        <v>0</v>
      </c>
      <c r="P13" s="89">
        <f t="shared" si="4"/>
        <v>74961250</v>
      </c>
    </row>
    <row r="14" spans="1:16" s="90" customFormat="1" ht="36" customHeight="1">
      <c r="A14" s="153">
        <v>7</v>
      </c>
      <c r="B14" s="175" t="s">
        <v>18</v>
      </c>
      <c r="C14" s="177" t="s">
        <v>14</v>
      </c>
      <c r="D14" s="85">
        <v>24</v>
      </c>
      <c r="E14" s="85">
        <v>112</v>
      </c>
      <c r="F14" s="87">
        <v>436.7</v>
      </c>
      <c r="G14" s="85" t="s">
        <v>1</v>
      </c>
      <c r="H14" s="124">
        <v>0</v>
      </c>
      <c r="I14" s="88">
        <v>436.7</v>
      </c>
      <c r="J14" s="88">
        <f t="shared" si="5"/>
        <v>436.7</v>
      </c>
      <c r="K14" s="89">
        <f t="shared" si="0"/>
        <v>22708400</v>
      </c>
      <c r="L14" s="89">
        <f t="shared" si="1"/>
        <v>4148650</v>
      </c>
      <c r="M14" s="89">
        <f t="shared" si="2"/>
        <v>4367000</v>
      </c>
      <c r="N14" s="89">
        <f t="shared" si="3"/>
        <v>68125200</v>
      </c>
      <c r="O14" s="169">
        <f>ĐX!J12</f>
        <v>3500000</v>
      </c>
      <c r="P14" s="169">
        <f>SUM(K14:O15)</f>
        <v>123711000</v>
      </c>
    </row>
    <row r="15" spans="1:16" s="90" customFormat="1" ht="36" customHeight="1">
      <c r="A15" s="153"/>
      <c r="B15" s="176"/>
      <c r="C15" s="178"/>
      <c r="D15" s="85">
        <v>24</v>
      </c>
      <c r="E15" s="85">
        <v>259</v>
      </c>
      <c r="F15" s="87">
        <v>152.9</v>
      </c>
      <c r="G15" s="85" t="s">
        <v>1</v>
      </c>
      <c r="H15" s="124">
        <v>0</v>
      </c>
      <c r="I15" s="88">
        <v>91.7</v>
      </c>
      <c r="J15" s="88">
        <f t="shared" si="5"/>
        <v>91.7</v>
      </c>
      <c r="K15" s="89">
        <f t="shared" si="0"/>
        <v>4768400</v>
      </c>
      <c r="L15" s="89">
        <f t="shared" si="1"/>
        <v>871150</v>
      </c>
      <c r="M15" s="89">
        <f t="shared" si="2"/>
        <v>917000</v>
      </c>
      <c r="N15" s="89">
        <f t="shared" si="3"/>
        <v>14305200</v>
      </c>
      <c r="O15" s="170"/>
      <c r="P15" s="170"/>
    </row>
    <row r="16" spans="1:16" s="90" customFormat="1" ht="36" customHeight="1">
      <c r="A16" s="85">
        <v>8</v>
      </c>
      <c r="B16" s="91" t="s">
        <v>50</v>
      </c>
      <c r="C16" s="86" t="s">
        <v>14</v>
      </c>
      <c r="D16" s="85">
        <v>24</v>
      </c>
      <c r="E16" s="85">
        <v>113</v>
      </c>
      <c r="F16" s="87">
        <v>397.4</v>
      </c>
      <c r="G16" s="85" t="s">
        <v>1</v>
      </c>
      <c r="H16" s="124">
        <v>0</v>
      </c>
      <c r="I16" s="88">
        <v>397.4</v>
      </c>
      <c r="J16" s="88">
        <f>I16</f>
        <v>397.4</v>
      </c>
      <c r="K16" s="89">
        <f t="shared" si="0"/>
        <v>20664800</v>
      </c>
      <c r="L16" s="89">
        <f t="shared" si="1"/>
        <v>3775300</v>
      </c>
      <c r="M16" s="89">
        <f t="shared" si="2"/>
        <v>3974000</v>
      </c>
      <c r="N16" s="89">
        <f t="shared" si="3"/>
        <v>61994400</v>
      </c>
      <c r="O16" s="89">
        <f>ĐX!J13</f>
        <v>3500000</v>
      </c>
      <c r="P16" s="89">
        <f t="shared" si="4"/>
        <v>93908500</v>
      </c>
    </row>
    <row r="17" spans="1:16" s="90" customFormat="1" ht="36" customHeight="1">
      <c r="A17" s="85">
        <v>9</v>
      </c>
      <c r="B17" s="86" t="s">
        <v>119</v>
      </c>
      <c r="C17" s="86" t="s">
        <v>14</v>
      </c>
      <c r="D17" s="85">
        <v>24</v>
      </c>
      <c r="E17" s="85">
        <v>118</v>
      </c>
      <c r="F17" s="87">
        <v>396.5</v>
      </c>
      <c r="G17" s="85" t="s">
        <v>1</v>
      </c>
      <c r="H17" s="124">
        <v>0</v>
      </c>
      <c r="I17" s="88">
        <v>396.5</v>
      </c>
      <c r="J17" s="88">
        <f t="shared" si="5"/>
        <v>396.5</v>
      </c>
      <c r="K17" s="89">
        <f t="shared" si="0"/>
        <v>20618000</v>
      </c>
      <c r="L17" s="89">
        <f t="shared" si="1"/>
        <v>3766750</v>
      </c>
      <c r="M17" s="89">
        <f t="shared" si="2"/>
        <v>3965000</v>
      </c>
      <c r="N17" s="89">
        <f t="shared" si="3"/>
        <v>61854000</v>
      </c>
      <c r="O17" s="89">
        <f>ĐX!J14</f>
        <v>3500000</v>
      </c>
      <c r="P17" s="89">
        <f t="shared" si="4"/>
        <v>93703750</v>
      </c>
    </row>
    <row r="18" spans="1:16" s="90" customFormat="1" ht="48" customHeight="1">
      <c r="A18" s="97">
        <v>10</v>
      </c>
      <c r="B18" s="86" t="s">
        <v>118</v>
      </c>
      <c r="C18" s="86" t="s">
        <v>14</v>
      </c>
      <c r="D18" s="85">
        <v>24</v>
      </c>
      <c r="E18" s="85">
        <v>121</v>
      </c>
      <c r="F18" s="87">
        <v>614.4</v>
      </c>
      <c r="G18" s="85" t="s">
        <v>1</v>
      </c>
      <c r="H18" s="124">
        <v>0</v>
      </c>
      <c r="I18" s="88">
        <v>614.4</v>
      </c>
      <c r="J18" s="88">
        <f t="shared" si="5"/>
        <v>614.4</v>
      </c>
      <c r="K18" s="89">
        <f t="shared" si="0"/>
        <v>31948800</v>
      </c>
      <c r="L18" s="89">
        <f t="shared" si="1"/>
        <v>5836800</v>
      </c>
      <c r="M18" s="89">
        <f t="shared" si="2"/>
        <v>6144000</v>
      </c>
      <c r="N18" s="89">
        <f t="shared" si="3"/>
        <v>95846400</v>
      </c>
      <c r="O18" s="89">
        <f>ĐX!J15</f>
        <v>3500000</v>
      </c>
      <c r="P18" s="89">
        <f t="shared" si="4"/>
        <v>143276000</v>
      </c>
    </row>
    <row r="19" spans="1:16" s="90" customFormat="1" ht="45.75" customHeight="1">
      <c r="A19" s="97">
        <v>11</v>
      </c>
      <c r="B19" s="92" t="s">
        <v>117</v>
      </c>
      <c r="C19" s="92" t="s">
        <v>14</v>
      </c>
      <c r="D19" s="85">
        <v>24</v>
      </c>
      <c r="E19" s="85">
        <v>165</v>
      </c>
      <c r="F19" s="87">
        <v>612.3</v>
      </c>
      <c r="G19" s="85" t="s">
        <v>1</v>
      </c>
      <c r="H19" s="124">
        <v>0</v>
      </c>
      <c r="I19" s="88">
        <v>612.3</v>
      </c>
      <c r="J19" s="88">
        <f>I19</f>
        <v>612.3</v>
      </c>
      <c r="K19" s="89">
        <f t="shared" si="0"/>
        <v>31839599.999999996</v>
      </c>
      <c r="L19" s="89">
        <f t="shared" si="1"/>
        <v>5816850</v>
      </c>
      <c r="M19" s="89">
        <f t="shared" si="2"/>
        <v>6123000</v>
      </c>
      <c r="N19" s="89">
        <f t="shared" si="3"/>
        <v>95518800</v>
      </c>
      <c r="O19" s="89">
        <f>ĐX!J16</f>
        <v>3500000</v>
      </c>
      <c r="P19" s="89">
        <f t="shared" si="4"/>
        <v>142798250</v>
      </c>
    </row>
    <row r="20" spans="1:16" s="90" customFormat="1" ht="44.25" customHeight="1">
      <c r="A20" s="97">
        <v>12</v>
      </c>
      <c r="B20" s="86" t="s">
        <v>116</v>
      </c>
      <c r="C20" s="86" t="s">
        <v>14</v>
      </c>
      <c r="D20" s="85">
        <v>24</v>
      </c>
      <c r="E20" s="85">
        <v>160</v>
      </c>
      <c r="F20" s="87">
        <v>762.7</v>
      </c>
      <c r="G20" s="85" t="s">
        <v>1</v>
      </c>
      <c r="H20" s="124">
        <v>0</v>
      </c>
      <c r="I20" s="88">
        <v>762.7</v>
      </c>
      <c r="J20" s="88">
        <f t="shared" si="5"/>
        <v>762.7</v>
      </c>
      <c r="K20" s="89">
        <f t="shared" si="0"/>
        <v>39660400</v>
      </c>
      <c r="L20" s="89">
        <f t="shared" si="1"/>
        <v>7245650</v>
      </c>
      <c r="M20" s="89">
        <f t="shared" si="2"/>
        <v>7627000</v>
      </c>
      <c r="N20" s="89">
        <f t="shared" si="3"/>
        <v>118981200</v>
      </c>
      <c r="O20" s="89">
        <f>ĐX!J17</f>
        <v>7000000</v>
      </c>
      <c r="P20" s="89">
        <f t="shared" si="4"/>
        <v>180514250</v>
      </c>
    </row>
    <row r="21" spans="1:16" s="90" customFormat="1" ht="36" customHeight="1">
      <c r="A21" s="97">
        <v>13</v>
      </c>
      <c r="B21" s="86" t="s">
        <v>115</v>
      </c>
      <c r="C21" s="86" t="s">
        <v>14</v>
      </c>
      <c r="D21" s="85">
        <v>24</v>
      </c>
      <c r="E21" s="85">
        <v>161</v>
      </c>
      <c r="F21" s="87">
        <v>459.3</v>
      </c>
      <c r="G21" s="85" t="s">
        <v>1</v>
      </c>
      <c r="H21" s="124">
        <v>0</v>
      </c>
      <c r="I21" s="88">
        <v>459.3</v>
      </c>
      <c r="J21" s="88">
        <f t="shared" si="5"/>
        <v>459.3</v>
      </c>
      <c r="K21" s="89">
        <f t="shared" si="0"/>
        <v>23883600</v>
      </c>
      <c r="L21" s="89">
        <f t="shared" si="1"/>
        <v>4363350</v>
      </c>
      <c r="M21" s="89">
        <f t="shared" si="2"/>
        <v>4593000</v>
      </c>
      <c r="N21" s="89">
        <f t="shared" si="3"/>
        <v>71650800</v>
      </c>
      <c r="O21" s="89">
        <f>ĐX!J18</f>
        <v>3500000</v>
      </c>
      <c r="P21" s="89">
        <f t="shared" si="4"/>
        <v>107990750</v>
      </c>
    </row>
    <row r="22" spans="1:16" s="90" customFormat="1" ht="48.75" customHeight="1">
      <c r="A22" s="97">
        <v>14</v>
      </c>
      <c r="B22" s="86" t="s">
        <v>114</v>
      </c>
      <c r="C22" s="86" t="s">
        <v>14</v>
      </c>
      <c r="D22" s="85">
        <v>24</v>
      </c>
      <c r="E22" s="85">
        <v>167</v>
      </c>
      <c r="F22" s="87">
        <v>336.3</v>
      </c>
      <c r="G22" s="85" t="s">
        <v>1</v>
      </c>
      <c r="H22" s="124">
        <v>0</v>
      </c>
      <c r="I22" s="88">
        <v>336.3</v>
      </c>
      <c r="J22" s="88">
        <f t="shared" si="5"/>
        <v>336.3</v>
      </c>
      <c r="K22" s="89">
        <f t="shared" si="0"/>
        <v>17487600</v>
      </c>
      <c r="L22" s="89">
        <f t="shared" si="1"/>
        <v>3194850</v>
      </c>
      <c r="M22" s="89">
        <f t="shared" si="2"/>
        <v>3363000</v>
      </c>
      <c r="N22" s="89">
        <f t="shared" si="3"/>
        <v>52462800</v>
      </c>
      <c r="O22" s="89">
        <f>ĐX!J19</f>
        <v>0</v>
      </c>
      <c r="P22" s="89">
        <f t="shared" si="4"/>
        <v>76508250</v>
      </c>
    </row>
    <row r="23" spans="1:16" s="90" customFormat="1" ht="51" customHeight="1">
      <c r="A23" s="97">
        <v>15</v>
      </c>
      <c r="B23" s="86" t="s">
        <v>113</v>
      </c>
      <c r="C23" s="86" t="s">
        <v>14</v>
      </c>
      <c r="D23" s="85">
        <v>24</v>
      </c>
      <c r="E23" s="85">
        <v>170</v>
      </c>
      <c r="F23" s="87">
        <v>501.6</v>
      </c>
      <c r="G23" s="85" t="s">
        <v>1</v>
      </c>
      <c r="H23" s="124">
        <v>0</v>
      </c>
      <c r="I23" s="88">
        <v>501.6</v>
      </c>
      <c r="J23" s="88">
        <f t="shared" si="5"/>
        <v>501.6</v>
      </c>
      <c r="K23" s="89">
        <f t="shared" si="0"/>
        <v>26083200</v>
      </c>
      <c r="L23" s="89">
        <f t="shared" si="1"/>
        <v>4765200</v>
      </c>
      <c r="M23" s="89">
        <f t="shared" si="2"/>
        <v>5016000</v>
      </c>
      <c r="N23" s="89">
        <f t="shared" si="3"/>
        <v>78249600</v>
      </c>
      <c r="O23" s="89">
        <f>ĐX!J20</f>
        <v>3500000</v>
      </c>
      <c r="P23" s="89">
        <f t="shared" si="4"/>
        <v>117614000</v>
      </c>
    </row>
    <row r="24" spans="1:16" s="90" customFormat="1" ht="46.5" customHeight="1">
      <c r="A24" s="97">
        <v>16</v>
      </c>
      <c r="B24" s="86" t="s">
        <v>112</v>
      </c>
      <c r="C24" s="86" t="s">
        <v>14</v>
      </c>
      <c r="D24" s="85">
        <v>24</v>
      </c>
      <c r="E24" s="85">
        <v>215</v>
      </c>
      <c r="F24" s="87">
        <v>318.9</v>
      </c>
      <c r="G24" s="85" t="s">
        <v>1</v>
      </c>
      <c r="H24" s="124">
        <v>0</v>
      </c>
      <c r="I24" s="88">
        <v>312.1</v>
      </c>
      <c r="J24" s="88">
        <f t="shared" si="5"/>
        <v>312.1</v>
      </c>
      <c r="K24" s="89">
        <f t="shared" si="0"/>
        <v>16229200.000000002</v>
      </c>
      <c r="L24" s="89">
        <f t="shared" si="1"/>
        <v>2964950</v>
      </c>
      <c r="M24" s="89">
        <f t="shared" si="2"/>
        <v>3121000</v>
      </c>
      <c r="N24" s="89">
        <f t="shared" si="3"/>
        <v>48687600</v>
      </c>
      <c r="O24" s="89">
        <f>ĐX!J21</f>
        <v>0</v>
      </c>
      <c r="P24" s="89">
        <f t="shared" si="4"/>
        <v>71002750</v>
      </c>
    </row>
    <row r="25" spans="1:16" s="90" customFormat="1" ht="42.75" customHeight="1">
      <c r="A25" s="97">
        <v>17</v>
      </c>
      <c r="B25" s="86" t="s">
        <v>111</v>
      </c>
      <c r="C25" s="86" t="s">
        <v>14</v>
      </c>
      <c r="D25" s="85">
        <v>24</v>
      </c>
      <c r="E25" s="85">
        <v>220</v>
      </c>
      <c r="F25" s="87">
        <v>433.2</v>
      </c>
      <c r="G25" s="85" t="s">
        <v>1</v>
      </c>
      <c r="H25" s="124">
        <v>0</v>
      </c>
      <c r="I25" s="88">
        <v>17.5</v>
      </c>
      <c r="J25" s="88">
        <f aca="true" t="shared" si="6" ref="J25:J33">I25</f>
        <v>17.5</v>
      </c>
      <c r="K25" s="89">
        <f t="shared" si="0"/>
        <v>910000</v>
      </c>
      <c r="L25" s="89">
        <f t="shared" si="1"/>
        <v>166250</v>
      </c>
      <c r="M25" s="89">
        <f t="shared" si="2"/>
        <v>175000</v>
      </c>
      <c r="N25" s="89">
        <f t="shared" si="3"/>
        <v>2730000</v>
      </c>
      <c r="O25" s="89">
        <f>ĐX!J22</f>
        <v>0</v>
      </c>
      <c r="P25" s="89">
        <f t="shared" si="4"/>
        <v>3981250</v>
      </c>
    </row>
    <row r="26" spans="1:16" s="90" customFormat="1" ht="42.75" customHeight="1">
      <c r="A26" s="97">
        <v>18</v>
      </c>
      <c r="B26" s="86" t="s">
        <v>123</v>
      </c>
      <c r="C26" s="86" t="s">
        <v>14</v>
      </c>
      <c r="D26" s="85">
        <v>24</v>
      </c>
      <c r="E26" s="85">
        <v>222</v>
      </c>
      <c r="F26" s="87">
        <v>440</v>
      </c>
      <c r="G26" s="85" t="s">
        <v>1</v>
      </c>
      <c r="H26" s="124">
        <v>0</v>
      </c>
      <c r="I26" s="88">
        <v>214</v>
      </c>
      <c r="J26" s="88">
        <f t="shared" si="6"/>
        <v>214</v>
      </c>
      <c r="K26" s="89">
        <f t="shared" si="0"/>
        <v>11128000</v>
      </c>
      <c r="L26" s="89">
        <f t="shared" si="1"/>
        <v>2033000</v>
      </c>
      <c r="M26" s="89">
        <f t="shared" si="2"/>
        <v>2140000</v>
      </c>
      <c r="N26" s="89">
        <f t="shared" si="3"/>
        <v>33384000</v>
      </c>
      <c r="O26" s="89">
        <f>ĐX!J23</f>
        <v>0</v>
      </c>
      <c r="P26" s="89">
        <f t="shared" si="4"/>
        <v>48685000</v>
      </c>
    </row>
    <row r="27" spans="1:16" s="90" customFormat="1" ht="36" customHeight="1">
      <c r="A27" s="160">
        <v>19</v>
      </c>
      <c r="B27" s="175" t="s">
        <v>110</v>
      </c>
      <c r="C27" s="175" t="s">
        <v>14</v>
      </c>
      <c r="D27" s="85">
        <v>24</v>
      </c>
      <c r="E27" s="85">
        <v>77</v>
      </c>
      <c r="F27" s="87">
        <v>399.3</v>
      </c>
      <c r="G27" s="85" t="s">
        <v>1</v>
      </c>
      <c r="H27" s="124">
        <v>0</v>
      </c>
      <c r="I27" s="88">
        <v>399.3</v>
      </c>
      <c r="J27" s="88">
        <f t="shared" si="6"/>
        <v>399.3</v>
      </c>
      <c r="K27" s="89">
        <f t="shared" si="0"/>
        <v>20763600</v>
      </c>
      <c r="L27" s="89">
        <f t="shared" si="1"/>
        <v>3793350</v>
      </c>
      <c r="M27" s="89">
        <f t="shared" si="2"/>
        <v>3993000</v>
      </c>
      <c r="N27" s="89">
        <f t="shared" si="3"/>
        <v>62290800</v>
      </c>
      <c r="O27" s="169">
        <f>ĐX!J24</f>
        <v>7000000</v>
      </c>
      <c r="P27" s="169">
        <f>SUM(K27:O28)</f>
        <v>249196500</v>
      </c>
    </row>
    <row r="28" spans="1:16" s="90" customFormat="1" ht="36" customHeight="1">
      <c r="A28" s="161"/>
      <c r="B28" s="176"/>
      <c r="C28" s="176"/>
      <c r="D28" s="85">
        <v>24</v>
      </c>
      <c r="E28" s="85">
        <v>115</v>
      </c>
      <c r="F28" s="87">
        <v>665.3</v>
      </c>
      <c r="G28" s="85" t="s">
        <v>1</v>
      </c>
      <c r="H28" s="124">
        <v>0</v>
      </c>
      <c r="I28" s="88">
        <v>665.3</v>
      </c>
      <c r="J28" s="88">
        <f t="shared" si="6"/>
        <v>665.3</v>
      </c>
      <c r="K28" s="89">
        <f t="shared" si="0"/>
        <v>34595600</v>
      </c>
      <c r="L28" s="89">
        <f t="shared" si="1"/>
        <v>6320350</v>
      </c>
      <c r="M28" s="89">
        <f t="shared" si="2"/>
        <v>6653000</v>
      </c>
      <c r="N28" s="89">
        <f t="shared" si="3"/>
        <v>103786800</v>
      </c>
      <c r="O28" s="170"/>
      <c r="P28" s="170"/>
    </row>
    <row r="29" spans="1:16" s="90" customFormat="1" ht="36" customHeight="1">
      <c r="A29" s="85">
        <v>20</v>
      </c>
      <c r="B29" s="86" t="s">
        <v>26</v>
      </c>
      <c r="C29" s="86" t="s">
        <v>14</v>
      </c>
      <c r="D29" s="85">
        <v>24</v>
      </c>
      <c r="E29" s="85">
        <v>79</v>
      </c>
      <c r="F29" s="87">
        <v>400</v>
      </c>
      <c r="G29" s="85" t="s">
        <v>1</v>
      </c>
      <c r="H29" s="124">
        <v>0</v>
      </c>
      <c r="I29" s="88">
        <v>400</v>
      </c>
      <c r="J29" s="88">
        <f t="shared" si="6"/>
        <v>400</v>
      </c>
      <c r="K29" s="89">
        <f t="shared" si="0"/>
        <v>20800000</v>
      </c>
      <c r="L29" s="89">
        <f t="shared" si="1"/>
        <v>3800000</v>
      </c>
      <c r="M29" s="89">
        <f t="shared" si="2"/>
        <v>4000000</v>
      </c>
      <c r="N29" s="89">
        <f t="shared" si="3"/>
        <v>62400000</v>
      </c>
      <c r="O29" s="89">
        <f>ĐX!J25</f>
        <v>3500000</v>
      </c>
      <c r="P29" s="89">
        <f t="shared" si="4"/>
        <v>94500000</v>
      </c>
    </row>
    <row r="30" spans="1:16" s="90" customFormat="1" ht="51.75" customHeight="1">
      <c r="A30" s="97">
        <v>21</v>
      </c>
      <c r="B30" s="86" t="s">
        <v>77</v>
      </c>
      <c r="C30" s="86" t="s">
        <v>14</v>
      </c>
      <c r="D30" s="85">
        <v>24</v>
      </c>
      <c r="E30" s="85">
        <v>116</v>
      </c>
      <c r="F30" s="87">
        <v>626.8</v>
      </c>
      <c r="G30" s="85" t="s">
        <v>1</v>
      </c>
      <c r="H30" s="124">
        <v>0</v>
      </c>
      <c r="I30" s="88">
        <v>626.8</v>
      </c>
      <c r="J30" s="88">
        <f t="shared" si="6"/>
        <v>626.8</v>
      </c>
      <c r="K30" s="89">
        <f t="shared" si="0"/>
        <v>32593599.999999996</v>
      </c>
      <c r="L30" s="89">
        <f t="shared" si="1"/>
        <v>5954600</v>
      </c>
      <c r="M30" s="89">
        <f t="shared" si="2"/>
        <v>6268000</v>
      </c>
      <c r="N30" s="89">
        <f t="shared" si="3"/>
        <v>97780800</v>
      </c>
      <c r="O30" s="89">
        <f>ĐX!J26</f>
        <v>3500000</v>
      </c>
      <c r="P30" s="89">
        <f t="shared" si="4"/>
        <v>146097000</v>
      </c>
    </row>
    <row r="31" spans="1:16" s="90" customFormat="1" ht="51" customHeight="1">
      <c r="A31" s="97">
        <v>22</v>
      </c>
      <c r="B31" s="86" t="s">
        <v>109</v>
      </c>
      <c r="C31" s="86" t="s">
        <v>14</v>
      </c>
      <c r="D31" s="85">
        <v>24</v>
      </c>
      <c r="E31" s="85">
        <v>120</v>
      </c>
      <c r="F31" s="87">
        <v>510.2</v>
      </c>
      <c r="G31" s="85" t="s">
        <v>1</v>
      </c>
      <c r="H31" s="124">
        <v>0</v>
      </c>
      <c r="I31" s="88">
        <v>510.2</v>
      </c>
      <c r="J31" s="88">
        <f t="shared" si="6"/>
        <v>510.2</v>
      </c>
      <c r="K31" s="89">
        <f t="shared" si="0"/>
        <v>26530400</v>
      </c>
      <c r="L31" s="89">
        <f t="shared" si="1"/>
        <v>4846900</v>
      </c>
      <c r="M31" s="89">
        <f t="shared" si="2"/>
        <v>5102000</v>
      </c>
      <c r="N31" s="89">
        <f t="shared" si="3"/>
        <v>79591200</v>
      </c>
      <c r="O31" s="89">
        <f>ĐX!J27</f>
        <v>3500000</v>
      </c>
      <c r="P31" s="89">
        <f t="shared" si="4"/>
        <v>119570500</v>
      </c>
    </row>
    <row r="32" spans="1:16" s="90" customFormat="1" ht="36" customHeight="1">
      <c r="A32" s="97">
        <v>23</v>
      </c>
      <c r="B32" s="86" t="s">
        <v>124</v>
      </c>
      <c r="C32" s="86" t="s">
        <v>14</v>
      </c>
      <c r="D32" s="85">
        <v>24</v>
      </c>
      <c r="E32" s="85">
        <v>126</v>
      </c>
      <c r="F32" s="88">
        <v>600.7</v>
      </c>
      <c r="G32" s="85" t="s">
        <v>1</v>
      </c>
      <c r="H32" s="124">
        <v>0</v>
      </c>
      <c r="I32" s="88">
        <v>600.7</v>
      </c>
      <c r="J32" s="88">
        <f t="shared" si="6"/>
        <v>600.7</v>
      </c>
      <c r="K32" s="89">
        <f t="shared" si="0"/>
        <v>31236400.000000004</v>
      </c>
      <c r="L32" s="89">
        <f t="shared" si="1"/>
        <v>5706650</v>
      </c>
      <c r="M32" s="89">
        <f t="shared" si="2"/>
        <v>6007000</v>
      </c>
      <c r="N32" s="89">
        <f t="shared" si="3"/>
        <v>93709200</v>
      </c>
      <c r="O32" s="89">
        <f>ĐX!J28</f>
        <v>3500000</v>
      </c>
      <c r="P32" s="89">
        <f t="shared" si="4"/>
        <v>140159250</v>
      </c>
    </row>
    <row r="33" spans="1:16" s="90" customFormat="1" ht="36" customHeight="1">
      <c r="A33" s="97">
        <v>24</v>
      </c>
      <c r="B33" s="86" t="s">
        <v>125</v>
      </c>
      <c r="C33" s="86" t="s">
        <v>14</v>
      </c>
      <c r="D33" s="85">
        <v>24</v>
      </c>
      <c r="E33" s="85">
        <v>163</v>
      </c>
      <c r="F33" s="87">
        <v>332.9</v>
      </c>
      <c r="G33" s="85" t="s">
        <v>1</v>
      </c>
      <c r="H33" s="124">
        <v>0</v>
      </c>
      <c r="I33" s="88">
        <v>332.9</v>
      </c>
      <c r="J33" s="88">
        <f t="shared" si="6"/>
        <v>332.9</v>
      </c>
      <c r="K33" s="89">
        <f t="shared" si="0"/>
        <v>17310800</v>
      </c>
      <c r="L33" s="89">
        <f t="shared" si="1"/>
        <v>3162550</v>
      </c>
      <c r="M33" s="89">
        <f t="shared" si="2"/>
        <v>3329000</v>
      </c>
      <c r="N33" s="89">
        <f t="shared" si="3"/>
        <v>51932400</v>
      </c>
      <c r="O33" s="89">
        <f>ĐX!J29</f>
        <v>0</v>
      </c>
      <c r="P33" s="89">
        <f t="shared" si="4"/>
        <v>75734750</v>
      </c>
    </row>
    <row r="34" spans="1:16" s="90" customFormat="1" ht="36" customHeight="1">
      <c r="A34" s="97">
        <v>25</v>
      </c>
      <c r="B34" s="92" t="s">
        <v>126</v>
      </c>
      <c r="C34" s="92" t="s">
        <v>14</v>
      </c>
      <c r="D34" s="85">
        <v>24</v>
      </c>
      <c r="E34" s="85">
        <v>164</v>
      </c>
      <c r="F34" s="87">
        <v>899.2</v>
      </c>
      <c r="G34" s="85" t="s">
        <v>1</v>
      </c>
      <c r="H34" s="124">
        <v>0</v>
      </c>
      <c r="I34" s="88">
        <v>899.2</v>
      </c>
      <c r="J34" s="88">
        <f aca="true" t="shared" si="7" ref="J34:J61">I34</f>
        <v>899.2</v>
      </c>
      <c r="K34" s="89">
        <f t="shared" si="0"/>
        <v>46758400</v>
      </c>
      <c r="L34" s="89">
        <f t="shared" si="1"/>
        <v>8542400</v>
      </c>
      <c r="M34" s="89">
        <f t="shared" si="2"/>
        <v>8992000</v>
      </c>
      <c r="N34" s="89">
        <f t="shared" si="3"/>
        <v>140275200</v>
      </c>
      <c r="O34" s="89">
        <f>ĐX!J30</f>
        <v>7000000</v>
      </c>
      <c r="P34" s="89">
        <f t="shared" si="4"/>
        <v>211568000</v>
      </c>
    </row>
    <row r="35" spans="1:16" s="90" customFormat="1" ht="36" customHeight="1">
      <c r="A35" s="97">
        <v>26</v>
      </c>
      <c r="B35" s="86" t="s">
        <v>55</v>
      </c>
      <c r="C35" s="86" t="s">
        <v>14</v>
      </c>
      <c r="D35" s="85">
        <v>24</v>
      </c>
      <c r="E35" s="85">
        <v>214</v>
      </c>
      <c r="F35" s="87">
        <v>480</v>
      </c>
      <c r="G35" s="85" t="s">
        <v>1</v>
      </c>
      <c r="H35" s="124">
        <v>0</v>
      </c>
      <c r="I35" s="88">
        <v>480</v>
      </c>
      <c r="J35" s="88">
        <f t="shared" si="7"/>
        <v>480</v>
      </c>
      <c r="K35" s="89">
        <f t="shared" si="0"/>
        <v>24960000</v>
      </c>
      <c r="L35" s="89">
        <f t="shared" si="1"/>
        <v>4560000</v>
      </c>
      <c r="M35" s="89">
        <f t="shared" si="2"/>
        <v>4800000</v>
      </c>
      <c r="N35" s="89">
        <f t="shared" si="3"/>
        <v>74880000</v>
      </c>
      <c r="O35" s="89">
        <f>ĐX!J31</f>
        <v>3500000</v>
      </c>
      <c r="P35" s="89">
        <f t="shared" si="4"/>
        <v>112700000</v>
      </c>
    </row>
    <row r="36" spans="1:16" s="90" customFormat="1" ht="21" customHeight="1">
      <c r="A36" s="93" t="s">
        <v>70</v>
      </c>
      <c r="B36" s="94" t="s">
        <v>69</v>
      </c>
      <c r="C36" s="86"/>
      <c r="D36" s="85"/>
      <c r="E36" s="85"/>
      <c r="F36" s="87"/>
      <c r="G36" s="85"/>
      <c r="H36" s="124"/>
      <c r="I36" s="88"/>
      <c r="J36" s="88"/>
      <c r="K36" s="89"/>
      <c r="L36" s="89"/>
      <c r="M36" s="89"/>
      <c r="N36" s="89"/>
      <c r="O36" s="89"/>
      <c r="P36" s="89"/>
    </row>
    <row r="37" spans="1:16" s="90" customFormat="1" ht="48.75" customHeight="1">
      <c r="A37" s="85">
        <v>27</v>
      </c>
      <c r="B37" s="86" t="s">
        <v>128</v>
      </c>
      <c r="C37" s="86" t="s">
        <v>11</v>
      </c>
      <c r="D37" s="85">
        <v>23</v>
      </c>
      <c r="E37" s="85">
        <v>95</v>
      </c>
      <c r="F37" s="87">
        <v>587.8</v>
      </c>
      <c r="G37" s="85" t="s">
        <v>1</v>
      </c>
      <c r="H37" s="124">
        <v>0</v>
      </c>
      <c r="I37" s="88">
        <v>587.8</v>
      </c>
      <c r="J37" s="88">
        <f t="shared" si="7"/>
        <v>587.8</v>
      </c>
      <c r="K37" s="89">
        <f t="shared" si="0"/>
        <v>30565599.999999996</v>
      </c>
      <c r="L37" s="89">
        <f t="shared" si="1"/>
        <v>5584100</v>
      </c>
      <c r="M37" s="89">
        <f t="shared" si="2"/>
        <v>5878000</v>
      </c>
      <c r="N37" s="89">
        <f t="shared" si="3"/>
        <v>91696800</v>
      </c>
      <c r="O37" s="89">
        <f>ĐX!J33</f>
        <v>3500000</v>
      </c>
      <c r="P37" s="89">
        <f t="shared" si="4"/>
        <v>137224500</v>
      </c>
    </row>
    <row r="38" spans="1:16" s="90" customFormat="1" ht="36" customHeight="1">
      <c r="A38" s="153">
        <v>28</v>
      </c>
      <c r="B38" s="165" t="s">
        <v>97</v>
      </c>
      <c r="C38" s="165" t="s">
        <v>11</v>
      </c>
      <c r="D38" s="85">
        <v>23</v>
      </c>
      <c r="E38" s="85">
        <v>148</v>
      </c>
      <c r="F38" s="87">
        <v>491.3</v>
      </c>
      <c r="G38" s="85" t="s">
        <v>1</v>
      </c>
      <c r="H38" s="124">
        <v>0</v>
      </c>
      <c r="I38" s="88">
        <v>491.3</v>
      </c>
      <c r="J38" s="88">
        <f t="shared" si="7"/>
        <v>491.3</v>
      </c>
      <c r="K38" s="89">
        <f t="shared" si="0"/>
        <v>25547600</v>
      </c>
      <c r="L38" s="89">
        <f t="shared" si="1"/>
        <v>4667350</v>
      </c>
      <c r="M38" s="89">
        <f t="shared" si="2"/>
        <v>4913000</v>
      </c>
      <c r="N38" s="89">
        <f t="shared" si="3"/>
        <v>76642800</v>
      </c>
      <c r="O38" s="169">
        <f>ĐX!J34</f>
        <v>3500000</v>
      </c>
      <c r="P38" s="169">
        <f>SUM(K38:O39)</f>
        <v>143594500</v>
      </c>
    </row>
    <row r="39" spans="1:16" s="90" customFormat="1" ht="36" customHeight="1">
      <c r="A39" s="153"/>
      <c r="B39" s="165"/>
      <c r="C39" s="165"/>
      <c r="D39" s="85">
        <v>23</v>
      </c>
      <c r="E39" s="85">
        <v>198</v>
      </c>
      <c r="F39" s="87">
        <v>230.6</v>
      </c>
      <c r="G39" s="85" t="s">
        <v>1</v>
      </c>
      <c r="H39" s="124">
        <v>0</v>
      </c>
      <c r="I39" s="88">
        <v>124.5</v>
      </c>
      <c r="J39" s="88">
        <f t="shared" si="7"/>
        <v>124.5</v>
      </c>
      <c r="K39" s="89">
        <f t="shared" si="0"/>
        <v>6474000</v>
      </c>
      <c r="L39" s="89">
        <f t="shared" si="1"/>
        <v>1182750</v>
      </c>
      <c r="M39" s="89">
        <f t="shared" si="2"/>
        <v>1245000</v>
      </c>
      <c r="N39" s="89">
        <f t="shared" si="3"/>
        <v>19422000</v>
      </c>
      <c r="O39" s="170"/>
      <c r="P39" s="170"/>
    </row>
    <row r="40" spans="1:16" s="90" customFormat="1" ht="51" customHeight="1">
      <c r="A40" s="85">
        <v>29</v>
      </c>
      <c r="B40" s="95" t="s">
        <v>78</v>
      </c>
      <c r="C40" s="86" t="s">
        <v>11</v>
      </c>
      <c r="D40" s="85">
        <v>23</v>
      </c>
      <c r="E40" s="85">
        <v>146</v>
      </c>
      <c r="F40" s="87">
        <v>624.6</v>
      </c>
      <c r="G40" s="85" t="s">
        <v>1</v>
      </c>
      <c r="H40" s="124">
        <v>0</v>
      </c>
      <c r="I40" s="88">
        <v>624.6</v>
      </c>
      <c r="J40" s="88">
        <f t="shared" si="7"/>
        <v>624.6</v>
      </c>
      <c r="K40" s="89">
        <f t="shared" si="0"/>
        <v>32479200</v>
      </c>
      <c r="L40" s="89">
        <f t="shared" si="1"/>
        <v>5933700</v>
      </c>
      <c r="M40" s="89">
        <f t="shared" si="2"/>
        <v>6246000</v>
      </c>
      <c r="N40" s="89">
        <f t="shared" si="3"/>
        <v>97437600</v>
      </c>
      <c r="O40" s="89">
        <f>ĐX!J35</f>
        <v>3500000</v>
      </c>
      <c r="P40" s="89">
        <f t="shared" si="4"/>
        <v>145596500</v>
      </c>
    </row>
    <row r="41" spans="1:16" s="90" customFormat="1" ht="36" customHeight="1">
      <c r="A41" s="153">
        <v>30</v>
      </c>
      <c r="B41" s="165" t="s">
        <v>96</v>
      </c>
      <c r="C41" s="165" t="s">
        <v>11</v>
      </c>
      <c r="D41" s="85">
        <v>23</v>
      </c>
      <c r="E41" s="85">
        <v>39</v>
      </c>
      <c r="F41" s="87">
        <v>765.6</v>
      </c>
      <c r="G41" s="85" t="s">
        <v>1</v>
      </c>
      <c r="H41" s="124">
        <v>0</v>
      </c>
      <c r="I41" s="88">
        <v>765.6</v>
      </c>
      <c r="J41" s="88">
        <f t="shared" si="7"/>
        <v>765.6</v>
      </c>
      <c r="K41" s="89">
        <f t="shared" si="0"/>
        <v>39811200</v>
      </c>
      <c r="L41" s="89">
        <f t="shared" si="1"/>
        <v>7273200</v>
      </c>
      <c r="M41" s="89">
        <f t="shared" si="2"/>
        <v>7656000</v>
      </c>
      <c r="N41" s="89">
        <f t="shared" si="3"/>
        <v>119433600</v>
      </c>
      <c r="O41" s="169">
        <f>ĐX!J36</f>
        <v>7000000</v>
      </c>
      <c r="P41" s="169">
        <f>SUM(K41:O42)</f>
        <v>238572250</v>
      </c>
    </row>
    <row r="42" spans="1:16" s="90" customFormat="1" ht="36" customHeight="1">
      <c r="A42" s="153"/>
      <c r="B42" s="165"/>
      <c r="C42" s="165"/>
      <c r="D42" s="85">
        <v>23</v>
      </c>
      <c r="E42" s="85">
        <v>200</v>
      </c>
      <c r="F42" s="87">
        <v>252.3</v>
      </c>
      <c r="G42" s="85" t="s">
        <v>1</v>
      </c>
      <c r="H42" s="124">
        <v>0</v>
      </c>
      <c r="I42" s="88">
        <v>252.3</v>
      </c>
      <c r="J42" s="88">
        <f t="shared" si="7"/>
        <v>252.3</v>
      </c>
      <c r="K42" s="89">
        <f t="shared" si="0"/>
        <v>13119600</v>
      </c>
      <c r="L42" s="89">
        <f t="shared" si="1"/>
        <v>2396850</v>
      </c>
      <c r="M42" s="89">
        <f t="shared" si="2"/>
        <v>2523000</v>
      </c>
      <c r="N42" s="89">
        <f t="shared" si="3"/>
        <v>39358800</v>
      </c>
      <c r="O42" s="170"/>
      <c r="P42" s="170"/>
    </row>
    <row r="43" spans="1:16" s="90" customFormat="1" ht="36" customHeight="1">
      <c r="A43" s="85">
        <v>31</v>
      </c>
      <c r="B43" s="95" t="s">
        <v>57</v>
      </c>
      <c r="C43" s="86" t="s">
        <v>11</v>
      </c>
      <c r="D43" s="85">
        <v>24</v>
      </c>
      <c r="E43" s="85">
        <v>33</v>
      </c>
      <c r="F43" s="87">
        <v>389.5</v>
      </c>
      <c r="G43" s="85" t="s">
        <v>1</v>
      </c>
      <c r="H43" s="124">
        <v>0</v>
      </c>
      <c r="I43" s="88">
        <v>389.5</v>
      </c>
      <c r="J43" s="88">
        <f t="shared" si="7"/>
        <v>389.5</v>
      </c>
      <c r="K43" s="89">
        <f t="shared" si="0"/>
        <v>20254000</v>
      </c>
      <c r="L43" s="89">
        <f t="shared" si="1"/>
        <v>3700250</v>
      </c>
      <c r="M43" s="89">
        <f t="shared" si="2"/>
        <v>3895000</v>
      </c>
      <c r="N43" s="89">
        <f t="shared" si="3"/>
        <v>60762000</v>
      </c>
      <c r="O43" s="89">
        <f>ĐX!J37</f>
        <v>3500000</v>
      </c>
      <c r="P43" s="89">
        <f t="shared" si="4"/>
        <v>92111250</v>
      </c>
    </row>
    <row r="44" spans="1:16" s="90" customFormat="1" ht="36" customHeight="1">
      <c r="A44" s="97">
        <v>32</v>
      </c>
      <c r="B44" s="86" t="s">
        <v>12</v>
      </c>
      <c r="C44" s="86" t="s">
        <v>11</v>
      </c>
      <c r="D44" s="85">
        <v>23</v>
      </c>
      <c r="E44" s="85">
        <v>156</v>
      </c>
      <c r="F44" s="87">
        <v>536.5</v>
      </c>
      <c r="G44" s="85" t="s">
        <v>1</v>
      </c>
      <c r="H44" s="124">
        <v>0</v>
      </c>
      <c r="I44" s="88">
        <v>257.8</v>
      </c>
      <c r="J44" s="88">
        <f t="shared" si="7"/>
        <v>257.8</v>
      </c>
      <c r="K44" s="89">
        <f t="shared" si="0"/>
        <v>13405600</v>
      </c>
      <c r="L44" s="89">
        <f t="shared" si="1"/>
        <v>2449100</v>
      </c>
      <c r="M44" s="89">
        <f t="shared" si="2"/>
        <v>2578000</v>
      </c>
      <c r="N44" s="89">
        <f t="shared" si="3"/>
        <v>40216800</v>
      </c>
      <c r="O44" s="89">
        <f>ĐX!J38</f>
        <v>0</v>
      </c>
      <c r="P44" s="89">
        <f t="shared" si="4"/>
        <v>58649500</v>
      </c>
    </row>
    <row r="45" spans="1:16" s="90" customFormat="1" ht="46.5" customHeight="1">
      <c r="A45" s="97">
        <v>33</v>
      </c>
      <c r="B45" s="86" t="s">
        <v>95</v>
      </c>
      <c r="C45" s="86" t="s">
        <v>11</v>
      </c>
      <c r="D45" s="85">
        <v>23</v>
      </c>
      <c r="E45" s="85">
        <v>149</v>
      </c>
      <c r="F45" s="87">
        <v>463.8</v>
      </c>
      <c r="G45" s="85" t="s">
        <v>1</v>
      </c>
      <c r="H45" s="124">
        <v>0</v>
      </c>
      <c r="I45" s="88">
        <v>447.9</v>
      </c>
      <c r="J45" s="88">
        <f t="shared" si="7"/>
        <v>447.9</v>
      </c>
      <c r="K45" s="89">
        <f t="shared" si="0"/>
        <v>23290800</v>
      </c>
      <c r="L45" s="89">
        <f t="shared" si="1"/>
        <v>4255050</v>
      </c>
      <c r="M45" s="89">
        <f t="shared" si="2"/>
        <v>4479000</v>
      </c>
      <c r="N45" s="89">
        <f t="shared" si="3"/>
        <v>69872400</v>
      </c>
      <c r="O45" s="89">
        <f>ĐX!J39</f>
        <v>3500000</v>
      </c>
      <c r="P45" s="89">
        <f t="shared" si="4"/>
        <v>105397250</v>
      </c>
    </row>
    <row r="46" spans="1:16" s="90" customFormat="1" ht="36" customHeight="1">
      <c r="A46" s="97">
        <v>34</v>
      </c>
      <c r="B46" s="86" t="s">
        <v>20</v>
      </c>
      <c r="C46" s="86" t="s">
        <v>11</v>
      </c>
      <c r="D46" s="85">
        <v>23</v>
      </c>
      <c r="E46" s="85">
        <v>194</v>
      </c>
      <c r="F46" s="87">
        <v>999.5</v>
      </c>
      <c r="G46" s="85" t="s">
        <v>1</v>
      </c>
      <c r="H46" s="124">
        <v>0</v>
      </c>
      <c r="I46" s="88">
        <v>10.3</v>
      </c>
      <c r="J46" s="88">
        <f t="shared" si="7"/>
        <v>10.3</v>
      </c>
      <c r="K46" s="89">
        <f t="shared" si="0"/>
        <v>535600</v>
      </c>
      <c r="L46" s="89">
        <f t="shared" si="1"/>
        <v>97850</v>
      </c>
      <c r="M46" s="89">
        <f t="shared" si="2"/>
        <v>103000</v>
      </c>
      <c r="N46" s="89">
        <f t="shared" si="3"/>
        <v>1606800</v>
      </c>
      <c r="O46" s="89">
        <f>ĐX!J40</f>
        <v>0</v>
      </c>
      <c r="P46" s="89">
        <f t="shared" si="4"/>
        <v>2343250</v>
      </c>
    </row>
    <row r="47" spans="1:16" s="90" customFormat="1" ht="36" customHeight="1">
      <c r="A47" s="153">
        <v>35</v>
      </c>
      <c r="B47" s="165" t="s">
        <v>54</v>
      </c>
      <c r="C47" s="160" t="s">
        <v>11</v>
      </c>
      <c r="D47" s="85">
        <v>23</v>
      </c>
      <c r="E47" s="85">
        <v>143</v>
      </c>
      <c r="F47" s="87">
        <v>373.4</v>
      </c>
      <c r="G47" s="85" t="s">
        <v>1</v>
      </c>
      <c r="H47" s="124">
        <v>0</v>
      </c>
      <c r="I47" s="88">
        <v>373.4</v>
      </c>
      <c r="J47" s="88">
        <f t="shared" si="7"/>
        <v>373.4</v>
      </c>
      <c r="K47" s="89">
        <f t="shared" si="0"/>
        <v>19416800</v>
      </c>
      <c r="L47" s="89">
        <f t="shared" si="1"/>
        <v>3547300</v>
      </c>
      <c r="M47" s="89">
        <f t="shared" si="2"/>
        <v>3734000</v>
      </c>
      <c r="N47" s="89">
        <f t="shared" si="3"/>
        <v>58250400</v>
      </c>
      <c r="O47" s="169">
        <f>ĐX!J41</f>
        <v>3500000</v>
      </c>
      <c r="P47" s="169">
        <f>SUM(K47:O48)</f>
        <v>111471500</v>
      </c>
    </row>
    <row r="48" spans="1:16" s="90" customFormat="1" ht="36" customHeight="1">
      <c r="A48" s="153"/>
      <c r="B48" s="165"/>
      <c r="C48" s="161"/>
      <c r="D48" s="85">
        <v>23</v>
      </c>
      <c r="E48" s="85">
        <v>197</v>
      </c>
      <c r="F48" s="87">
        <v>271</v>
      </c>
      <c r="G48" s="85" t="s">
        <v>1</v>
      </c>
      <c r="H48" s="124">
        <v>0</v>
      </c>
      <c r="I48" s="88">
        <v>101.2</v>
      </c>
      <c r="J48" s="88">
        <f t="shared" si="7"/>
        <v>101.2</v>
      </c>
      <c r="K48" s="89">
        <f t="shared" si="0"/>
        <v>5262400</v>
      </c>
      <c r="L48" s="89">
        <f t="shared" si="1"/>
        <v>961400</v>
      </c>
      <c r="M48" s="89">
        <f t="shared" si="2"/>
        <v>1012000</v>
      </c>
      <c r="N48" s="89">
        <f t="shared" si="3"/>
        <v>15787200</v>
      </c>
      <c r="O48" s="170"/>
      <c r="P48" s="170"/>
    </row>
    <row r="49" spans="1:16" s="90" customFormat="1" ht="36" customHeight="1">
      <c r="A49" s="85">
        <v>36</v>
      </c>
      <c r="B49" s="86" t="s">
        <v>24</v>
      </c>
      <c r="C49" s="86" t="s">
        <v>11</v>
      </c>
      <c r="D49" s="85">
        <v>24</v>
      </c>
      <c r="E49" s="85">
        <v>69</v>
      </c>
      <c r="F49" s="87">
        <v>337.7</v>
      </c>
      <c r="G49" s="85" t="s">
        <v>1</v>
      </c>
      <c r="H49" s="124">
        <v>0</v>
      </c>
      <c r="I49" s="88">
        <v>337.7</v>
      </c>
      <c r="J49" s="88">
        <f t="shared" si="7"/>
        <v>337.7</v>
      </c>
      <c r="K49" s="89">
        <f t="shared" si="0"/>
        <v>17560400</v>
      </c>
      <c r="L49" s="89">
        <f t="shared" si="1"/>
        <v>3208150</v>
      </c>
      <c r="M49" s="89">
        <f t="shared" si="2"/>
        <v>3377000</v>
      </c>
      <c r="N49" s="89">
        <f t="shared" si="3"/>
        <v>52681200</v>
      </c>
      <c r="O49" s="89">
        <f>ĐX!J42</f>
        <v>0</v>
      </c>
      <c r="P49" s="89">
        <f t="shared" si="4"/>
        <v>76826750</v>
      </c>
    </row>
    <row r="50" spans="1:16" s="90" customFormat="1" ht="24" customHeight="1">
      <c r="A50" s="93" t="s">
        <v>72</v>
      </c>
      <c r="B50" s="94" t="s">
        <v>73</v>
      </c>
      <c r="C50" s="86"/>
      <c r="D50" s="85"/>
      <c r="E50" s="85"/>
      <c r="F50" s="87"/>
      <c r="G50" s="85"/>
      <c r="H50" s="124"/>
      <c r="I50" s="88"/>
      <c r="J50" s="88"/>
      <c r="K50" s="89"/>
      <c r="L50" s="89"/>
      <c r="M50" s="89"/>
      <c r="N50" s="89"/>
      <c r="O50" s="89"/>
      <c r="P50" s="89"/>
    </row>
    <row r="51" spans="1:16" s="90" customFormat="1" ht="36" customHeight="1">
      <c r="A51" s="153">
        <v>37</v>
      </c>
      <c r="B51" s="165" t="s">
        <v>94</v>
      </c>
      <c r="C51" s="165" t="s">
        <v>19</v>
      </c>
      <c r="D51" s="85">
        <v>24</v>
      </c>
      <c r="E51" s="85">
        <v>213</v>
      </c>
      <c r="F51" s="87">
        <v>336</v>
      </c>
      <c r="G51" s="85" t="s">
        <v>1</v>
      </c>
      <c r="H51" s="124">
        <v>0</v>
      </c>
      <c r="I51" s="88">
        <v>320.8</v>
      </c>
      <c r="J51" s="88">
        <f t="shared" si="7"/>
        <v>320.8</v>
      </c>
      <c r="K51" s="89">
        <f t="shared" si="0"/>
        <v>16681600</v>
      </c>
      <c r="L51" s="89">
        <f t="shared" si="1"/>
        <v>3047600</v>
      </c>
      <c r="M51" s="89">
        <f t="shared" si="2"/>
        <v>3208000</v>
      </c>
      <c r="N51" s="89">
        <f t="shared" si="3"/>
        <v>50044800</v>
      </c>
      <c r="O51" s="169">
        <f>ĐX!J44</f>
        <v>3500000</v>
      </c>
      <c r="P51" s="169">
        <f>SUM(K51:O52)</f>
        <v>99527750</v>
      </c>
    </row>
    <row r="52" spans="1:16" s="90" customFormat="1" ht="36" customHeight="1">
      <c r="A52" s="153"/>
      <c r="B52" s="165"/>
      <c r="C52" s="165"/>
      <c r="D52" s="85">
        <v>24</v>
      </c>
      <c r="E52" s="85">
        <v>224</v>
      </c>
      <c r="F52" s="87">
        <v>179.7</v>
      </c>
      <c r="G52" s="85" t="s">
        <v>1</v>
      </c>
      <c r="H52" s="124">
        <v>0</v>
      </c>
      <c r="I52" s="88">
        <v>101.3</v>
      </c>
      <c r="J52" s="88">
        <f t="shared" si="7"/>
        <v>101.3</v>
      </c>
      <c r="K52" s="89">
        <f t="shared" si="0"/>
        <v>5267600</v>
      </c>
      <c r="L52" s="89">
        <f t="shared" si="1"/>
        <v>962350</v>
      </c>
      <c r="M52" s="89">
        <f t="shared" si="2"/>
        <v>1013000</v>
      </c>
      <c r="N52" s="89">
        <f t="shared" si="3"/>
        <v>15802800</v>
      </c>
      <c r="O52" s="170"/>
      <c r="P52" s="170"/>
    </row>
    <row r="53" spans="1:16" s="90" customFormat="1" ht="36" customHeight="1">
      <c r="A53" s="153">
        <v>38</v>
      </c>
      <c r="B53" s="165" t="s">
        <v>90</v>
      </c>
      <c r="C53" s="160" t="s">
        <v>19</v>
      </c>
      <c r="D53" s="85">
        <v>24</v>
      </c>
      <c r="E53" s="85">
        <v>225</v>
      </c>
      <c r="F53" s="87">
        <v>200.9</v>
      </c>
      <c r="G53" s="85" t="s">
        <v>1</v>
      </c>
      <c r="H53" s="124">
        <v>0</v>
      </c>
      <c r="I53" s="88">
        <v>4.3</v>
      </c>
      <c r="J53" s="88">
        <f t="shared" si="7"/>
        <v>4.3</v>
      </c>
      <c r="K53" s="89">
        <f t="shared" si="0"/>
        <v>223600</v>
      </c>
      <c r="L53" s="89">
        <f t="shared" si="1"/>
        <v>40850</v>
      </c>
      <c r="M53" s="89">
        <f t="shared" si="2"/>
        <v>43000</v>
      </c>
      <c r="N53" s="89">
        <f t="shared" si="3"/>
        <v>670800</v>
      </c>
      <c r="O53" s="169">
        <f>ĐX!J45</f>
        <v>0</v>
      </c>
      <c r="P53" s="169">
        <f>SUM(K53:O54)</f>
        <v>27573000</v>
      </c>
    </row>
    <row r="54" spans="1:16" s="90" customFormat="1" ht="36" customHeight="1">
      <c r="A54" s="153"/>
      <c r="B54" s="165"/>
      <c r="C54" s="161"/>
      <c r="D54" s="85">
        <v>24</v>
      </c>
      <c r="E54" s="85">
        <v>226</v>
      </c>
      <c r="F54" s="87">
        <v>197.7</v>
      </c>
      <c r="G54" s="85" t="s">
        <v>1</v>
      </c>
      <c r="H54" s="124">
        <v>0</v>
      </c>
      <c r="I54" s="88">
        <v>116.9</v>
      </c>
      <c r="J54" s="88">
        <f t="shared" si="7"/>
        <v>116.9</v>
      </c>
      <c r="K54" s="89">
        <f t="shared" si="0"/>
        <v>6078800</v>
      </c>
      <c r="L54" s="89">
        <f t="shared" si="1"/>
        <v>1110550</v>
      </c>
      <c r="M54" s="89">
        <f t="shared" si="2"/>
        <v>1169000</v>
      </c>
      <c r="N54" s="89">
        <f t="shared" si="3"/>
        <v>18236400</v>
      </c>
      <c r="O54" s="170"/>
      <c r="P54" s="170"/>
    </row>
    <row r="55" spans="1:16" s="90" customFormat="1" ht="50.25" customHeight="1">
      <c r="A55" s="85">
        <v>39</v>
      </c>
      <c r="B55" s="86" t="s">
        <v>89</v>
      </c>
      <c r="C55" s="86" t="s">
        <v>19</v>
      </c>
      <c r="D55" s="85">
        <v>24</v>
      </c>
      <c r="E55" s="85">
        <v>202</v>
      </c>
      <c r="F55" s="87">
        <v>287</v>
      </c>
      <c r="G55" s="85" t="s">
        <v>1</v>
      </c>
      <c r="H55" s="124">
        <v>0</v>
      </c>
      <c r="I55" s="88">
        <v>287</v>
      </c>
      <c r="J55" s="88">
        <f t="shared" si="7"/>
        <v>287</v>
      </c>
      <c r="K55" s="89">
        <f t="shared" si="0"/>
        <v>14924000</v>
      </c>
      <c r="L55" s="89">
        <f t="shared" si="1"/>
        <v>2726500</v>
      </c>
      <c r="M55" s="89">
        <f t="shared" si="2"/>
        <v>2870000</v>
      </c>
      <c r="N55" s="89">
        <f t="shared" si="3"/>
        <v>44772000</v>
      </c>
      <c r="O55" s="89">
        <f>ĐX!J46</f>
        <v>0</v>
      </c>
      <c r="P55" s="89">
        <f t="shared" si="4"/>
        <v>65292500</v>
      </c>
    </row>
    <row r="56" spans="1:16" s="90" customFormat="1" ht="50.25" customHeight="1">
      <c r="A56" s="97">
        <v>40</v>
      </c>
      <c r="B56" s="86" t="s">
        <v>88</v>
      </c>
      <c r="C56" s="86" t="s">
        <v>19</v>
      </c>
      <c r="D56" s="85">
        <v>24</v>
      </c>
      <c r="E56" s="85">
        <v>206</v>
      </c>
      <c r="F56" s="87">
        <v>342.9</v>
      </c>
      <c r="G56" s="85" t="s">
        <v>1</v>
      </c>
      <c r="H56" s="124">
        <v>0</v>
      </c>
      <c r="I56" s="88">
        <v>342.9</v>
      </c>
      <c r="J56" s="88">
        <f t="shared" si="7"/>
        <v>342.9</v>
      </c>
      <c r="K56" s="89">
        <f t="shared" si="0"/>
        <v>17830800</v>
      </c>
      <c r="L56" s="89">
        <f t="shared" si="1"/>
        <v>3257550</v>
      </c>
      <c r="M56" s="89">
        <f t="shared" si="2"/>
        <v>3429000</v>
      </c>
      <c r="N56" s="89">
        <f t="shared" si="3"/>
        <v>53492400</v>
      </c>
      <c r="O56" s="89">
        <f>ĐX!J47</f>
        <v>0</v>
      </c>
      <c r="P56" s="89">
        <f t="shared" si="4"/>
        <v>78009750</v>
      </c>
    </row>
    <row r="57" spans="1:16" s="90" customFormat="1" ht="39.75" customHeight="1">
      <c r="A57" s="97">
        <v>41</v>
      </c>
      <c r="B57" s="86" t="s">
        <v>91</v>
      </c>
      <c r="C57" s="86" t="s">
        <v>19</v>
      </c>
      <c r="D57" s="85">
        <v>24</v>
      </c>
      <c r="E57" s="85">
        <v>155</v>
      </c>
      <c r="F57" s="87">
        <v>264.9</v>
      </c>
      <c r="G57" s="85" t="s">
        <v>1</v>
      </c>
      <c r="H57" s="124">
        <v>0</v>
      </c>
      <c r="I57" s="88">
        <v>264.9</v>
      </c>
      <c r="J57" s="88">
        <f t="shared" si="7"/>
        <v>264.9</v>
      </c>
      <c r="K57" s="89">
        <f t="shared" si="0"/>
        <v>13774799.999999998</v>
      </c>
      <c r="L57" s="89">
        <f t="shared" si="1"/>
        <v>2516550</v>
      </c>
      <c r="M57" s="89">
        <f t="shared" si="2"/>
        <v>2649000</v>
      </c>
      <c r="N57" s="89">
        <f t="shared" si="3"/>
        <v>41324400</v>
      </c>
      <c r="O57" s="89">
        <f>ĐX!J48</f>
        <v>0</v>
      </c>
      <c r="P57" s="89">
        <f t="shared" si="4"/>
        <v>60264750</v>
      </c>
    </row>
    <row r="58" spans="1:16" s="90" customFormat="1" ht="39.75" customHeight="1">
      <c r="A58" s="97">
        <v>42</v>
      </c>
      <c r="B58" s="86" t="s">
        <v>25</v>
      </c>
      <c r="C58" s="86" t="s">
        <v>19</v>
      </c>
      <c r="D58" s="85">
        <v>24</v>
      </c>
      <c r="E58" s="85">
        <v>175</v>
      </c>
      <c r="F58" s="87">
        <v>295</v>
      </c>
      <c r="G58" s="85" t="s">
        <v>1</v>
      </c>
      <c r="H58" s="124">
        <v>0</v>
      </c>
      <c r="I58" s="88">
        <v>295</v>
      </c>
      <c r="J58" s="88">
        <f t="shared" si="7"/>
        <v>295</v>
      </c>
      <c r="K58" s="89">
        <f t="shared" si="0"/>
        <v>15340000</v>
      </c>
      <c r="L58" s="89">
        <f t="shared" si="1"/>
        <v>2802500</v>
      </c>
      <c r="M58" s="89">
        <f t="shared" si="2"/>
        <v>2950000</v>
      </c>
      <c r="N58" s="89">
        <f t="shared" si="3"/>
        <v>46020000</v>
      </c>
      <c r="O58" s="89">
        <f>ĐX!J49</f>
        <v>0</v>
      </c>
      <c r="P58" s="89">
        <f t="shared" si="4"/>
        <v>67112500</v>
      </c>
    </row>
    <row r="59" spans="1:16" s="90" customFormat="1" ht="39.75" customHeight="1">
      <c r="A59" s="97">
        <v>43</v>
      </c>
      <c r="B59" s="86" t="s">
        <v>92</v>
      </c>
      <c r="C59" s="86" t="s">
        <v>19</v>
      </c>
      <c r="D59" s="85">
        <v>24</v>
      </c>
      <c r="E59" s="85">
        <v>211</v>
      </c>
      <c r="F59" s="87">
        <v>387.3</v>
      </c>
      <c r="G59" s="85" t="s">
        <v>1</v>
      </c>
      <c r="H59" s="124">
        <v>0</v>
      </c>
      <c r="I59" s="88">
        <v>387.3</v>
      </c>
      <c r="J59" s="88">
        <f t="shared" si="7"/>
        <v>387.3</v>
      </c>
      <c r="K59" s="89">
        <f t="shared" si="0"/>
        <v>20139600</v>
      </c>
      <c r="L59" s="89">
        <f t="shared" si="1"/>
        <v>3679350</v>
      </c>
      <c r="M59" s="89">
        <f t="shared" si="2"/>
        <v>3873000</v>
      </c>
      <c r="N59" s="89">
        <f t="shared" si="3"/>
        <v>60418800</v>
      </c>
      <c r="O59" s="89">
        <f>ĐX!J50</f>
        <v>3500000</v>
      </c>
      <c r="P59" s="89">
        <f t="shared" si="4"/>
        <v>91610750</v>
      </c>
    </row>
    <row r="60" spans="1:16" s="90" customFormat="1" ht="39.75" customHeight="1">
      <c r="A60" s="97">
        <v>44</v>
      </c>
      <c r="B60" s="86" t="s">
        <v>93</v>
      </c>
      <c r="C60" s="86" t="s">
        <v>19</v>
      </c>
      <c r="D60" s="85">
        <v>24</v>
      </c>
      <c r="E60" s="85">
        <v>128</v>
      </c>
      <c r="F60" s="87">
        <v>352.1</v>
      </c>
      <c r="G60" s="85" t="s">
        <v>1</v>
      </c>
      <c r="H60" s="124">
        <v>0</v>
      </c>
      <c r="I60" s="88">
        <v>352.1</v>
      </c>
      <c r="J60" s="88">
        <f t="shared" si="7"/>
        <v>352.1</v>
      </c>
      <c r="K60" s="89">
        <f t="shared" si="0"/>
        <v>18309200</v>
      </c>
      <c r="L60" s="89">
        <f t="shared" si="1"/>
        <v>3344950</v>
      </c>
      <c r="M60" s="89">
        <f t="shared" si="2"/>
        <v>3521000</v>
      </c>
      <c r="N60" s="89">
        <f t="shared" si="3"/>
        <v>54927600</v>
      </c>
      <c r="O60" s="89">
        <f>ĐX!J51</f>
        <v>3500000</v>
      </c>
      <c r="P60" s="89">
        <f t="shared" si="4"/>
        <v>83602750</v>
      </c>
    </row>
    <row r="61" spans="1:16" s="90" customFormat="1" ht="39.75" customHeight="1">
      <c r="A61" s="97">
        <v>45</v>
      </c>
      <c r="B61" s="96" t="s">
        <v>76</v>
      </c>
      <c r="C61" s="86" t="s">
        <v>19</v>
      </c>
      <c r="D61" s="85">
        <v>24</v>
      </c>
      <c r="E61" s="85">
        <v>207</v>
      </c>
      <c r="F61" s="87">
        <v>219.4</v>
      </c>
      <c r="G61" s="85" t="s">
        <v>1</v>
      </c>
      <c r="H61" s="124">
        <v>0</v>
      </c>
      <c r="I61" s="88">
        <v>219.4</v>
      </c>
      <c r="J61" s="88">
        <f t="shared" si="7"/>
        <v>219.4</v>
      </c>
      <c r="K61" s="89">
        <f t="shared" si="0"/>
        <v>11408800</v>
      </c>
      <c r="L61" s="89">
        <f t="shared" si="1"/>
        <v>2084300</v>
      </c>
      <c r="M61" s="89">
        <f t="shared" si="2"/>
        <v>2194000</v>
      </c>
      <c r="N61" s="89">
        <f t="shared" si="3"/>
        <v>34226400</v>
      </c>
      <c r="O61" s="89">
        <f>ĐX!J52</f>
        <v>0</v>
      </c>
      <c r="P61" s="89">
        <f t="shared" si="4"/>
        <v>49913500</v>
      </c>
    </row>
    <row r="62" spans="1:16" s="123" customFormat="1" ht="36" customHeight="1">
      <c r="A62" s="120" t="s">
        <v>74</v>
      </c>
      <c r="B62" s="94" t="s">
        <v>75</v>
      </c>
      <c r="C62" s="94"/>
      <c r="D62" s="93"/>
      <c r="E62" s="93"/>
      <c r="F62" s="121"/>
      <c r="G62" s="93"/>
      <c r="H62" s="124"/>
      <c r="I62" s="77"/>
      <c r="J62" s="77"/>
      <c r="K62" s="98"/>
      <c r="L62" s="98"/>
      <c r="M62" s="98"/>
      <c r="N62" s="98"/>
      <c r="O62" s="98"/>
      <c r="P62" s="89"/>
    </row>
    <row r="63" spans="1:16" s="90" customFormat="1" ht="36" customHeight="1">
      <c r="A63" s="119">
        <v>46</v>
      </c>
      <c r="B63" s="112" t="s">
        <v>32</v>
      </c>
      <c r="C63" s="107" t="s">
        <v>10</v>
      </c>
      <c r="D63" s="55">
        <v>24</v>
      </c>
      <c r="E63" s="55">
        <v>72</v>
      </c>
      <c r="F63" s="57">
        <v>434</v>
      </c>
      <c r="G63" s="110" t="s">
        <v>1</v>
      </c>
      <c r="H63" s="124">
        <v>0</v>
      </c>
      <c r="I63" s="57">
        <v>434</v>
      </c>
      <c r="J63" s="111">
        <f>H63+I63</f>
        <v>434</v>
      </c>
      <c r="K63" s="58">
        <f>J63*52000</f>
        <v>22568000</v>
      </c>
      <c r="L63" s="58">
        <f>J63*9500</f>
        <v>4123000</v>
      </c>
      <c r="M63" s="58">
        <f>J63*10000</f>
        <v>4340000</v>
      </c>
      <c r="N63" s="58">
        <f>J63*156000</f>
        <v>67704000</v>
      </c>
      <c r="O63" s="58">
        <f>ĐX!J54</f>
        <v>0</v>
      </c>
      <c r="P63" s="89">
        <f t="shared" si="4"/>
        <v>98735000</v>
      </c>
    </row>
    <row r="64" spans="1:16" s="90" customFormat="1" ht="36" customHeight="1">
      <c r="A64" s="160">
        <v>47</v>
      </c>
      <c r="B64" s="179" t="s">
        <v>30</v>
      </c>
      <c r="C64" s="175" t="s">
        <v>10</v>
      </c>
      <c r="D64" s="55">
        <v>24</v>
      </c>
      <c r="E64" s="55">
        <v>70</v>
      </c>
      <c r="F64" s="57">
        <v>437.8</v>
      </c>
      <c r="G64" s="110" t="s">
        <v>1</v>
      </c>
      <c r="H64" s="124">
        <v>0</v>
      </c>
      <c r="I64" s="57">
        <v>437.8</v>
      </c>
      <c r="J64" s="111">
        <f aca="true" t="shared" si="8" ref="J64:J69">H64+I64</f>
        <v>437.8</v>
      </c>
      <c r="K64" s="58">
        <f aca="true" t="shared" si="9" ref="K64:K69">J64*52000</f>
        <v>22765600</v>
      </c>
      <c r="L64" s="58">
        <f aca="true" t="shared" si="10" ref="L64:L69">J64*9500</f>
        <v>4159100</v>
      </c>
      <c r="M64" s="58">
        <f aca="true" t="shared" si="11" ref="M64:M69">J64*10000</f>
        <v>4378000</v>
      </c>
      <c r="N64" s="58">
        <f aca="true" t="shared" si="12" ref="N64:N69">J64*156000</f>
        <v>68296800</v>
      </c>
      <c r="O64" s="181">
        <f>ĐX!J55</f>
        <v>3500000</v>
      </c>
      <c r="P64" s="169">
        <f>SUM(K64:O65)</f>
        <v>208773250</v>
      </c>
    </row>
    <row r="65" spans="1:16" s="90" customFormat="1" ht="36" customHeight="1">
      <c r="A65" s="161"/>
      <c r="B65" s="180"/>
      <c r="C65" s="176"/>
      <c r="D65" s="55">
        <v>24</v>
      </c>
      <c r="E65" s="55">
        <v>71</v>
      </c>
      <c r="F65" s="57">
        <v>464.5</v>
      </c>
      <c r="G65" s="110" t="s">
        <v>1</v>
      </c>
      <c r="H65" s="124">
        <v>0</v>
      </c>
      <c r="I65" s="57">
        <v>464.5</v>
      </c>
      <c r="J65" s="111">
        <f t="shared" si="8"/>
        <v>464.5</v>
      </c>
      <c r="K65" s="58">
        <f t="shared" si="9"/>
        <v>24154000</v>
      </c>
      <c r="L65" s="58">
        <f t="shared" si="10"/>
        <v>4412750</v>
      </c>
      <c r="M65" s="58">
        <f t="shared" si="11"/>
        <v>4645000</v>
      </c>
      <c r="N65" s="58">
        <f t="shared" si="12"/>
        <v>72462000</v>
      </c>
      <c r="O65" s="182"/>
      <c r="P65" s="170"/>
    </row>
    <row r="66" spans="1:16" s="90" customFormat="1" ht="36" customHeight="1">
      <c r="A66" s="119">
        <v>48</v>
      </c>
      <c r="B66" s="56" t="s">
        <v>28</v>
      </c>
      <c r="C66" s="107" t="s">
        <v>10</v>
      </c>
      <c r="D66" s="55">
        <v>24</v>
      </c>
      <c r="E66" s="55">
        <v>28</v>
      </c>
      <c r="F66" s="57">
        <v>378.7</v>
      </c>
      <c r="G66" s="110" t="s">
        <v>1</v>
      </c>
      <c r="H66" s="124">
        <v>0</v>
      </c>
      <c r="I66" s="57">
        <f>F66</f>
        <v>378.7</v>
      </c>
      <c r="J66" s="111">
        <f t="shared" si="8"/>
        <v>378.7</v>
      </c>
      <c r="K66" s="58">
        <f t="shared" si="9"/>
        <v>19692400</v>
      </c>
      <c r="L66" s="58">
        <f t="shared" si="10"/>
        <v>3597650</v>
      </c>
      <c r="M66" s="58">
        <f t="shared" si="11"/>
        <v>3787000</v>
      </c>
      <c r="N66" s="58">
        <f t="shared" si="12"/>
        <v>59077200</v>
      </c>
      <c r="O66" s="58">
        <f>ĐX!J56</f>
        <v>0</v>
      </c>
      <c r="P66" s="89">
        <f t="shared" si="4"/>
        <v>86154250</v>
      </c>
    </row>
    <row r="67" spans="1:16" s="90" customFormat="1" ht="36" customHeight="1">
      <c r="A67" s="119">
        <v>49</v>
      </c>
      <c r="B67" s="56" t="s">
        <v>29</v>
      </c>
      <c r="C67" s="107" t="s">
        <v>10</v>
      </c>
      <c r="D67" s="55">
        <v>24</v>
      </c>
      <c r="E67" s="55">
        <v>109</v>
      </c>
      <c r="F67" s="57">
        <v>238.5</v>
      </c>
      <c r="G67" s="110" t="s">
        <v>1</v>
      </c>
      <c r="H67" s="124">
        <v>0</v>
      </c>
      <c r="I67" s="57">
        <f>F67</f>
        <v>238.5</v>
      </c>
      <c r="J67" s="111">
        <f t="shared" si="8"/>
        <v>238.5</v>
      </c>
      <c r="K67" s="58">
        <f t="shared" si="9"/>
        <v>12402000</v>
      </c>
      <c r="L67" s="58">
        <f t="shared" si="10"/>
        <v>2265750</v>
      </c>
      <c r="M67" s="58">
        <f t="shared" si="11"/>
        <v>2385000</v>
      </c>
      <c r="N67" s="58">
        <f t="shared" si="12"/>
        <v>37206000</v>
      </c>
      <c r="O67" s="58">
        <f>ĐX!J57</f>
        <v>0</v>
      </c>
      <c r="P67" s="89">
        <f t="shared" si="4"/>
        <v>54258750</v>
      </c>
    </row>
    <row r="68" spans="1:16" s="90" customFormat="1" ht="36" customHeight="1">
      <c r="A68" s="119">
        <v>50</v>
      </c>
      <c r="B68" s="56" t="s">
        <v>33</v>
      </c>
      <c r="C68" s="107" t="s">
        <v>10</v>
      </c>
      <c r="D68" s="55">
        <v>24</v>
      </c>
      <c r="E68" s="55">
        <v>84</v>
      </c>
      <c r="F68" s="57">
        <v>359.6</v>
      </c>
      <c r="G68" s="110" t="s">
        <v>1</v>
      </c>
      <c r="H68" s="124">
        <v>0</v>
      </c>
      <c r="I68" s="57">
        <v>359.6</v>
      </c>
      <c r="J68" s="111">
        <f t="shared" si="8"/>
        <v>359.6</v>
      </c>
      <c r="K68" s="58">
        <f t="shared" si="9"/>
        <v>18699200</v>
      </c>
      <c r="L68" s="58">
        <f t="shared" si="10"/>
        <v>3416200</v>
      </c>
      <c r="M68" s="58">
        <f t="shared" si="11"/>
        <v>3596000</v>
      </c>
      <c r="N68" s="58">
        <f t="shared" si="12"/>
        <v>56097600</v>
      </c>
      <c r="O68" s="58">
        <f>ĐX!J58</f>
        <v>0</v>
      </c>
      <c r="P68" s="89">
        <f t="shared" si="4"/>
        <v>81809000</v>
      </c>
    </row>
    <row r="69" spans="1:16" s="90" customFormat="1" ht="36" customHeight="1">
      <c r="A69" s="119">
        <v>51</v>
      </c>
      <c r="B69" s="56" t="s">
        <v>31</v>
      </c>
      <c r="C69" s="107" t="s">
        <v>10</v>
      </c>
      <c r="D69" s="55">
        <v>24</v>
      </c>
      <c r="E69" s="55">
        <v>57</v>
      </c>
      <c r="F69" s="57">
        <v>548.7</v>
      </c>
      <c r="G69" s="110" t="s">
        <v>1</v>
      </c>
      <c r="H69" s="124">
        <v>0</v>
      </c>
      <c r="I69" s="57">
        <v>548.7</v>
      </c>
      <c r="J69" s="111">
        <f t="shared" si="8"/>
        <v>548.7</v>
      </c>
      <c r="K69" s="58">
        <f t="shared" si="9"/>
        <v>28532400.000000004</v>
      </c>
      <c r="L69" s="58">
        <f t="shared" si="10"/>
        <v>5212650</v>
      </c>
      <c r="M69" s="58">
        <f t="shared" si="11"/>
        <v>5487000</v>
      </c>
      <c r="N69" s="58">
        <f t="shared" si="12"/>
        <v>85597200</v>
      </c>
      <c r="O69" s="58">
        <f>ĐX!J59</f>
        <v>3500000</v>
      </c>
      <c r="P69" s="89">
        <f t="shared" si="4"/>
        <v>128329250</v>
      </c>
    </row>
    <row r="70" spans="1:16" s="90" customFormat="1" ht="36" customHeight="1">
      <c r="A70" s="119">
        <v>52</v>
      </c>
      <c r="B70" s="56" t="s">
        <v>27</v>
      </c>
      <c r="C70" s="107" t="s">
        <v>10</v>
      </c>
      <c r="D70" s="55">
        <v>24</v>
      </c>
      <c r="E70" s="55">
        <v>34</v>
      </c>
      <c r="F70" s="57">
        <v>491</v>
      </c>
      <c r="G70" s="110" t="s">
        <v>1</v>
      </c>
      <c r="H70" s="124">
        <v>0</v>
      </c>
      <c r="I70" s="57">
        <v>491</v>
      </c>
      <c r="J70" s="111">
        <f>H70+I70</f>
        <v>491</v>
      </c>
      <c r="K70" s="58">
        <f>J70*52000</f>
        <v>25532000</v>
      </c>
      <c r="L70" s="58">
        <f>J70*9500</f>
        <v>4664500</v>
      </c>
      <c r="M70" s="58">
        <f>J70*10000</f>
        <v>4910000</v>
      </c>
      <c r="N70" s="58">
        <f>J70*156000</f>
        <v>76596000</v>
      </c>
      <c r="O70" s="58">
        <f>ĐX!J60</f>
        <v>0</v>
      </c>
      <c r="P70" s="89">
        <f t="shared" si="4"/>
        <v>111702500</v>
      </c>
    </row>
    <row r="71" spans="1:16" s="78" customFormat="1" ht="36" customHeight="1">
      <c r="A71" s="166" t="s">
        <v>4</v>
      </c>
      <c r="B71" s="167"/>
      <c r="C71" s="76"/>
      <c r="D71" s="63"/>
      <c r="E71" s="63"/>
      <c r="F71" s="77">
        <f>SUM(F7:F70)</f>
        <v>26755.100000000006</v>
      </c>
      <c r="G71" s="108"/>
      <c r="H71" s="122">
        <f>SUM(H7:H70)</f>
        <v>0</v>
      </c>
      <c r="I71" s="77">
        <f>SUM(I7:I70)</f>
        <v>23141</v>
      </c>
      <c r="J71" s="125">
        <f>SUM(J7:J70)</f>
        <v>23141</v>
      </c>
      <c r="K71" s="98">
        <f>J71*52000</f>
        <v>1203332000</v>
      </c>
      <c r="L71" s="98">
        <f>J71*9500</f>
        <v>219839500</v>
      </c>
      <c r="M71" s="98">
        <f>J71*10000</f>
        <v>231410000</v>
      </c>
      <c r="N71" s="98">
        <f>J71*156000</f>
        <v>3609996000</v>
      </c>
      <c r="O71" s="98">
        <f>SUM(O7:O70)</f>
        <v>115500000</v>
      </c>
      <c r="P71" s="135">
        <f>SUM(P7:P70)</f>
        <v>5380077500</v>
      </c>
    </row>
    <row r="72" spans="1:14" s="39" customFormat="1" ht="15" customHeight="1">
      <c r="A72" s="41"/>
      <c r="B72" s="42"/>
      <c r="C72" s="42"/>
      <c r="D72" s="41"/>
      <c r="I72" s="41"/>
      <c r="J72" s="41"/>
      <c r="K72" s="41"/>
      <c r="L72" s="41"/>
      <c r="M72" s="41"/>
      <c r="N72" s="41"/>
    </row>
    <row r="73" spans="1:14" s="39" customFormat="1" ht="15.75" customHeight="1" hidden="1">
      <c r="A73" s="168" t="s">
        <v>7</v>
      </c>
      <c r="B73" s="168"/>
      <c r="C73" s="168"/>
      <c r="D73" s="168"/>
      <c r="E73" s="168"/>
      <c r="F73" s="168"/>
      <c r="G73" s="168"/>
      <c r="H73" s="168"/>
      <c r="I73" s="168"/>
      <c r="J73" s="168"/>
      <c r="K73" s="41"/>
      <c r="L73" s="41"/>
      <c r="M73" s="41"/>
      <c r="N73" s="41"/>
    </row>
    <row r="74" spans="1:14" s="39" customFormat="1" ht="15.75" customHeight="1" hidden="1">
      <c r="A74" s="145" t="s">
        <v>3</v>
      </c>
      <c r="B74" s="145"/>
      <c r="C74" s="145"/>
      <c r="D74" s="145"/>
      <c r="E74" s="145"/>
      <c r="F74" s="145"/>
      <c r="G74" s="145"/>
      <c r="H74" s="145"/>
      <c r="I74" s="145"/>
      <c r="J74" s="145"/>
      <c r="K74" s="41"/>
      <c r="L74" s="41"/>
      <c r="M74" s="41"/>
      <c r="N74" s="41"/>
    </row>
    <row r="75" spans="1:14" s="39" customFormat="1" ht="15.75" customHeight="1" hidden="1">
      <c r="A75" s="37"/>
      <c r="B75" s="42"/>
      <c r="C75" s="43"/>
      <c r="D75" s="44"/>
      <c r="E75" s="45"/>
      <c r="I75" s="41"/>
      <c r="J75" s="41"/>
      <c r="K75" s="41"/>
      <c r="L75" s="41"/>
      <c r="M75" s="41"/>
      <c r="N75" s="41"/>
    </row>
    <row r="76" spans="1:14" s="39" customFormat="1" ht="15.75" customHeight="1" hidden="1">
      <c r="A76" s="44"/>
      <c r="B76" s="46"/>
      <c r="C76" s="42"/>
      <c r="D76" s="44"/>
      <c r="E76" s="45"/>
      <c r="I76" s="41"/>
      <c r="J76" s="41"/>
      <c r="K76" s="41"/>
      <c r="L76" s="41"/>
      <c r="M76" s="41"/>
      <c r="N76" s="41"/>
    </row>
    <row r="77" spans="1:14" s="39" customFormat="1" ht="18" customHeight="1" hidden="1">
      <c r="A77" s="44"/>
      <c r="B77" s="42"/>
      <c r="C77" s="42"/>
      <c r="D77" s="44"/>
      <c r="E77" s="45"/>
      <c r="I77" s="41"/>
      <c r="J77" s="41"/>
      <c r="K77" s="41"/>
      <c r="L77" s="41"/>
      <c r="M77" s="41"/>
      <c r="N77" s="41"/>
    </row>
    <row r="78" spans="1:14" s="39" customFormat="1" ht="18" customHeight="1" hidden="1">
      <c r="A78" s="44"/>
      <c r="B78" s="42"/>
      <c r="C78" s="42"/>
      <c r="D78" s="44"/>
      <c r="E78" s="45"/>
      <c r="I78" s="41"/>
      <c r="J78" s="41"/>
      <c r="K78" s="41"/>
      <c r="L78" s="41"/>
      <c r="M78" s="41"/>
      <c r="N78" s="41"/>
    </row>
    <row r="79" spans="1:14" s="39" customFormat="1" ht="18" customHeight="1" hidden="1">
      <c r="A79" s="44"/>
      <c r="B79" s="42"/>
      <c r="C79" s="42"/>
      <c r="D79" s="44"/>
      <c r="E79" s="45"/>
      <c r="I79" s="41"/>
      <c r="J79" s="41"/>
      <c r="K79" s="41"/>
      <c r="L79" s="41"/>
      <c r="M79" s="41"/>
      <c r="N79" s="41"/>
    </row>
    <row r="80" spans="1:14" s="39" customFormat="1" ht="18" customHeight="1" hidden="1">
      <c r="A80" s="44"/>
      <c r="B80" s="42"/>
      <c r="C80" s="42"/>
      <c r="D80" s="44"/>
      <c r="E80" s="45"/>
      <c r="I80" s="41"/>
      <c r="J80" s="41"/>
      <c r="K80" s="41"/>
      <c r="L80" s="41"/>
      <c r="M80" s="41"/>
      <c r="N80" s="41"/>
    </row>
    <row r="81" spans="1:14" s="45" customFormat="1" ht="15.75" customHeight="1" hidden="1">
      <c r="A81" s="145" t="s">
        <v>23</v>
      </c>
      <c r="B81" s="145"/>
      <c r="C81" s="145"/>
      <c r="D81" s="145"/>
      <c r="E81" s="145"/>
      <c r="F81" s="145"/>
      <c r="G81" s="145"/>
      <c r="H81" s="145"/>
      <c r="I81" s="145"/>
      <c r="J81" s="145"/>
      <c r="K81" s="44"/>
      <c r="L81" s="44"/>
      <c r="M81" s="44"/>
      <c r="N81" s="44"/>
    </row>
    <row r="82" spans="1:14" s="45" customFormat="1" ht="15" customHeight="1">
      <c r="A82" s="41"/>
      <c r="B82" s="42"/>
      <c r="C82" s="42"/>
      <c r="D82" s="41"/>
      <c r="E82" s="39"/>
      <c r="F82" s="39"/>
      <c r="G82" s="39"/>
      <c r="H82" s="39"/>
      <c r="I82" s="53"/>
      <c r="J82" s="41"/>
      <c r="K82" s="44"/>
      <c r="L82" s="44"/>
      <c r="M82" s="44"/>
      <c r="N82" s="44"/>
    </row>
    <row r="83" spans="1:14" s="45" customFormat="1" ht="36.75" customHeight="1">
      <c r="A83" s="41"/>
      <c r="B83" s="174"/>
      <c r="C83" s="174"/>
      <c r="D83" s="174"/>
      <c r="E83" s="174"/>
      <c r="F83" s="174"/>
      <c r="G83" s="174"/>
      <c r="H83" s="174"/>
      <c r="I83" s="174"/>
      <c r="J83" s="174"/>
      <c r="K83" s="44"/>
      <c r="L83" s="44"/>
      <c r="M83" s="44"/>
      <c r="N83" s="44"/>
    </row>
    <row r="84" ht="15" customHeight="1"/>
    <row r="85" ht="15" customHeight="1"/>
    <row r="86" ht="15" customHeight="1">
      <c r="I86" s="54"/>
    </row>
    <row r="87" ht="15" customHeight="1"/>
    <row r="88" ht="15" customHeight="1"/>
    <row r="89" spans="2:8" s="14" customFormat="1" ht="15" customHeight="1">
      <c r="B89" s="15"/>
      <c r="C89" s="15"/>
      <c r="E89" s="1"/>
      <c r="F89" s="25"/>
      <c r="G89" s="25"/>
      <c r="H89" s="25"/>
    </row>
    <row r="90" spans="2:8" s="14" customFormat="1" ht="15" customHeight="1">
      <c r="B90" s="15"/>
      <c r="C90" s="15"/>
      <c r="E90" s="1"/>
      <c r="F90" s="25"/>
      <c r="G90" s="25"/>
      <c r="H90" s="25"/>
    </row>
    <row r="91" spans="2:8" s="14" customFormat="1" ht="15" customHeight="1">
      <c r="B91" s="15"/>
      <c r="C91" s="15"/>
      <c r="E91" s="1"/>
      <c r="F91" s="25"/>
      <c r="G91" s="25"/>
      <c r="H91" s="25"/>
    </row>
  </sheetData>
  <sheetProtection/>
  <mergeCells count="61">
    <mergeCell ref="O3:P3"/>
    <mergeCell ref="A1:P1"/>
    <mergeCell ref="A2:P2"/>
    <mergeCell ref="O38:O39"/>
    <mergeCell ref="P38:P39"/>
    <mergeCell ref="B4:B5"/>
    <mergeCell ref="C4:C5"/>
    <mergeCell ref="O14:O15"/>
    <mergeCell ref="P14:P15"/>
    <mergeCell ref="P27:P28"/>
    <mergeCell ref="P4:P5"/>
    <mergeCell ref="O41:O42"/>
    <mergeCell ref="P41:P42"/>
    <mergeCell ref="C38:C39"/>
    <mergeCell ref="A4:A5"/>
    <mergeCell ref="O8:O9"/>
    <mergeCell ref="P8:P9"/>
    <mergeCell ref="D4:F4"/>
    <mergeCell ref="H4:J4"/>
    <mergeCell ref="B14:B15"/>
    <mergeCell ref="P47:P48"/>
    <mergeCell ref="O51:O52"/>
    <mergeCell ref="P51:P52"/>
    <mergeCell ref="C41:C42"/>
    <mergeCell ref="B64:B65"/>
    <mergeCell ref="C64:C65"/>
    <mergeCell ref="P53:P54"/>
    <mergeCell ref="O47:O48"/>
    <mergeCell ref="O64:O65"/>
    <mergeCell ref="P64:P65"/>
    <mergeCell ref="B83:J83"/>
    <mergeCell ref="A27:A28"/>
    <mergeCell ref="B27:B28"/>
    <mergeCell ref="C27:C28"/>
    <mergeCell ref="C53:C54"/>
    <mergeCell ref="C47:C48"/>
    <mergeCell ref="A41:A42"/>
    <mergeCell ref="B41:B42"/>
    <mergeCell ref="A53:A54"/>
    <mergeCell ref="O53:O54"/>
    <mergeCell ref="C8:C9"/>
    <mergeCell ref="K4:O4"/>
    <mergeCell ref="O27:O28"/>
    <mergeCell ref="A8:A9"/>
    <mergeCell ref="A38:A39"/>
    <mergeCell ref="G4:G5"/>
    <mergeCell ref="B47:B48"/>
    <mergeCell ref="C14:C15"/>
    <mergeCell ref="A71:B71"/>
    <mergeCell ref="A73:J73"/>
    <mergeCell ref="A74:J74"/>
    <mergeCell ref="A81:J81"/>
    <mergeCell ref="A64:A65"/>
    <mergeCell ref="B53:B54"/>
    <mergeCell ref="B8:B9"/>
    <mergeCell ref="A14:A15"/>
    <mergeCell ref="B51:B52"/>
    <mergeCell ref="C51:C52"/>
    <mergeCell ref="A47:A48"/>
    <mergeCell ref="B38:B39"/>
    <mergeCell ref="A51:A52"/>
  </mergeCells>
  <printOptions horizontalCentered="1"/>
  <pageMargins left="0.55" right="0.32" top="0.49" bottom="0.4" header="0.5" footer="0.35"/>
  <pageSetup fitToHeight="0" fitToWidth="1" horizontalDpi="300" verticalDpi="300" orientation="landscape" paperSize="9" scale="88" r:id="rId1"/>
  <rowBreaks count="4" manualBreakCount="4">
    <brk id="26" max="255" man="1"/>
    <brk id="37" max="255" man="1"/>
    <brk id="49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81"/>
  <sheetViews>
    <sheetView zoomScalePageLayoutView="0" workbookViewId="0" topLeftCell="A18">
      <selection activeCell="A2" sqref="A2:J2"/>
    </sheetView>
  </sheetViews>
  <sheetFormatPr defaultColWidth="10.00390625" defaultRowHeight="12.75"/>
  <cols>
    <col min="1" max="1" width="4.8515625" style="14" customWidth="1"/>
    <col min="2" max="2" width="20.421875" style="15" customWidth="1"/>
    <col min="3" max="3" width="9.28125" style="14" customWidth="1"/>
    <col min="4" max="5" width="8.7109375" style="15" customWidth="1"/>
    <col min="6" max="6" width="10.140625" style="14" customWidth="1"/>
    <col min="7" max="7" width="8.140625" style="1" customWidth="1"/>
    <col min="8" max="8" width="8.28125" style="1" customWidth="1"/>
    <col min="9" max="9" width="12.57421875" style="1" customWidth="1"/>
    <col min="10" max="10" width="14.00390625" style="1" customWidth="1"/>
    <col min="11" max="16384" width="10.00390625" style="1" customWidth="1"/>
  </cols>
  <sheetData>
    <row r="1" spans="1:10" s="39" customFormat="1" ht="48" customHeight="1">
      <c r="A1" s="145" t="s">
        <v>108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39" customFormat="1" ht="28.5" customHeight="1">
      <c r="A2" s="191" t="str">
        <f>'DS THU HỒI Đ1 trình'!A2:O2</f>
        <v>( Kèm theo Quyết định số: ………/QĐ-UBND ngày …….../7/2023 của UBND huyện Tân Yên)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s="47" customFormat="1" ht="33" customHeight="1">
      <c r="A3" s="194" t="s">
        <v>60</v>
      </c>
      <c r="B3" s="194" t="s">
        <v>61</v>
      </c>
      <c r="C3" s="194" t="s">
        <v>62</v>
      </c>
      <c r="D3" s="189" t="s">
        <v>100</v>
      </c>
      <c r="E3" s="189" t="s">
        <v>101</v>
      </c>
      <c r="F3" s="189" t="s">
        <v>102</v>
      </c>
      <c r="G3" s="189" t="s">
        <v>103</v>
      </c>
      <c r="H3" s="186" t="s">
        <v>104</v>
      </c>
      <c r="I3" s="187"/>
      <c r="J3" s="188"/>
    </row>
    <row r="4" spans="1:10" s="47" customFormat="1" ht="76.5" customHeight="1">
      <c r="A4" s="194"/>
      <c r="B4" s="194"/>
      <c r="C4" s="194"/>
      <c r="D4" s="190"/>
      <c r="E4" s="190"/>
      <c r="F4" s="190"/>
      <c r="G4" s="190"/>
      <c r="H4" s="69" t="s">
        <v>105</v>
      </c>
      <c r="I4" s="70" t="s">
        <v>106</v>
      </c>
      <c r="J4" s="69" t="s">
        <v>107</v>
      </c>
    </row>
    <row r="5" spans="1:10" s="47" customFormat="1" ht="23.25" customHeight="1">
      <c r="A5" s="48" t="s">
        <v>68</v>
      </c>
      <c r="B5" s="48" t="s">
        <v>71</v>
      </c>
      <c r="C5" s="48"/>
      <c r="D5" s="48"/>
      <c r="E5" s="48"/>
      <c r="F5" s="48"/>
      <c r="G5" s="49"/>
      <c r="H5" s="49"/>
      <c r="I5" s="49"/>
      <c r="J5" s="49"/>
    </row>
    <row r="6" spans="1:10" s="60" customFormat="1" ht="36" customHeight="1">
      <c r="A6" s="55">
        <v>1</v>
      </c>
      <c r="B6" s="56" t="s">
        <v>56</v>
      </c>
      <c r="C6" s="55" t="s">
        <v>14</v>
      </c>
      <c r="D6" s="55">
        <v>520</v>
      </c>
      <c r="E6" s="55">
        <f>D6*70%</f>
        <v>364</v>
      </c>
      <c r="F6" s="57">
        <v>334.8</v>
      </c>
      <c r="G6" s="71">
        <f aca="true" t="shared" si="0" ref="G6:G31">F6/E6</f>
        <v>0.9197802197802198</v>
      </c>
      <c r="H6" s="55">
        <v>0</v>
      </c>
      <c r="I6" s="58">
        <v>3500000</v>
      </c>
      <c r="J6" s="72">
        <f>I6*H6</f>
        <v>0</v>
      </c>
    </row>
    <row r="7" spans="1:10" s="60" customFormat="1" ht="36" customHeight="1">
      <c r="A7" s="55">
        <v>2</v>
      </c>
      <c r="B7" s="56" t="s">
        <v>16</v>
      </c>
      <c r="C7" s="55" t="s">
        <v>14</v>
      </c>
      <c r="D7" s="67">
        <v>520</v>
      </c>
      <c r="E7" s="55">
        <f aca="true" t="shared" si="1" ref="E7:E60">D7*70%</f>
        <v>364</v>
      </c>
      <c r="F7" s="57">
        <v>341.2</v>
      </c>
      <c r="G7" s="71">
        <f t="shared" si="0"/>
        <v>0.9373626373626374</v>
      </c>
      <c r="H7" s="55">
        <v>0</v>
      </c>
      <c r="I7" s="58">
        <v>3500000</v>
      </c>
      <c r="J7" s="72">
        <f aca="true" t="shared" si="2" ref="J7:J60">I7*H7</f>
        <v>0</v>
      </c>
    </row>
    <row r="8" spans="1:10" s="60" customFormat="1" ht="36" customHeight="1">
      <c r="A8" s="55">
        <v>3</v>
      </c>
      <c r="B8" s="56" t="s">
        <v>53</v>
      </c>
      <c r="C8" s="55" t="s">
        <v>14</v>
      </c>
      <c r="D8" s="55">
        <v>520</v>
      </c>
      <c r="E8" s="55">
        <f t="shared" si="1"/>
        <v>364</v>
      </c>
      <c r="F8" s="57">
        <v>5.3</v>
      </c>
      <c r="G8" s="71">
        <f t="shared" si="0"/>
        <v>0.01456043956043956</v>
      </c>
      <c r="H8" s="55">
        <v>0</v>
      </c>
      <c r="I8" s="58">
        <v>3500000</v>
      </c>
      <c r="J8" s="72">
        <f t="shared" si="2"/>
        <v>0</v>
      </c>
    </row>
    <row r="9" spans="1:10" s="60" customFormat="1" ht="36" customHeight="1">
      <c r="A9" s="55">
        <v>4</v>
      </c>
      <c r="B9" s="56" t="s">
        <v>13</v>
      </c>
      <c r="C9" s="55" t="s">
        <v>14</v>
      </c>
      <c r="D9" s="55">
        <v>520</v>
      </c>
      <c r="E9" s="55">
        <f t="shared" si="1"/>
        <v>364</v>
      </c>
      <c r="F9" s="57">
        <v>635.5</v>
      </c>
      <c r="G9" s="71">
        <f t="shared" si="0"/>
        <v>1.745879120879121</v>
      </c>
      <c r="H9" s="55">
        <v>1</v>
      </c>
      <c r="I9" s="58">
        <v>3500000</v>
      </c>
      <c r="J9" s="59">
        <f t="shared" si="2"/>
        <v>3500000</v>
      </c>
    </row>
    <row r="10" spans="1:10" s="60" customFormat="1" ht="36" customHeight="1">
      <c r="A10" s="55">
        <v>5</v>
      </c>
      <c r="B10" s="56" t="s">
        <v>42</v>
      </c>
      <c r="C10" s="55" t="s">
        <v>14</v>
      </c>
      <c r="D10" s="55">
        <v>520</v>
      </c>
      <c r="E10" s="55">
        <f t="shared" si="1"/>
        <v>364</v>
      </c>
      <c r="F10" s="57">
        <v>619.2</v>
      </c>
      <c r="G10" s="71">
        <f t="shared" si="0"/>
        <v>1.7010989010989013</v>
      </c>
      <c r="H10" s="55">
        <v>1</v>
      </c>
      <c r="I10" s="58">
        <v>3500000</v>
      </c>
      <c r="J10" s="59">
        <f t="shared" si="2"/>
        <v>3500000</v>
      </c>
    </row>
    <row r="11" spans="1:10" s="60" customFormat="1" ht="36" customHeight="1">
      <c r="A11" s="55">
        <v>6</v>
      </c>
      <c r="B11" s="61" t="s">
        <v>39</v>
      </c>
      <c r="C11" s="55" t="s">
        <v>14</v>
      </c>
      <c r="D11" s="55">
        <v>520</v>
      </c>
      <c r="E11" s="55">
        <f t="shared" si="1"/>
        <v>364</v>
      </c>
      <c r="F11" s="57">
        <v>329.5</v>
      </c>
      <c r="G11" s="71">
        <f t="shared" si="0"/>
        <v>0.9052197802197802</v>
      </c>
      <c r="H11" s="55">
        <v>0</v>
      </c>
      <c r="I11" s="58">
        <v>3500000</v>
      </c>
      <c r="J11" s="72">
        <f t="shared" si="2"/>
        <v>0</v>
      </c>
    </row>
    <row r="12" spans="1:10" s="60" customFormat="1" ht="36" customHeight="1">
      <c r="A12" s="55">
        <v>7</v>
      </c>
      <c r="B12" s="68" t="s">
        <v>18</v>
      </c>
      <c r="C12" s="67" t="s">
        <v>14</v>
      </c>
      <c r="D12" s="67">
        <v>520</v>
      </c>
      <c r="E12" s="55">
        <f t="shared" si="1"/>
        <v>364</v>
      </c>
      <c r="F12" s="57">
        <v>528.4</v>
      </c>
      <c r="G12" s="71">
        <f t="shared" si="0"/>
        <v>1.4516483516483516</v>
      </c>
      <c r="H12" s="55">
        <v>1</v>
      </c>
      <c r="I12" s="58">
        <v>3500000</v>
      </c>
      <c r="J12" s="59">
        <f t="shared" si="2"/>
        <v>3500000</v>
      </c>
    </row>
    <row r="13" spans="1:10" s="60" customFormat="1" ht="36" customHeight="1">
      <c r="A13" s="55">
        <v>8</v>
      </c>
      <c r="B13" s="61" t="s">
        <v>50</v>
      </c>
      <c r="C13" s="55" t="s">
        <v>14</v>
      </c>
      <c r="D13" s="55">
        <v>520</v>
      </c>
      <c r="E13" s="55">
        <f t="shared" si="1"/>
        <v>364</v>
      </c>
      <c r="F13" s="57">
        <v>397.4</v>
      </c>
      <c r="G13" s="71">
        <f t="shared" si="0"/>
        <v>1.0917582417582417</v>
      </c>
      <c r="H13" s="55">
        <v>1</v>
      </c>
      <c r="I13" s="58">
        <v>3500000</v>
      </c>
      <c r="J13" s="59">
        <f t="shared" si="2"/>
        <v>3500000</v>
      </c>
    </row>
    <row r="14" spans="1:10" s="60" customFormat="1" ht="36" customHeight="1">
      <c r="A14" s="55">
        <v>9</v>
      </c>
      <c r="B14" s="56" t="s">
        <v>45</v>
      </c>
      <c r="C14" s="55" t="s">
        <v>14</v>
      </c>
      <c r="D14" s="55">
        <v>520</v>
      </c>
      <c r="E14" s="55">
        <f t="shared" si="1"/>
        <v>364</v>
      </c>
      <c r="F14" s="57">
        <v>396.5</v>
      </c>
      <c r="G14" s="71">
        <f t="shared" si="0"/>
        <v>1.0892857142857142</v>
      </c>
      <c r="H14" s="55">
        <v>1</v>
      </c>
      <c r="I14" s="58">
        <v>3500000</v>
      </c>
      <c r="J14" s="59">
        <f t="shared" si="2"/>
        <v>3500000</v>
      </c>
    </row>
    <row r="15" spans="1:10" s="60" customFormat="1" ht="36" customHeight="1">
      <c r="A15" s="55">
        <v>10</v>
      </c>
      <c r="B15" s="56" t="s">
        <v>47</v>
      </c>
      <c r="C15" s="55" t="s">
        <v>14</v>
      </c>
      <c r="D15" s="55">
        <v>520</v>
      </c>
      <c r="E15" s="55">
        <f t="shared" si="1"/>
        <v>364</v>
      </c>
      <c r="F15" s="57">
        <v>614.4</v>
      </c>
      <c r="G15" s="71">
        <f t="shared" si="0"/>
        <v>1.687912087912088</v>
      </c>
      <c r="H15" s="55">
        <v>1</v>
      </c>
      <c r="I15" s="58">
        <v>3500000</v>
      </c>
      <c r="J15" s="59">
        <f t="shared" si="2"/>
        <v>3500000</v>
      </c>
    </row>
    <row r="16" spans="1:10" s="60" customFormat="1" ht="36" customHeight="1">
      <c r="A16" s="55">
        <v>11</v>
      </c>
      <c r="B16" s="62" t="s">
        <v>48</v>
      </c>
      <c r="C16" s="55" t="s">
        <v>14</v>
      </c>
      <c r="D16" s="55">
        <v>520</v>
      </c>
      <c r="E16" s="55">
        <f t="shared" si="1"/>
        <v>364</v>
      </c>
      <c r="F16" s="57">
        <v>612.3</v>
      </c>
      <c r="G16" s="71">
        <f t="shared" si="0"/>
        <v>1.682142857142857</v>
      </c>
      <c r="H16" s="55">
        <v>1</v>
      </c>
      <c r="I16" s="58">
        <v>3500000</v>
      </c>
      <c r="J16" s="59">
        <f t="shared" si="2"/>
        <v>3500000</v>
      </c>
    </row>
    <row r="17" spans="1:10" s="60" customFormat="1" ht="36" customHeight="1">
      <c r="A17" s="55">
        <v>12</v>
      </c>
      <c r="B17" s="56" t="s">
        <v>46</v>
      </c>
      <c r="C17" s="55" t="s">
        <v>14</v>
      </c>
      <c r="D17" s="55">
        <v>520</v>
      </c>
      <c r="E17" s="55">
        <f t="shared" si="1"/>
        <v>364</v>
      </c>
      <c r="F17" s="57">
        <v>762.7</v>
      </c>
      <c r="G17" s="71">
        <f t="shared" si="0"/>
        <v>2.0953296703296704</v>
      </c>
      <c r="H17" s="55">
        <v>2</v>
      </c>
      <c r="I17" s="58">
        <v>3500000</v>
      </c>
      <c r="J17" s="59">
        <f t="shared" si="2"/>
        <v>7000000</v>
      </c>
    </row>
    <row r="18" spans="1:10" s="60" customFormat="1" ht="36" customHeight="1">
      <c r="A18" s="55">
        <v>13</v>
      </c>
      <c r="B18" s="56" t="s">
        <v>51</v>
      </c>
      <c r="C18" s="55" t="s">
        <v>14</v>
      </c>
      <c r="D18" s="55">
        <v>520</v>
      </c>
      <c r="E18" s="55">
        <f t="shared" si="1"/>
        <v>364</v>
      </c>
      <c r="F18" s="57">
        <v>459.3</v>
      </c>
      <c r="G18" s="71">
        <f t="shared" si="0"/>
        <v>1.2618131868131868</v>
      </c>
      <c r="H18" s="55">
        <v>1</v>
      </c>
      <c r="I18" s="58">
        <v>3500000</v>
      </c>
      <c r="J18" s="59">
        <f t="shared" si="2"/>
        <v>3500000</v>
      </c>
    </row>
    <row r="19" spans="1:10" s="60" customFormat="1" ht="36" customHeight="1">
      <c r="A19" s="55">
        <v>14</v>
      </c>
      <c r="B19" s="56" t="s">
        <v>44</v>
      </c>
      <c r="C19" s="55" t="s">
        <v>14</v>
      </c>
      <c r="D19" s="55">
        <v>520</v>
      </c>
      <c r="E19" s="55">
        <f t="shared" si="1"/>
        <v>364</v>
      </c>
      <c r="F19" s="57">
        <v>336.3</v>
      </c>
      <c r="G19" s="71">
        <f t="shared" si="0"/>
        <v>0.923901098901099</v>
      </c>
      <c r="H19" s="55">
        <v>0</v>
      </c>
      <c r="I19" s="58">
        <v>3500000</v>
      </c>
      <c r="J19" s="72">
        <f t="shared" si="2"/>
        <v>0</v>
      </c>
    </row>
    <row r="20" spans="1:10" s="60" customFormat="1" ht="36" customHeight="1">
      <c r="A20" s="55">
        <v>15</v>
      </c>
      <c r="B20" s="56" t="s">
        <v>49</v>
      </c>
      <c r="C20" s="55" t="s">
        <v>14</v>
      </c>
      <c r="D20" s="55">
        <v>520</v>
      </c>
      <c r="E20" s="55">
        <f t="shared" si="1"/>
        <v>364</v>
      </c>
      <c r="F20" s="57">
        <v>501.6</v>
      </c>
      <c r="G20" s="71">
        <f t="shared" si="0"/>
        <v>1.378021978021978</v>
      </c>
      <c r="H20" s="55">
        <v>1</v>
      </c>
      <c r="I20" s="58">
        <v>3500000</v>
      </c>
      <c r="J20" s="59">
        <f t="shared" si="2"/>
        <v>3500000</v>
      </c>
    </row>
    <row r="21" spans="1:10" s="60" customFormat="1" ht="36" customHeight="1">
      <c r="A21" s="55">
        <v>16</v>
      </c>
      <c r="B21" s="56" t="s">
        <v>17</v>
      </c>
      <c r="C21" s="55" t="s">
        <v>14</v>
      </c>
      <c r="D21" s="55">
        <v>520</v>
      </c>
      <c r="E21" s="55">
        <f t="shared" si="1"/>
        <v>364</v>
      </c>
      <c r="F21" s="57">
        <v>312.1</v>
      </c>
      <c r="G21" s="71">
        <f t="shared" si="0"/>
        <v>0.8574175824175825</v>
      </c>
      <c r="H21" s="55">
        <v>0</v>
      </c>
      <c r="I21" s="58">
        <v>3500000</v>
      </c>
      <c r="J21" s="72">
        <f t="shared" si="2"/>
        <v>0</v>
      </c>
    </row>
    <row r="22" spans="1:10" s="60" customFormat="1" ht="36" customHeight="1">
      <c r="A22" s="55">
        <v>17</v>
      </c>
      <c r="B22" s="56" t="s">
        <v>15</v>
      </c>
      <c r="C22" s="55" t="s">
        <v>14</v>
      </c>
      <c r="D22" s="55">
        <v>520</v>
      </c>
      <c r="E22" s="55">
        <f t="shared" si="1"/>
        <v>364</v>
      </c>
      <c r="F22" s="57">
        <v>17.5</v>
      </c>
      <c r="G22" s="71">
        <f t="shared" si="0"/>
        <v>0.04807692307692308</v>
      </c>
      <c r="H22" s="55">
        <v>0</v>
      </c>
      <c r="I22" s="58">
        <v>3500000</v>
      </c>
      <c r="J22" s="72">
        <f t="shared" si="2"/>
        <v>0</v>
      </c>
    </row>
    <row r="23" spans="1:10" s="60" customFormat="1" ht="43.5" customHeight="1">
      <c r="A23" s="55">
        <v>18</v>
      </c>
      <c r="B23" s="56" t="s">
        <v>87</v>
      </c>
      <c r="C23" s="55" t="s">
        <v>14</v>
      </c>
      <c r="D23" s="55">
        <v>520</v>
      </c>
      <c r="E23" s="55">
        <f t="shared" si="1"/>
        <v>364</v>
      </c>
      <c r="F23" s="57">
        <v>214</v>
      </c>
      <c r="G23" s="71">
        <f t="shared" si="0"/>
        <v>0.5879120879120879</v>
      </c>
      <c r="H23" s="55">
        <v>0</v>
      </c>
      <c r="I23" s="58">
        <v>3500000</v>
      </c>
      <c r="J23" s="72">
        <f t="shared" si="2"/>
        <v>0</v>
      </c>
    </row>
    <row r="24" spans="1:10" s="60" customFormat="1" ht="36" customHeight="1">
      <c r="A24" s="55">
        <v>19</v>
      </c>
      <c r="B24" s="68" t="s">
        <v>43</v>
      </c>
      <c r="C24" s="67" t="s">
        <v>14</v>
      </c>
      <c r="D24" s="67">
        <v>520</v>
      </c>
      <c r="E24" s="55">
        <f t="shared" si="1"/>
        <v>364</v>
      </c>
      <c r="F24" s="57">
        <v>1064.6</v>
      </c>
      <c r="G24" s="71">
        <f t="shared" si="0"/>
        <v>2.9247252747252745</v>
      </c>
      <c r="H24" s="55">
        <v>2</v>
      </c>
      <c r="I24" s="58">
        <v>3500000</v>
      </c>
      <c r="J24" s="59">
        <f t="shared" si="2"/>
        <v>7000000</v>
      </c>
    </row>
    <row r="25" spans="1:10" s="60" customFormat="1" ht="36" customHeight="1">
      <c r="A25" s="55">
        <v>20</v>
      </c>
      <c r="B25" s="56" t="s">
        <v>26</v>
      </c>
      <c r="C25" s="55" t="s">
        <v>14</v>
      </c>
      <c r="D25" s="55">
        <v>520</v>
      </c>
      <c r="E25" s="55">
        <f t="shared" si="1"/>
        <v>364</v>
      </c>
      <c r="F25" s="57">
        <v>400</v>
      </c>
      <c r="G25" s="71">
        <f t="shared" si="0"/>
        <v>1.098901098901099</v>
      </c>
      <c r="H25" s="55">
        <v>1</v>
      </c>
      <c r="I25" s="58">
        <v>3500000</v>
      </c>
      <c r="J25" s="59">
        <f t="shared" si="2"/>
        <v>3500000</v>
      </c>
    </row>
    <row r="26" spans="1:10" s="60" customFormat="1" ht="36" customHeight="1">
      <c r="A26" s="55">
        <v>21</v>
      </c>
      <c r="B26" s="56" t="s">
        <v>77</v>
      </c>
      <c r="C26" s="55" t="s">
        <v>14</v>
      </c>
      <c r="D26" s="55">
        <v>520</v>
      </c>
      <c r="E26" s="55">
        <f t="shared" si="1"/>
        <v>364</v>
      </c>
      <c r="F26" s="57">
        <v>626.8</v>
      </c>
      <c r="G26" s="71">
        <f t="shared" si="0"/>
        <v>1.7219780219780219</v>
      </c>
      <c r="H26" s="55">
        <v>1</v>
      </c>
      <c r="I26" s="58">
        <v>3500000</v>
      </c>
      <c r="J26" s="59">
        <f t="shared" si="2"/>
        <v>3500000</v>
      </c>
    </row>
    <row r="27" spans="1:10" s="60" customFormat="1" ht="36" customHeight="1">
      <c r="A27" s="55">
        <v>22</v>
      </c>
      <c r="B27" s="56" t="s">
        <v>40</v>
      </c>
      <c r="C27" s="55" t="s">
        <v>14</v>
      </c>
      <c r="D27" s="55">
        <v>520</v>
      </c>
      <c r="E27" s="55">
        <f t="shared" si="1"/>
        <v>364</v>
      </c>
      <c r="F27" s="57">
        <v>510.2</v>
      </c>
      <c r="G27" s="71">
        <f t="shared" si="0"/>
        <v>1.4016483516483516</v>
      </c>
      <c r="H27" s="55">
        <v>1</v>
      </c>
      <c r="I27" s="58">
        <v>3500000</v>
      </c>
      <c r="J27" s="59">
        <f t="shared" si="2"/>
        <v>3500000</v>
      </c>
    </row>
    <row r="28" spans="1:10" s="60" customFormat="1" ht="36" customHeight="1">
      <c r="A28" s="55">
        <v>23</v>
      </c>
      <c r="B28" s="56" t="s">
        <v>41</v>
      </c>
      <c r="C28" s="55" t="s">
        <v>14</v>
      </c>
      <c r="D28" s="55">
        <v>520</v>
      </c>
      <c r="E28" s="55">
        <f t="shared" si="1"/>
        <v>364</v>
      </c>
      <c r="F28" s="57">
        <v>600.7</v>
      </c>
      <c r="G28" s="71">
        <f t="shared" si="0"/>
        <v>1.6502747252747254</v>
      </c>
      <c r="H28" s="55">
        <v>1</v>
      </c>
      <c r="I28" s="58">
        <v>3500000</v>
      </c>
      <c r="J28" s="59">
        <f t="shared" si="2"/>
        <v>3500000</v>
      </c>
    </row>
    <row r="29" spans="1:10" s="60" customFormat="1" ht="36" customHeight="1">
      <c r="A29" s="55">
        <v>24</v>
      </c>
      <c r="B29" s="56" t="s">
        <v>52</v>
      </c>
      <c r="C29" s="55" t="s">
        <v>14</v>
      </c>
      <c r="D29" s="55">
        <v>520</v>
      </c>
      <c r="E29" s="55">
        <f t="shared" si="1"/>
        <v>364</v>
      </c>
      <c r="F29" s="57">
        <v>332.9</v>
      </c>
      <c r="G29" s="71">
        <f t="shared" si="0"/>
        <v>0.9145604395604395</v>
      </c>
      <c r="H29" s="55">
        <v>0</v>
      </c>
      <c r="I29" s="58">
        <v>3500000</v>
      </c>
      <c r="J29" s="72">
        <f t="shared" si="2"/>
        <v>0</v>
      </c>
    </row>
    <row r="30" spans="1:10" s="60" customFormat="1" ht="36" customHeight="1">
      <c r="A30" s="55">
        <v>25</v>
      </c>
      <c r="B30" s="62" t="s">
        <v>99</v>
      </c>
      <c r="C30" s="55" t="s">
        <v>14</v>
      </c>
      <c r="D30" s="55">
        <v>520</v>
      </c>
      <c r="E30" s="55">
        <f t="shared" si="1"/>
        <v>364</v>
      </c>
      <c r="F30" s="57">
        <v>899.2</v>
      </c>
      <c r="G30" s="71">
        <f t="shared" si="0"/>
        <v>2.4703296703296704</v>
      </c>
      <c r="H30" s="55">
        <v>2</v>
      </c>
      <c r="I30" s="58">
        <v>3500000</v>
      </c>
      <c r="J30" s="59">
        <f t="shared" si="2"/>
        <v>7000000</v>
      </c>
    </row>
    <row r="31" spans="1:10" s="60" customFormat="1" ht="36" customHeight="1">
      <c r="A31" s="55">
        <v>26</v>
      </c>
      <c r="B31" s="56" t="s">
        <v>55</v>
      </c>
      <c r="C31" s="55" t="s">
        <v>14</v>
      </c>
      <c r="D31" s="55">
        <v>520</v>
      </c>
      <c r="E31" s="55">
        <f t="shared" si="1"/>
        <v>364</v>
      </c>
      <c r="F31" s="57">
        <v>480</v>
      </c>
      <c r="G31" s="71">
        <f t="shared" si="0"/>
        <v>1.3186813186813187</v>
      </c>
      <c r="H31" s="55">
        <v>1</v>
      </c>
      <c r="I31" s="58">
        <v>3500000</v>
      </c>
      <c r="J31" s="59">
        <f t="shared" si="2"/>
        <v>3500000</v>
      </c>
    </row>
    <row r="32" spans="1:10" s="60" customFormat="1" ht="25.5" customHeight="1">
      <c r="A32" s="63" t="s">
        <v>70</v>
      </c>
      <c r="B32" s="64" t="s">
        <v>69</v>
      </c>
      <c r="C32" s="55"/>
      <c r="D32" s="55"/>
      <c r="E32" s="55"/>
      <c r="F32" s="57"/>
      <c r="G32" s="71"/>
      <c r="H32" s="55"/>
      <c r="I32" s="58"/>
      <c r="J32" s="59"/>
    </row>
    <row r="33" spans="1:10" s="60" customFormat="1" ht="36" customHeight="1">
      <c r="A33" s="55">
        <v>27</v>
      </c>
      <c r="B33" s="56" t="s">
        <v>98</v>
      </c>
      <c r="C33" s="55" t="s">
        <v>11</v>
      </c>
      <c r="D33" s="55">
        <v>520</v>
      </c>
      <c r="E33" s="55">
        <f t="shared" si="1"/>
        <v>364</v>
      </c>
      <c r="F33" s="57">
        <v>587.8</v>
      </c>
      <c r="G33" s="71">
        <f aca="true" t="shared" si="3" ref="G33:G42">F33/E33</f>
        <v>1.6148351648351646</v>
      </c>
      <c r="H33" s="55">
        <v>1</v>
      </c>
      <c r="I33" s="58">
        <v>3500000</v>
      </c>
      <c r="J33" s="59">
        <f t="shared" si="2"/>
        <v>3500000</v>
      </c>
    </row>
    <row r="34" spans="1:10" s="60" customFormat="1" ht="36" customHeight="1">
      <c r="A34" s="55">
        <v>28</v>
      </c>
      <c r="B34" s="56" t="s">
        <v>97</v>
      </c>
      <c r="C34" s="55" t="s">
        <v>11</v>
      </c>
      <c r="D34" s="55">
        <v>520</v>
      </c>
      <c r="E34" s="55">
        <f t="shared" si="1"/>
        <v>364</v>
      </c>
      <c r="F34" s="57">
        <v>615.8</v>
      </c>
      <c r="G34" s="71">
        <f t="shared" si="3"/>
        <v>1.6917582417582417</v>
      </c>
      <c r="H34" s="55">
        <v>1</v>
      </c>
      <c r="I34" s="58">
        <v>3500000</v>
      </c>
      <c r="J34" s="59">
        <f t="shared" si="2"/>
        <v>3500000</v>
      </c>
    </row>
    <row r="35" spans="1:10" s="60" customFormat="1" ht="51" customHeight="1">
      <c r="A35" s="55">
        <v>29</v>
      </c>
      <c r="B35" s="65" t="s">
        <v>78</v>
      </c>
      <c r="C35" s="55" t="s">
        <v>11</v>
      </c>
      <c r="D35" s="55">
        <v>520</v>
      </c>
      <c r="E35" s="55">
        <f t="shared" si="1"/>
        <v>364</v>
      </c>
      <c r="F35" s="57">
        <v>624.6</v>
      </c>
      <c r="G35" s="71">
        <f t="shared" si="3"/>
        <v>1.715934065934066</v>
      </c>
      <c r="H35" s="55">
        <v>1</v>
      </c>
      <c r="I35" s="58">
        <v>3500000</v>
      </c>
      <c r="J35" s="59">
        <f t="shared" si="2"/>
        <v>3500000</v>
      </c>
    </row>
    <row r="36" spans="1:10" s="60" customFormat="1" ht="36" customHeight="1">
      <c r="A36" s="55">
        <v>30</v>
      </c>
      <c r="B36" s="56" t="s">
        <v>96</v>
      </c>
      <c r="C36" s="55" t="s">
        <v>11</v>
      </c>
      <c r="D36" s="55">
        <v>520</v>
      </c>
      <c r="E36" s="55">
        <f t="shared" si="1"/>
        <v>364</v>
      </c>
      <c r="F36" s="57">
        <v>1017.9</v>
      </c>
      <c r="G36" s="71">
        <f t="shared" si="3"/>
        <v>2.7964285714285713</v>
      </c>
      <c r="H36" s="55">
        <v>2</v>
      </c>
      <c r="I36" s="58">
        <v>3500000</v>
      </c>
      <c r="J36" s="59">
        <f t="shared" si="2"/>
        <v>7000000</v>
      </c>
    </row>
    <row r="37" spans="1:10" s="60" customFormat="1" ht="36" customHeight="1">
      <c r="A37" s="55">
        <v>31</v>
      </c>
      <c r="B37" s="65" t="s">
        <v>57</v>
      </c>
      <c r="C37" s="55" t="s">
        <v>11</v>
      </c>
      <c r="D37" s="55">
        <v>520</v>
      </c>
      <c r="E37" s="55">
        <f t="shared" si="1"/>
        <v>364</v>
      </c>
      <c r="F37" s="57">
        <v>389.5</v>
      </c>
      <c r="G37" s="71">
        <f t="shared" si="3"/>
        <v>1.070054945054945</v>
      </c>
      <c r="H37" s="55">
        <v>1</v>
      </c>
      <c r="I37" s="58">
        <v>3500000</v>
      </c>
      <c r="J37" s="59">
        <f t="shared" si="2"/>
        <v>3500000</v>
      </c>
    </row>
    <row r="38" spans="1:10" s="60" customFormat="1" ht="36" customHeight="1">
      <c r="A38" s="55">
        <v>32</v>
      </c>
      <c r="B38" s="56" t="s">
        <v>12</v>
      </c>
      <c r="C38" s="55" t="s">
        <v>11</v>
      </c>
      <c r="D38" s="55">
        <v>520</v>
      </c>
      <c r="E38" s="55">
        <f t="shared" si="1"/>
        <v>364</v>
      </c>
      <c r="F38" s="57">
        <v>257.8</v>
      </c>
      <c r="G38" s="71">
        <f t="shared" si="3"/>
        <v>0.7082417582417583</v>
      </c>
      <c r="H38" s="55">
        <v>0</v>
      </c>
      <c r="I38" s="58">
        <v>3500000</v>
      </c>
      <c r="J38" s="72">
        <f t="shared" si="2"/>
        <v>0</v>
      </c>
    </row>
    <row r="39" spans="1:10" s="60" customFormat="1" ht="36" customHeight="1">
      <c r="A39" s="55">
        <v>33</v>
      </c>
      <c r="B39" s="56" t="s">
        <v>95</v>
      </c>
      <c r="C39" s="55" t="s">
        <v>11</v>
      </c>
      <c r="D39" s="55">
        <v>520</v>
      </c>
      <c r="E39" s="55">
        <f t="shared" si="1"/>
        <v>364</v>
      </c>
      <c r="F39" s="57">
        <v>447.9</v>
      </c>
      <c r="G39" s="71">
        <f t="shared" si="3"/>
        <v>1.2304945054945053</v>
      </c>
      <c r="H39" s="55">
        <v>1</v>
      </c>
      <c r="I39" s="58">
        <v>3500000</v>
      </c>
      <c r="J39" s="59">
        <f t="shared" si="2"/>
        <v>3500000</v>
      </c>
    </row>
    <row r="40" spans="1:10" s="60" customFormat="1" ht="36" customHeight="1">
      <c r="A40" s="55">
        <v>34</v>
      </c>
      <c r="B40" s="56" t="s">
        <v>20</v>
      </c>
      <c r="C40" s="55" t="s">
        <v>11</v>
      </c>
      <c r="D40" s="55">
        <v>520</v>
      </c>
      <c r="E40" s="55">
        <f t="shared" si="1"/>
        <v>364</v>
      </c>
      <c r="F40" s="57">
        <v>10.3</v>
      </c>
      <c r="G40" s="71">
        <f t="shared" si="3"/>
        <v>0.0282967032967033</v>
      </c>
      <c r="H40" s="55">
        <v>0</v>
      </c>
      <c r="I40" s="58">
        <v>3500000</v>
      </c>
      <c r="J40" s="72">
        <f t="shared" si="2"/>
        <v>0</v>
      </c>
    </row>
    <row r="41" spans="1:10" s="60" customFormat="1" ht="46.5" customHeight="1">
      <c r="A41" s="55">
        <v>35</v>
      </c>
      <c r="B41" s="56" t="s">
        <v>54</v>
      </c>
      <c r="C41" s="55" t="s">
        <v>11</v>
      </c>
      <c r="D41" s="55">
        <v>520</v>
      </c>
      <c r="E41" s="55">
        <f t="shared" si="1"/>
        <v>364</v>
      </c>
      <c r="F41" s="57">
        <v>474.6</v>
      </c>
      <c r="G41" s="71">
        <f t="shared" si="3"/>
        <v>1.3038461538461539</v>
      </c>
      <c r="H41" s="55">
        <v>1</v>
      </c>
      <c r="I41" s="58">
        <v>3500000</v>
      </c>
      <c r="J41" s="59">
        <f t="shared" si="2"/>
        <v>3500000</v>
      </c>
    </row>
    <row r="42" spans="1:10" s="60" customFormat="1" ht="36" customHeight="1">
      <c r="A42" s="55">
        <v>36</v>
      </c>
      <c r="B42" s="56" t="s">
        <v>24</v>
      </c>
      <c r="C42" s="55" t="s">
        <v>11</v>
      </c>
      <c r="D42" s="55">
        <v>520</v>
      </c>
      <c r="E42" s="55">
        <f t="shared" si="1"/>
        <v>364</v>
      </c>
      <c r="F42" s="57">
        <v>337.7</v>
      </c>
      <c r="G42" s="71">
        <f t="shared" si="3"/>
        <v>0.9277472527472527</v>
      </c>
      <c r="H42" s="55">
        <v>0</v>
      </c>
      <c r="I42" s="58">
        <v>3500000</v>
      </c>
      <c r="J42" s="72">
        <f t="shared" si="2"/>
        <v>0</v>
      </c>
    </row>
    <row r="43" spans="1:10" s="60" customFormat="1" ht="24" customHeight="1">
      <c r="A43" s="63" t="s">
        <v>72</v>
      </c>
      <c r="B43" s="64" t="s">
        <v>73</v>
      </c>
      <c r="C43" s="55"/>
      <c r="D43" s="55"/>
      <c r="E43" s="55"/>
      <c r="F43" s="57"/>
      <c r="G43" s="71"/>
      <c r="H43" s="55"/>
      <c r="I43" s="58"/>
      <c r="J43" s="59"/>
    </row>
    <row r="44" spans="1:10" s="60" customFormat="1" ht="36" customHeight="1">
      <c r="A44" s="55">
        <v>37</v>
      </c>
      <c r="B44" s="56" t="s">
        <v>94</v>
      </c>
      <c r="C44" s="55" t="s">
        <v>19</v>
      </c>
      <c r="D44" s="55">
        <v>504</v>
      </c>
      <c r="E44" s="55">
        <f t="shared" si="1"/>
        <v>352.79999999999995</v>
      </c>
      <c r="F44" s="57">
        <v>422.1</v>
      </c>
      <c r="G44" s="71">
        <f aca="true" t="shared" si="4" ref="G44:G60">F44/E44</f>
        <v>1.1964285714285716</v>
      </c>
      <c r="H44" s="55">
        <v>1</v>
      </c>
      <c r="I44" s="58">
        <v>3500000</v>
      </c>
      <c r="J44" s="59">
        <f t="shared" si="2"/>
        <v>3500000</v>
      </c>
    </row>
    <row r="45" spans="1:10" s="60" customFormat="1" ht="36" customHeight="1">
      <c r="A45" s="55">
        <v>38</v>
      </c>
      <c r="B45" s="56" t="s">
        <v>90</v>
      </c>
      <c r="C45" s="55" t="s">
        <v>19</v>
      </c>
      <c r="D45" s="55">
        <v>504</v>
      </c>
      <c r="E45" s="55">
        <f t="shared" si="1"/>
        <v>352.79999999999995</v>
      </c>
      <c r="F45" s="57">
        <v>121.2</v>
      </c>
      <c r="G45" s="71">
        <f t="shared" si="4"/>
        <v>0.34353741496598644</v>
      </c>
      <c r="H45" s="55">
        <v>0</v>
      </c>
      <c r="I45" s="58">
        <v>3500000</v>
      </c>
      <c r="J45" s="72">
        <f t="shared" si="2"/>
        <v>0</v>
      </c>
    </row>
    <row r="46" spans="1:10" s="60" customFormat="1" ht="36" customHeight="1">
      <c r="A46" s="55">
        <v>39</v>
      </c>
      <c r="B46" s="56" t="s">
        <v>89</v>
      </c>
      <c r="C46" s="55" t="s">
        <v>19</v>
      </c>
      <c r="D46" s="55">
        <v>504</v>
      </c>
      <c r="E46" s="55">
        <f t="shared" si="1"/>
        <v>352.79999999999995</v>
      </c>
      <c r="F46" s="57">
        <v>287</v>
      </c>
      <c r="G46" s="71">
        <f t="shared" si="4"/>
        <v>0.8134920634920636</v>
      </c>
      <c r="H46" s="55">
        <v>0</v>
      </c>
      <c r="I46" s="58">
        <v>3500000</v>
      </c>
      <c r="J46" s="72">
        <f t="shared" si="2"/>
        <v>0</v>
      </c>
    </row>
    <row r="47" spans="1:10" s="60" customFormat="1" ht="36" customHeight="1">
      <c r="A47" s="55">
        <v>40</v>
      </c>
      <c r="B47" s="56" t="s">
        <v>88</v>
      </c>
      <c r="C47" s="55" t="s">
        <v>19</v>
      </c>
      <c r="D47" s="55">
        <v>504</v>
      </c>
      <c r="E47" s="55">
        <f t="shared" si="1"/>
        <v>352.79999999999995</v>
      </c>
      <c r="F47" s="57">
        <v>342.9</v>
      </c>
      <c r="G47" s="71">
        <f t="shared" si="4"/>
        <v>0.9719387755102041</v>
      </c>
      <c r="H47" s="55">
        <v>0</v>
      </c>
      <c r="I47" s="58">
        <v>3500000</v>
      </c>
      <c r="J47" s="72">
        <f t="shared" si="2"/>
        <v>0</v>
      </c>
    </row>
    <row r="48" spans="1:10" s="60" customFormat="1" ht="36" customHeight="1">
      <c r="A48" s="55">
        <v>41</v>
      </c>
      <c r="B48" s="56" t="s">
        <v>91</v>
      </c>
      <c r="C48" s="55" t="s">
        <v>19</v>
      </c>
      <c r="D48" s="55">
        <v>504</v>
      </c>
      <c r="E48" s="55">
        <f t="shared" si="1"/>
        <v>352.79999999999995</v>
      </c>
      <c r="F48" s="57">
        <v>264.9</v>
      </c>
      <c r="G48" s="71">
        <f t="shared" si="4"/>
        <v>0.7508503401360545</v>
      </c>
      <c r="H48" s="55">
        <v>0</v>
      </c>
      <c r="I48" s="58">
        <v>3500000</v>
      </c>
      <c r="J48" s="72">
        <f t="shared" si="2"/>
        <v>0</v>
      </c>
    </row>
    <row r="49" spans="1:10" s="60" customFormat="1" ht="36" customHeight="1">
      <c r="A49" s="55">
        <v>42</v>
      </c>
      <c r="B49" s="56" t="s">
        <v>25</v>
      </c>
      <c r="C49" s="55" t="s">
        <v>19</v>
      </c>
      <c r="D49" s="55">
        <v>504</v>
      </c>
      <c r="E49" s="55">
        <f t="shared" si="1"/>
        <v>352.79999999999995</v>
      </c>
      <c r="F49" s="57">
        <v>295</v>
      </c>
      <c r="G49" s="71">
        <f t="shared" si="4"/>
        <v>0.8361678004535148</v>
      </c>
      <c r="H49" s="55">
        <v>0</v>
      </c>
      <c r="I49" s="58">
        <v>3500000</v>
      </c>
      <c r="J49" s="72">
        <f t="shared" si="2"/>
        <v>0</v>
      </c>
    </row>
    <row r="50" spans="1:10" s="60" customFormat="1" ht="36" customHeight="1">
      <c r="A50" s="55">
        <v>43</v>
      </c>
      <c r="B50" s="56" t="s">
        <v>92</v>
      </c>
      <c r="C50" s="55" t="s">
        <v>19</v>
      </c>
      <c r="D50" s="55">
        <v>504</v>
      </c>
      <c r="E50" s="55">
        <f t="shared" si="1"/>
        <v>352.79999999999995</v>
      </c>
      <c r="F50" s="57">
        <v>387.3</v>
      </c>
      <c r="G50" s="71">
        <f t="shared" si="4"/>
        <v>1.0977891156462587</v>
      </c>
      <c r="H50" s="55">
        <v>1</v>
      </c>
      <c r="I50" s="58">
        <v>3500000</v>
      </c>
      <c r="J50" s="59">
        <f t="shared" si="2"/>
        <v>3500000</v>
      </c>
    </row>
    <row r="51" spans="1:10" s="60" customFormat="1" ht="36" customHeight="1">
      <c r="A51" s="55">
        <v>44</v>
      </c>
      <c r="B51" s="56" t="s">
        <v>93</v>
      </c>
      <c r="C51" s="55" t="s">
        <v>19</v>
      </c>
      <c r="D51" s="55">
        <v>504</v>
      </c>
      <c r="E51" s="55">
        <f t="shared" si="1"/>
        <v>352.79999999999995</v>
      </c>
      <c r="F51" s="57">
        <v>352.1</v>
      </c>
      <c r="G51" s="71">
        <f t="shared" si="4"/>
        <v>0.9980158730158732</v>
      </c>
      <c r="H51" s="55">
        <v>1</v>
      </c>
      <c r="I51" s="58">
        <v>3500000</v>
      </c>
      <c r="J51" s="59">
        <f t="shared" si="2"/>
        <v>3500000</v>
      </c>
    </row>
    <row r="52" spans="1:10" s="60" customFormat="1" ht="36" customHeight="1">
      <c r="A52" s="55">
        <v>45</v>
      </c>
      <c r="B52" s="66" t="s">
        <v>76</v>
      </c>
      <c r="C52" s="55" t="s">
        <v>19</v>
      </c>
      <c r="D52" s="55">
        <v>504</v>
      </c>
      <c r="E52" s="55">
        <f t="shared" si="1"/>
        <v>352.79999999999995</v>
      </c>
      <c r="F52" s="57">
        <v>219.4</v>
      </c>
      <c r="G52" s="71">
        <f t="shared" si="4"/>
        <v>0.6218820861678005</v>
      </c>
      <c r="H52" s="55">
        <v>0</v>
      </c>
      <c r="I52" s="58">
        <v>3500000</v>
      </c>
      <c r="J52" s="72">
        <f t="shared" si="2"/>
        <v>0</v>
      </c>
    </row>
    <row r="53" spans="1:10" s="99" customFormat="1" ht="36" customHeight="1">
      <c r="A53" s="63" t="s">
        <v>74</v>
      </c>
      <c r="B53" s="64" t="s">
        <v>75</v>
      </c>
      <c r="C53" s="63"/>
      <c r="D53" s="63"/>
      <c r="E53" s="55"/>
      <c r="F53" s="52"/>
      <c r="G53" s="71"/>
      <c r="H53" s="63"/>
      <c r="I53" s="127"/>
      <c r="J53" s="72"/>
    </row>
    <row r="54" spans="1:10" s="60" customFormat="1" ht="36" customHeight="1">
      <c r="A54" s="55">
        <v>46</v>
      </c>
      <c r="B54" s="112" t="s">
        <v>32</v>
      </c>
      <c r="C54" s="55" t="s">
        <v>10</v>
      </c>
      <c r="D54" s="55">
        <v>733</v>
      </c>
      <c r="E54" s="55">
        <f t="shared" si="1"/>
        <v>513.1</v>
      </c>
      <c r="F54" s="111">
        <f>' PABT Đ1'!F63</f>
        <v>434</v>
      </c>
      <c r="G54" s="71">
        <f t="shared" si="4"/>
        <v>0.8458390177353342</v>
      </c>
      <c r="H54" s="55">
        <v>0</v>
      </c>
      <c r="I54" s="58">
        <v>3500000</v>
      </c>
      <c r="J54" s="72">
        <f t="shared" si="2"/>
        <v>0</v>
      </c>
    </row>
    <row r="55" spans="1:10" s="60" customFormat="1" ht="36" customHeight="1">
      <c r="A55" s="55">
        <v>47</v>
      </c>
      <c r="B55" s="126" t="s">
        <v>30</v>
      </c>
      <c r="C55" s="55" t="s">
        <v>10</v>
      </c>
      <c r="D55" s="55">
        <v>733</v>
      </c>
      <c r="E55" s="55">
        <f t="shared" si="1"/>
        <v>513.1</v>
      </c>
      <c r="F55" s="57">
        <f>' PABT Đ1'!F64+' PABT Đ1'!F65</f>
        <v>902.3</v>
      </c>
      <c r="G55" s="71">
        <f t="shared" si="4"/>
        <v>1.758526603001364</v>
      </c>
      <c r="H55" s="55">
        <v>1</v>
      </c>
      <c r="I55" s="58">
        <v>3500000</v>
      </c>
      <c r="J55" s="58">
        <f t="shared" si="2"/>
        <v>3500000</v>
      </c>
    </row>
    <row r="56" spans="1:10" s="60" customFormat="1" ht="36" customHeight="1">
      <c r="A56" s="55">
        <v>48</v>
      </c>
      <c r="B56" s="56" t="s">
        <v>28</v>
      </c>
      <c r="C56" s="55" t="s">
        <v>10</v>
      </c>
      <c r="D56" s="55">
        <v>733</v>
      </c>
      <c r="E56" s="55">
        <f t="shared" si="1"/>
        <v>513.1</v>
      </c>
      <c r="F56" s="57">
        <v>378.7</v>
      </c>
      <c r="G56" s="71">
        <f t="shared" si="4"/>
        <v>0.73806275579809</v>
      </c>
      <c r="H56" s="55">
        <v>0</v>
      </c>
      <c r="I56" s="58">
        <v>3500000</v>
      </c>
      <c r="J56" s="72">
        <f t="shared" si="2"/>
        <v>0</v>
      </c>
    </row>
    <row r="57" spans="1:10" s="60" customFormat="1" ht="36" customHeight="1">
      <c r="A57" s="55">
        <v>49</v>
      </c>
      <c r="B57" s="56" t="s">
        <v>29</v>
      </c>
      <c r="C57" s="55" t="s">
        <v>10</v>
      </c>
      <c r="D57" s="55">
        <v>733</v>
      </c>
      <c r="E57" s="55">
        <f t="shared" si="1"/>
        <v>513.1</v>
      </c>
      <c r="F57" s="57">
        <v>238.5</v>
      </c>
      <c r="G57" s="71">
        <f t="shared" si="4"/>
        <v>0.46482167218865716</v>
      </c>
      <c r="H57" s="55">
        <v>0</v>
      </c>
      <c r="I57" s="58">
        <v>3500000</v>
      </c>
      <c r="J57" s="72">
        <f t="shared" si="2"/>
        <v>0</v>
      </c>
    </row>
    <row r="58" spans="1:10" s="60" customFormat="1" ht="36" customHeight="1">
      <c r="A58" s="55">
        <v>50</v>
      </c>
      <c r="B58" s="56" t="s">
        <v>33</v>
      </c>
      <c r="C58" s="55" t="s">
        <v>10</v>
      </c>
      <c r="D58" s="55">
        <v>733</v>
      </c>
      <c r="E58" s="55">
        <f t="shared" si="1"/>
        <v>513.1</v>
      </c>
      <c r="F58" s="57">
        <v>359.6</v>
      </c>
      <c r="G58" s="71">
        <f t="shared" si="4"/>
        <v>0.7008380432664199</v>
      </c>
      <c r="H58" s="55">
        <v>0</v>
      </c>
      <c r="I58" s="58">
        <v>3500000</v>
      </c>
      <c r="J58" s="72">
        <f t="shared" si="2"/>
        <v>0</v>
      </c>
    </row>
    <row r="59" spans="1:10" s="60" customFormat="1" ht="36" customHeight="1">
      <c r="A59" s="55">
        <v>51</v>
      </c>
      <c r="B59" s="56" t="s">
        <v>31</v>
      </c>
      <c r="C59" s="55" t="s">
        <v>10</v>
      </c>
      <c r="D59" s="55">
        <v>733</v>
      </c>
      <c r="E59" s="55">
        <f t="shared" si="1"/>
        <v>513.1</v>
      </c>
      <c r="F59" s="57">
        <v>548.7</v>
      </c>
      <c r="G59" s="71">
        <f t="shared" si="4"/>
        <v>1.069382186708244</v>
      </c>
      <c r="H59" s="55">
        <v>1</v>
      </c>
      <c r="I59" s="58">
        <v>3500000</v>
      </c>
      <c r="J59" s="58">
        <f t="shared" si="2"/>
        <v>3500000</v>
      </c>
    </row>
    <row r="60" spans="1:10" s="60" customFormat="1" ht="36" customHeight="1">
      <c r="A60" s="55">
        <v>52</v>
      </c>
      <c r="B60" s="56" t="s">
        <v>27</v>
      </c>
      <c r="C60" s="55" t="s">
        <v>10</v>
      </c>
      <c r="D60" s="55">
        <v>733</v>
      </c>
      <c r="E60" s="55">
        <f t="shared" si="1"/>
        <v>513.1</v>
      </c>
      <c r="F60" s="57">
        <v>491</v>
      </c>
      <c r="G60" s="71">
        <f t="shared" si="4"/>
        <v>0.9569284739816799</v>
      </c>
      <c r="H60" s="55">
        <v>0</v>
      </c>
      <c r="I60" s="58">
        <v>3500000</v>
      </c>
      <c r="J60" s="72">
        <f t="shared" si="2"/>
        <v>0</v>
      </c>
    </row>
    <row r="61" spans="1:10" s="51" customFormat="1" ht="36" customHeight="1">
      <c r="A61" s="192" t="s">
        <v>4</v>
      </c>
      <c r="B61" s="193"/>
      <c r="C61" s="63"/>
      <c r="D61" s="50"/>
      <c r="E61" s="50"/>
      <c r="F61" s="52">
        <f>SUM(F6:F60)</f>
        <v>23141</v>
      </c>
      <c r="G61" s="50"/>
      <c r="H61" s="63">
        <f>SUM(H6:H60)</f>
        <v>33</v>
      </c>
      <c r="I61" s="74"/>
      <c r="J61" s="73">
        <f>SUM(J6:J60)</f>
        <v>115500000</v>
      </c>
    </row>
    <row r="62" spans="1:6" s="39" customFormat="1" ht="15" customHeight="1">
      <c r="A62" s="41"/>
      <c r="B62" s="42"/>
      <c r="C62" s="41"/>
      <c r="D62" s="42"/>
      <c r="E62" s="42"/>
      <c r="F62" s="41"/>
    </row>
    <row r="63" spans="1:6" s="39" customFormat="1" ht="15.75" customHeight="1" hidden="1">
      <c r="A63" s="168" t="s">
        <v>7</v>
      </c>
      <c r="B63" s="168"/>
      <c r="C63" s="168"/>
      <c r="D63" s="168"/>
      <c r="E63" s="168"/>
      <c r="F63" s="168"/>
    </row>
    <row r="64" spans="1:6" s="39" customFormat="1" ht="15.75" customHeight="1" hidden="1">
      <c r="A64" s="145" t="s">
        <v>3</v>
      </c>
      <c r="B64" s="145"/>
      <c r="C64" s="145"/>
      <c r="D64" s="145"/>
      <c r="E64" s="145"/>
      <c r="F64" s="145"/>
    </row>
    <row r="65" spans="1:6" s="39" customFormat="1" ht="15.75" customHeight="1" hidden="1">
      <c r="A65" s="37"/>
      <c r="B65" s="42"/>
      <c r="C65" s="40"/>
      <c r="D65" s="43"/>
      <c r="E65" s="43"/>
      <c r="F65" s="41"/>
    </row>
    <row r="66" spans="1:6" s="39" customFormat="1" ht="15.75" customHeight="1" hidden="1">
      <c r="A66" s="44"/>
      <c r="B66" s="46"/>
      <c r="C66" s="41"/>
      <c r="D66" s="42"/>
      <c r="E66" s="42"/>
      <c r="F66" s="41"/>
    </row>
    <row r="67" spans="1:6" s="39" customFormat="1" ht="18" customHeight="1" hidden="1">
      <c r="A67" s="44"/>
      <c r="B67" s="42"/>
      <c r="C67" s="41"/>
      <c r="D67" s="42"/>
      <c r="E67" s="42"/>
      <c r="F67" s="41"/>
    </row>
    <row r="68" spans="1:6" s="39" customFormat="1" ht="18" customHeight="1" hidden="1">
      <c r="A68" s="44"/>
      <c r="B68" s="42"/>
      <c r="C68" s="41"/>
      <c r="D68" s="42"/>
      <c r="E68" s="42"/>
      <c r="F68" s="41"/>
    </row>
    <row r="69" spans="1:6" s="39" customFormat="1" ht="18" customHeight="1" hidden="1">
      <c r="A69" s="44"/>
      <c r="B69" s="42"/>
      <c r="C69" s="41"/>
      <c r="D69" s="42"/>
      <c r="E69" s="42"/>
      <c r="F69" s="41"/>
    </row>
    <row r="70" spans="1:6" s="39" customFormat="1" ht="18" customHeight="1" hidden="1">
      <c r="A70" s="44"/>
      <c r="B70" s="42"/>
      <c r="C70" s="41"/>
      <c r="D70" s="42"/>
      <c r="E70" s="42"/>
      <c r="F70" s="41"/>
    </row>
    <row r="71" spans="1:6" s="45" customFormat="1" ht="15.75" customHeight="1" hidden="1">
      <c r="A71" s="145" t="s">
        <v>23</v>
      </c>
      <c r="B71" s="145"/>
      <c r="C71" s="145"/>
      <c r="D71" s="145"/>
      <c r="E71" s="145"/>
      <c r="F71" s="145"/>
    </row>
    <row r="72" spans="1:6" s="45" customFormat="1" ht="15" customHeight="1">
      <c r="A72" s="41"/>
      <c r="B72" s="42"/>
      <c r="C72" s="41"/>
      <c r="D72" s="42"/>
      <c r="E72" s="42"/>
      <c r="F72" s="53"/>
    </row>
    <row r="73" spans="1:6" s="45" customFormat="1" ht="36.75" customHeight="1">
      <c r="A73" s="41"/>
      <c r="B73" s="174"/>
      <c r="C73" s="174"/>
      <c r="D73" s="174"/>
      <c r="E73" s="174"/>
      <c r="F73" s="174"/>
    </row>
    <row r="74" ht="15" customHeight="1"/>
    <row r="75" ht="15" customHeight="1"/>
    <row r="76" ht="15" customHeight="1">
      <c r="F76" s="54"/>
    </row>
    <row r="77" ht="15" customHeight="1"/>
    <row r="78" ht="15" customHeight="1"/>
    <row r="79" spans="2:5" s="14" customFormat="1" ht="15" customHeight="1">
      <c r="B79" s="15"/>
      <c r="D79" s="15"/>
      <c r="E79" s="15"/>
    </row>
    <row r="80" spans="2:5" s="14" customFormat="1" ht="15" customHeight="1">
      <c r="B80" s="15"/>
      <c r="D80" s="15"/>
      <c r="E80" s="15"/>
    </row>
    <row r="81" spans="2:5" s="14" customFormat="1" ht="15" customHeight="1">
      <c r="B81" s="15"/>
      <c r="D81" s="15"/>
      <c r="E81" s="15"/>
    </row>
  </sheetData>
  <sheetProtection/>
  <mergeCells count="15">
    <mergeCell ref="A64:F64"/>
    <mergeCell ref="A71:F71"/>
    <mergeCell ref="A3:A4"/>
    <mergeCell ref="B3:B4"/>
    <mergeCell ref="C3:C4"/>
    <mergeCell ref="H3:J3"/>
    <mergeCell ref="F3:F4"/>
    <mergeCell ref="A1:J1"/>
    <mergeCell ref="A2:J2"/>
    <mergeCell ref="B73:F73"/>
    <mergeCell ref="D3:D4"/>
    <mergeCell ref="E3:E4"/>
    <mergeCell ref="G3:G4"/>
    <mergeCell ref="A61:B61"/>
    <mergeCell ref="A63:F63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91"/>
  <sheetViews>
    <sheetView view="pageBreakPreview" zoomScaleSheetLayoutView="100" zoomScalePageLayoutView="0" workbookViewId="0" topLeftCell="A1">
      <selection activeCell="J11" sqref="J11"/>
    </sheetView>
  </sheetViews>
  <sheetFormatPr defaultColWidth="10.00390625" defaultRowHeight="12.75"/>
  <cols>
    <col min="1" max="1" width="4.8515625" style="14" customWidth="1"/>
    <col min="2" max="2" width="18.421875" style="15" customWidth="1"/>
    <col min="3" max="3" width="5.8515625" style="15" customWidth="1"/>
    <col min="4" max="4" width="6.00390625" style="14" customWidth="1"/>
    <col min="5" max="5" width="5.421875" style="1" customWidth="1"/>
    <col min="6" max="6" width="8.8515625" style="25" customWidth="1"/>
    <col min="7" max="7" width="5.57421875" style="136" customWidth="1"/>
    <col min="8" max="8" width="9.00390625" style="25" customWidth="1"/>
    <col min="9" max="9" width="9.421875" style="14" customWidth="1"/>
    <col min="10" max="10" width="11.140625" style="14" customWidth="1"/>
    <col min="11" max="11" width="15.00390625" style="14" customWidth="1"/>
    <col min="12" max="12" width="11.7109375" style="1" customWidth="1"/>
    <col min="13" max="16384" width="10.00390625" style="1" customWidth="1"/>
  </cols>
  <sheetData>
    <row r="1" spans="1:12" s="39" customFormat="1" ht="34.5" customHeight="1">
      <c r="A1" s="197" t="s">
        <v>132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39" customFormat="1" ht="33.75" customHeight="1">
      <c r="A2" s="198" t="str">
        <f>'DS THU HỒI Đ1 trình'!A2:O2</f>
        <v>( Kèm theo Quyết định số: ………/QĐ-UBND ngày …….../7/2023 của UBND huyện Tân Yên)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39" customFormat="1" ht="21" customHeight="1">
      <c r="A3" s="143"/>
      <c r="B3" s="143"/>
      <c r="C3" s="143"/>
      <c r="D3" s="143"/>
      <c r="E3" s="143"/>
      <c r="F3" s="143"/>
      <c r="G3" s="143"/>
      <c r="H3" s="143"/>
      <c r="I3" s="143"/>
      <c r="J3" s="144"/>
      <c r="K3" s="191" t="s">
        <v>134</v>
      </c>
      <c r="L3" s="191"/>
    </row>
    <row r="4" spans="1:12" s="79" customFormat="1" ht="25.5" customHeight="1">
      <c r="A4" s="173" t="s">
        <v>60</v>
      </c>
      <c r="B4" s="173" t="s">
        <v>61</v>
      </c>
      <c r="C4" s="173" t="s">
        <v>62</v>
      </c>
      <c r="D4" s="173" t="s">
        <v>86</v>
      </c>
      <c r="E4" s="173"/>
      <c r="F4" s="173"/>
      <c r="G4" s="173" t="s">
        <v>0</v>
      </c>
      <c r="H4" s="173" t="s">
        <v>59</v>
      </c>
      <c r="I4" s="173"/>
      <c r="J4" s="184"/>
      <c r="K4" s="195" t="s">
        <v>130</v>
      </c>
      <c r="L4" s="183" t="s">
        <v>131</v>
      </c>
    </row>
    <row r="5" spans="1:12" s="79" customFormat="1" ht="45.75" customHeight="1">
      <c r="A5" s="173"/>
      <c r="B5" s="173"/>
      <c r="C5" s="173"/>
      <c r="D5" s="114" t="s">
        <v>6</v>
      </c>
      <c r="E5" s="114" t="s">
        <v>2</v>
      </c>
      <c r="F5" s="81" t="s">
        <v>58</v>
      </c>
      <c r="G5" s="173"/>
      <c r="H5" s="81" t="s">
        <v>9</v>
      </c>
      <c r="I5" s="114" t="s">
        <v>8</v>
      </c>
      <c r="J5" s="114" t="s">
        <v>67</v>
      </c>
      <c r="K5" s="196"/>
      <c r="L5" s="183"/>
    </row>
    <row r="6" spans="1:12" s="79" customFormat="1" ht="14.25" customHeight="1">
      <c r="A6" s="114" t="s">
        <v>68</v>
      </c>
      <c r="B6" s="114" t="s">
        <v>71</v>
      </c>
      <c r="C6" s="114"/>
      <c r="D6" s="114"/>
      <c r="E6" s="114"/>
      <c r="F6" s="81"/>
      <c r="G6" s="133"/>
      <c r="H6" s="81"/>
      <c r="I6" s="114"/>
      <c r="J6" s="114"/>
      <c r="K6" s="83"/>
      <c r="L6" s="84"/>
    </row>
    <row r="7" spans="1:12" s="90" customFormat="1" ht="36" customHeight="1">
      <c r="A7" s="116">
        <v>1</v>
      </c>
      <c r="B7" s="115" t="s">
        <v>56</v>
      </c>
      <c r="C7" s="115" t="s">
        <v>14</v>
      </c>
      <c r="D7" s="116">
        <v>23</v>
      </c>
      <c r="E7" s="116">
        <v>145</v>
      </c>
      <c r="F7" s="87">
        <v>334.8</v>
      </c>
      <c r="G7" s="132" t="s">
        <v>1</v>
      </c>
      <c r="H7" s="137">
        <v>0</v>
      </c>
      <c r="I7" s="89">
        <v>334.8</v>
      </c>
      <c r="J7" s="89">
        <f>I7</f>
        <v>334.8</v>
      </c>
      <c r="K7" s="89">
        <f>J7*40000</f>
        <v>13392000</v>
      </c>
      <c r="L7" s="89">
        <f>SUM(K7:K7)</f>
        <v>13392000</v>
      </c>
    </row>
    <row r="8" spans="1:12" s="90" customFormat="1" ht="27" customHeight="1">
      <c r="A8" s="153">
        <v>2</v>
      </c>
      <c r="B8" s="165" t="s">
        <v>122</v>
      </c>
      <c r="C8" s="165" t="s">
        <v>14</v>
      </c>
      <c r="D8" s="116">
        <v>23</v>
      </c>
      <c r="E8" s="116">
        <v>204</v>
      </c>
      <c r="F8" s="87">
        <v>305.5</v>
      </c>
      <c r="G8" s="132" t="s">
        <v>1</v>
      </c>
      <c r="H8" s="137">
        <v>0</v>
      </c>
      <c r="I8" s="89">
        <v>289.5</v>
      </c>
      <c r="J8" s="89">
        <f>I8</f>
        <v>289.5</v>
      </c>
      <c r="K8" s="89">
        <f aca="true" t="shared" si="0" ref="K8:K70">J8*40000</f>
        <v>11580000</v>
      </c>
      <c r="L8" s="169">
        <f>SUM(K8:K9)</f>
        <v>13648000</v>
      </c>
    </row>
    <row r="9" spans="1:12" s="90" customFormat="1" ht="27" customHeight="1">
      <c r="A9" s="153"/>
      <c r="B9" s="165"/>
      <c r="C9" s="165"/>
      <c r="D9" s="116">
        <v>24</v>
      </c>
      <c r="E9" s="116">
        <v>218</v>
      </c>
      <c r="F9" s="87">
        <v>346.4</v>
      </c>
      <c r="G9" s="132" t="s">
        <v>1</v>
      </c>
      <c r="H9" s="137">
        <v>0</v>
      </c>
      <c r="I9" s="89">
        <v>51.7</v>
      </c>
      <c r="J9" s="89">
        <f>I9</f>
        <v>51.7</v>
      </c>
      <c r="K9" s="89">
        <f t="shared" si="0"/>
        <v>2068000</v>
      </c>
      <c r="L9" s="170"/>
    </row>
    <row r="10" spans="1:12" s="90" customFormat="1" ht="31.5" customHeight="1">
      <c r="A10" s="116">
        <v>3</v>
      </c>
      <c r="B10" s="115" t="s">
        <v>53</v>
      </c>
      <c r="C10" s="115" t="s">
        <v>14</v>
      </c>
      <c r="D10" s="116">
        <v>23</v>
      </c>
      <c r="E10" s="116">
        <v>206</v>
      </c>
      <c r="F10" s="87">
        <v>605.1</v>
      </c>
      <c r="G10" s="132" t="s">
        <v>1</v>
      </c>
      <c r="H10" s="137">
        <v>0</v>
      </c>
      <c r="I10" s="89">
        <v>5.3</v>
      </c>
      <c r="J10" s="89">
        <f>I10</f>
        <v>5.3</v>
      </c>
      <c r="K10" s="89">
        <f t="shared" si="0"/>
        <v>212000</v>
      </c>
      <c r="L10" s="89">
        <f>SUM(K10:K10)</f>
        <v>212000</v>
      </c>
    </row>
    <row r="11" spans="1:12" s="90" customFormat="1" ht="31.5" customHeight="1">
      <c r="A11" s="116">
        <v>4</v>
      </c>
      <c r="B11" s="115" t="s">
        <v>121</v>
      </c>
      <c r="C11" s="115" t="s">
        <v>14</v>
      </c>
      <c r="D11" s="116">
        <v>24</v>
      </c>
      <c r="E11" s="116">
        <v>217</v>
      </c>
      <c r="F11" s="87">
        <v>698.7</v>
      </c>
      <c r="G11" s="132" t="s">
        <v>1</v>
      </c>
      <c r="H11" s="137">
        <v>0</v>
      </c>
      <c r="I11" s="89">
        <v>635.5</v>
      </c>
      <c r="J11" s="89">
        <f aca="true" t="shared" si="1" ref="J11:J61">I11</f>
        <v>635.5</v>
      </c>
      <c r="K11" s="89">
        <f t="shared" si="0"/>
        <v>25420000</v>
      </c>
      <c r="L11" s="89">
        <f>SUM(K11:K11)</f>
        <v>25420000</v>
      </c>
    </row>
    <row r="12" spans="1:12" s="90" customFormat="1" ht="31.5" customHeight="1">
      <c r="A12" s="116">
        <v>5</v>
      </c>
      <c r="B12" s="115" t="s">
        <v>120</v>
      </c>
      <c r="C12" s="115" t="s">
        <v>14</v>
      </c>
      <c r="D12" s="116">
        <v>24</v>
      </c>
      <c r="E12" s="116">
        <v>76</v>
      </c>
      <c r="F12" s="87">
        <v>619.2</v>
      </c>
      <c r="G12" s="132" t="s">
        <v>1</v>
      </c>
      <c r="H12" s="137">
        <v>0</v>
      </c>
      <c r="I12" s="89">
        <v>619.2</v>
      </c>
      <c r="J12" s="89">
        <f t="shared" si="1"/>
        <v>619.2</v>
      </c>
      <c r="K12" s="89">
        <f t="shared" si="0"/>
        <v>24768000</v>
      </c>
      <c r="L12" s="89">
        <f>SUM(K12:K12)</f>
        <v>24768000</v>
      </c>
    </row>
    <row r="13" spans="1:12" s="90" customFormat="1" ht="31.5" customHeight="1">
      <c r="A13" s="116">
        <v>6</v>
      </c>
      <c r="B13" s="91" t="s">
        <v>39</v>
      </c>
      <c r="C13" s="115" t="s">
        <v>14</v>
      </c>
      <c r="D13" s="116">
        <v>24</v>
      </c>
      <c r="E13" s="116">
        <v>78</v>
      </c>
      <c r="F13" s="87">
        <v>329.5</v>
      </c>
      <c r="G13" s="132" t="s">
        <v>1</v>
      </c>
      <c r="H13" s="137">
        <v>0</v>
      </c>
      <c r="I13" s="89">
        <v>329.5</v>
      </c>
      <c r="J13" s="89">
        <f t="shared" si="1"/>
        <v>329.5</v>
      </c>
      <c r="K13" s="89">
        <f t="shared" si="0"/>
        <v>13180000</v>
      </c>
      <c r="L13" s="89">
        <f>SUM(K13:K13)</f>
        <v>13180000</v>
      </c>
    </row>
    <row r="14" spans="1:12" s="90" customFormat="1" ht="24.75" customHeight="1">
      <c r="A14" s="153">
        <v>7</v>
      </c>
      <c r="B14" s="175" t="s">
        <v>18</v>
      </c>
      <c r="C14" s="177" t="s">
        <v>14</v>
      </c>
      <c r="D14" s="116">
        <v>24</v>
      </c>
      <c r="E14" s="116">
        <v>112</v>
      </c>
      <c r="F14" s="87">
        <v>436.7</v>
      </c>
      <c r="G14" s="132" t="s">
        <v>1</v>
      </c>
      <c r="H14" s="137">
        <v>0</v>
      </c>
      <c r="I14" s="89">
        <v>436.7</v>
      </c>
      <c r="J14" s="89">
        <f t="shared" si="1"/>
        <v>436.7</v>
      </c>
      <c r="K14" s="89">
        <f t="shared" si="0"/>
        <v>17468000</v>
      </c>
      <c r="L14" s="169">
        <f>SUM(K14:K15)</f>
        <v>21136000</v>
      </c>
    </row>
    <row r="15" spans="1:12" s="90" customFormat="1" ht="24.75" customHeight="1">
      <c r="A15" s="153"/>
      <c r="B15" s="176"/>
      <c r="C15" s="178"/>
      <c r="D15" s="116">
        <v>24</v>
      </c>
      <c r="E15" s="116">
        <v>259</v>
      </c>
      <c r="F15" s="87">
        <v>152.9</v>
      </c>
      <c r="G15" s="132" t="s">
        <v>1</v>
      </c>
      <c r="H15" s="137">
        <v>0</v>
      </c>
      <c r="I15" s="89">
        <v>91.7</v>
      </c>
      <c r="J15" s="89">
        <f t="shared" si="1"/>
        <v>91.7</v>
      </c>
      <c r="K15" s="89">
        <f t="shared" si="0"/>
        <v>3668000</v>
      </c>
      <c r="L15" s="170"/>
    </row>
    <row r="16" spans="1:12" s="90" customFormat="1" ht="31.5" customHeight="1">
      <c r="A16" s="116">
        <v>8</v>
      </c>
      <c r="B16" s="91" t="s">
        <v>50</v>
      </c>
      <c r="C16" s="115" t="s">
        <v>14</v>
      </c>
      <c r="D16" s="116">
        <v>24</v>
      </c>
      <c r="E16" s="116">
        <v>113</v>
      </c>
      <c r="F16" s="87">
        <v>397.4</v>
      </c>
      <c r="G16" s="132" t="s">
        <v>1</v>
      </c>
      <c r="H16" s="137">
        <v>0</v>
      </c>
      <c r="I16" s="89">
        <v>397.4</v>
      </c>
      <c r="J16" s="89">
        <f>I16</f>
        <v>397.4</v>
      </c>
      <c r="K16" s="89">
        <f t="shared" si="0"/>
        <v>15896000</v>
      </c>
      <c r="L16" s="89">
        <f aca="true" t="shared" si="2" ref="L16:L26">SUM(K16:K16)</f>
        <v>15896000</v>
      </c>
    </row>
    <row r="17" spans="1:12" s="90" customFormat="1" ht="31.5" customHeight="1">
      <c r="A17" s="116">
        <v>9</v>
      </c>
      <c r="B17" s="115" t="s">
        <v>119</v>
      </c>
      <c r="C17" s="115" t="s">
        <v>14</v>
      </c>
      <c r="D17" s="116">
        <v>24</v>
      </c>
      <c r="E17" s="116">
        <v>118</v>
      </c>
      <c r="F17" s="87">
        <v>396.5</v>
      </c>
      <c r="G17" s="132" t="s">
        <v>1</v>
      </c>
      <c r="H17" s="137">
        <v>0</v>
      </c>
      <c r="I17" s="89">
        <v>396.5</v>
      </c>
      <c r="J17" s="89">
        <f t="shared" si="1"/>
        <v>396.5</v>
      </c>
      <c r="K17" s="89">
        <f t="shared" si="0"/>
        <v>15860000</v>
      </c>
      <c r="L17" s="89">
        <f t="shared" si="2"/>
        <v>15860000</v>
      </c>
    </row>
    <row r="18" spans="1:12" s="90" customFormat="1" ht="37.5" customHeight="1">
      <c r="A18" s="116">
        <v>10</v>
      </c>
      <c r="B18" s="115" t="s">
        <v>118</v>
      </c>
      <c r="C18" s="115" t="s">
        <v>14</v>
      </c>
      <c r="D18" s="116">
        <v>24</v>
      </c>
      <c r="E18" s="116">
        <v>121</v>
      </c>
      <c r="F18" s="87">
        <v>614.4</v>
      </c>
      <c r="G18" s="132" t="s">
        <v>1</v>
      </c>
      <c r="H18" s="137">
        <v>0</v>
      </c>
      <c r="I18" s="89">
        <v>614.4</v>
      </c>
      <c r="J18" s="89">
        <f t="shared" si="1"/>
        <v>614.4</v>
      </c>
      <c r="K18" s="89">
        <f t="shared" si="0"/>
        <v>24576000</v>
      </c>
      <c r="L18" s="89">
        <f t="shared" si="2"/>
        <v>24576000</v>
      </c>
    </row>
    <row r="19" spans="1:12" s="90" customFormat="1" ht="37.5" customHeight="1">
      <c r="A19" s="116">
        <v>11</v>
      </c>
      <c r="B19" s="92" t="s">
        <v>117</v>
      </c>
      <c r="C19" s="92" t="s">
        <v>14</v>
      </c>
      <c r="D19" s="116">
        <v>24</v>
      </c>
      <c r="E19" s="116">
        <v>165</v>
      </c>
      <c r="F19" s="87">
        <v>612.3</v>
      </c>
      <c r="G19" s="132" t="s">
        <v>1</v>
      </c>
      <c r="H19" s="137">
        <v>0</v>
      </c>
      <c r="I19" s="89">
        <v>612.3</v>
      </c>
      <c r="J19" s="89">
        <f>I19</f>
        <v>612.3</v>
      </c>
      <c r="K19" s="89">
        <f t="shared" si="0"/>
        <v>24492000</v>
      </c>
      <c r="L19" s="89">
        <f t="shared" si="2"/>
        <v>24492000</v>
      </c>
    </row>
    <row r="20" spans="1:12" s="90" customFormat="1" ht="37.5" customHeight="1">
      <c r="A20" s="116">
        <v>12</v>
      </c>
      <c r="B20" s="115" t="s">
        <v>116</v>
      </c>
      <c r="C20" s="115" t="s">
        <v>14</v>
      </c>
      <c r="D20" s="116">
        <v>24</v>
      </c>
      <c r="E20" s="116">
        <v>160</v>
      </c>
      <c r="F20" s="87">
        <v>762.7</v>
      </c>
      <c r="G20" s="132" t="s">
        <v>1</v>
      </c>
      <c r="H20" s="137">
        <v>0</v>
      </c>
      <c r="I20" s="89">
        <v>762.7</v>
      </c>
      <c r="J20" s="89">
        <f t="shared" si="1"/>
        <v>762.7</v>
      </c>
      <c r="K20" s="89">
        <f t="shared" si="0"/>
        <v>30508000</v>
      </c>
      <c r="L20" s="89">
        <f t="shared" si="2"/>
        <v>30508000</v>
      </c>
    </row>
    <row r="21" spans="1:12" s="90" customFormat="1" ht="37.5" customHeight="1">
      <c r="A21" s="116">
        <v>13</v>
      </c>
      <c r="B21" s="115" t="s">
        <v>115</v>
      </c>
      <c r="C21" s="115" t="s">
        <v>14</v>
      </c>
      <c r="D21" s="116">
        <v>24</v>
      </c>
      <c r="E21" s="116">
        <v>161</v>
      </c>
      <c r="F21" s="87">
        <v>459.3</v>
      </c>
      <c r="G21" s="132" t="s">
        <v>1</v>
      </c>
      <c r="H21" s="137">
        <v>0</v>
      </c>
      <c r="I21" s="89">
        <v>459.3</v>
      </c>
      <c r="J21" s="89">
        <f t="shared" si="1"/>
        <v>459.3</v>
      </c>
      <c r="K21" s="89">
        <f t="shared" si="0"/>
        <v>18372000</v>
      </c>
      <c r="L21" s="89">
        <f t="shared" si="2"/>
        <v>18372000</v>
      </c>
    </row>
    <row r="22" spans="1:12" s="90" customFormat="1" ht="37.5" customHeight="1">
      <c r="A22" s="116">
        <v>14</v>
      </c>
      <c r="B22" s="115" t="s">
        <v>114</v>
      </c>
      <c r="C22" s="115" t="s">
        <v>14</v>
      </c>
      <c r="D22" s="116">
        <v>24</v>
      </c>
      <c r="E22" s="116">
        <v>167</v>
      </c>
      <c r="F22" s="87">
        <v>336.3</v>
      </c>
      <c r="G22" s="132" t="s">
        <v>1</v>
      </c>
      <c r="H22" s="137">
        <v>0</v>
      </c>
      <c r="I22" s="89">
        <v>336.3</v>
      </c>
      <c r="J22" s="89">
        <f t="shared" si="1"/>
        <v>336.3</v>
      </c>
      <c r="K22" s="89">
        <f t="shared" si="0"/>
        <v>13452000</v>
      </c>
      <c r="L22" s="89">
        <f t="shared" si="2"/>
        <v>13452000</v>
      </c>
    </row>
    <row r="23" spans="1:12" s="90" customFormat="1" ht="37.5" customHeight="1">
      <c r="A23" s="116">
        <v>15</v>
      </c>
      <c r="B23" s="115" t="s">
        <v>113</v>
      </c>
      <c r="C23" s="115" t="s">
        <v>14</v>
      </c>
      <c r="D23" s="116">
        <v>24</v>
      </c>
      <c r="E23" s="116">
        <v>170</v>
      </c>
      <c r="F23" s="87">
        <v>501.6</v>
      </c>
      <c r="G23" s="132" t="s">
        <v>1</v>
      </c>
      <c r="H23" s="137">
        <v>0</v>
      </c>
      <c r="I23" s="89">
        <v>501.6</v>
      </c>
      <c r="J23" s="89">
        <f t="shared" si="1"/>
        <v>501.6</v>
      </c>
      <c r="K23" s="89">
        <f t="shared" si="0"/>
        <v>20064000</v>
      </c>
      <c r="L23" s="89">
        <f t="shared" si="2"/>
        <v>20064000</v>
      </c>
    </row>
    <row r="24" spans="1:12" s="90" customFormat="1" ht="37.5" customHeight="1">
      <c r="A24" s="116">
        <v>16</v>
      </c>
      <c r="B24" s="115" t="s">
        <v>112</v>
      </c>
      <c r="C24" s="115" t="s">
        <v>14</v>
      </c>
      <c r="D24" s="116">
        <v>24</v>
      </c>
      <c r="E24" s="116">
        <v>215</v>
      </c>
      <c r="F24" s="87">
        <v>318.9</v>
      </c>
      <c r="G24" s="132" t="s">
        <v>1</v>
      </c>
      <c r="H24" s="137">
        <v>0</v>
      </c>
      <c r="I24" s="89">
        <v>312.1</v>
      </c>
      <c r="J24" s="89">
        <f t="shared" si="1"/>
        <v>312.1</v>
      </c>
      <c r="K24" s="89">
        <f t="shared" si="0"/>
        <v>12484000</v>
      </c>
      <c r="L24" s="89">
        <f t="shared" si="2"/>
        <v>12484000</v>
      </c>
    </row>
    <row r="25" spans="1:12" s="90" customFormat="1" ht="37.5" customHeight="1">
      <c r="A25" s="116">
        <v>17</v>
      </c>
      <c r="B25" s="115" t="s">
        <v>111</v>
      </c>
      <c r="C25" s="115" t="s">
        <v>14</v>
      </c>
      <c r="D25" s="116">
        <v>24</v>
      </c>
      <c r="E25" s="116">
        <v>220</v>
      </c>
      <c r="F25" s="87">
        <v>433.2</v>
      </c>
      <c r="G25" s="132" t="s">
        <v>1</v>
      </c>
      <c r="H25" s="137">
        <v>0</v>
      </c>
      <c r="I25" s="89">
        <v>17.5</v>
      </c>
      <c r="J25" s="89">
        <f t="shared" si="1"/>
        <v>17.5</v>
      </c>
      <c r="K25" s="89">
        <f t="shared" si="0"/>
        <v>700000</v>
      </c>
      <c r="L25" s="89">
        <f t="shared" si="2"/>
        <v>700000</v>
      </c>
    </row>
    <row r="26" spans="1:12" s="90" customFormat="1" ht="37.5" customHeight="1">
      <c r="A26" s="116">
        <v>18</v>
      </c>
      <c r="B26" s="115" t="s">
        <v>123</v>
      </c>
      <c r="C26" s="115" t="s">
        <v>14</v>
      </c>
      <c r="D26" s="116">
        <v>24</v>
      </c>
      <c r="E26" s="116">
        <v>222</v>
      </c>
      <c r="F26" s="87">
        <v>440</v>
      </c>
      <c r="G26" s="132" t="s">
        <v>1</v>
      </c>
      <c r="H26" s="137">
        <v>0</v>
      </c>
      <c r="I26" s="89">
        <v>214</v>
      </c>
      <c r="J26" s="89">
        <f t="shared" si="1"/>
        <v>214</v>
      </c>
      <c r="K26" s="89">
        <f t="shared" si="0"/>
        <v>8560000</v>
      </c>
      <c r="L26" s="89">
        <f t="shared" si="2"/>
        <v>8560000</v>
      </c>
    </row>
    <row r="27" spans="1:12" s="90" customFormat="1" ht="29.25" customHeight="1">
      <c r="A27" s="160">
        <v>19</v>
      </c>
      <c r="B27" s="175" t="s">
        <v>110</v>
      </c>
      <c r="C27" s="175" t="s">
        <v>14</v>
      </c>
      <c r="D27" s="116">
        <v>24</v>
      </c>
      <c r="E27" s="116">
        <v>77</v>
      </c>
      <c r="F27" s="87">
        <v>399.3</v>
      </c>
      <c r="G27" s="132" t="s">
        <v>1</v>
      </c>
      <c r="H27" s="137">
        <v>0</v>
      </c>
      <c r="I27" s="89">
        <v>399.3</v>
      </c>
      <c r="J27" s="89">
        <f t="shared" si="1"/>
        <v>399.3</v>
      </c>
      <c r="K27" s="89">
        <f t="shared" si="0"/>
        <v>15972000</v>
      </c>
      <c r="L27" s="169">
        <f>SUM(K27:K28)</f>
        <v>42584000</v>
      </c>
    </row>
    <row r="28" spans="1:12" s="90" customFormat="1" ht="29.25" customHeight="1">
      <c r="A28" s="161"/>
      <c r="B28" s="176"/>
      <c r="C28" s="176"/>
      <c r="D28" s="116">
        <v>24</v>
      </c>
      <c r="E28" s="116">
        <v>115</v>
      </c>
      <c r="F28" s="87">
        <v>665.3</v>
      </c>
      <c r="G28" s="132" t="s">
        <v>1</v>
      </c>
      <c r="H28" s="137">
        <v>0</v>
      </c>
      <c r="I28" s="89">
        <v>665.3</v>
      </c>
      <c r="J28" s="89">
        <f t="shared" si="1"/>
        <v>665.3</v>
      </c>
      <c r="K28" s="89">
        <f t="shared" si="0"/>
        <v>26612000</v>
      </c>
      <c r="L28" s="170"/>
    </row>
    <row r="29" spans="1:12" s="90" customFormat="1" ht="29.25" customHeight="1">
      <c r="A29" s="116">
        <v>20</v>
      </c>
      <c r="B29" s="115" t="s">
        <v>26</v>
      </c>
      <c r="C29" s="115" t="s">
        <v>14</v>
      </c>
      <c r="D29" s="116">
        <v>24</v>
      </c>
      <c r="E29" s="116">
        <v>79</v>
      </c>
      <c r="F29" s="87">
        <v>400</v>
      </c>
      <c r="G29" s="132" t="s">
        <v>1</v>
      </c>
      <c r="H29" s="137">
        <v>0</v>
      </c>
      <c r="I29" s="89">
        <v>400</v>
      </c>
      <c r="J29" s="89">
        <f t="shared" si="1"/>
        <v>400</v>
      </c>
      <c r="K29" s="89">
        <f t="shared" si="0"/>
        <v>16000000</v>
      </c>
      <c r="L29" s="89">
        <f aca="true" t="shared" si="3" ref="L29:L35">SUM(K29:K29)</f>
        <v>16000000</v>
      </c>
    </row>
    <row r="30" spans="1:12" s="90" customFormat="1" ht="29.25" customHeight="1">
      <c r="A30" s="116">
        <v>21</v>
      </c>
      <c r="B30" s="115" t="s">
        <v>77</v>
      </c>
      <c r="C30" s="115" t="s">
        <v>14</v>
      </c>
      <c r="D30" s="116">
        <v>24</v>
      </c>
      <c r="E30" s="116">
        <v>116</v>
      </c>
      <c r="F30" s="87">
        <v>626.8</v>
      </c>
      <c r="G30" s="132" t="s">
        <v>1</v>
      </c>
      <c r="H30" s="137">
        <v>0</v>
      </c>
      <c r="I30" s="89">
        <v>626.8</v>
      </c>
      <c r="J30" s="89">
        <f t="shared" si="1"/>
        <v>626.8</v>
      </c>
      <c r="K30" s="89">
        <f t="shared" si="0"/>
        <v>25072000</v>
      </c>
      <c r="L30" s="89">
        <f t="shared" si="3"/>
        <v>25072000</v>
      </c>
    </row>
    <row r="31" spans="1:12" s="90" customFormat="1" ht="29.25" customHeight="1">
      <c r="A31" s="116">
        <v>22</v>
      </c>
      <c r="B31" s="115" t="s">
        <v>109</v>
      </c>
      <c r="C31" s="115" t="s">
        <v>14</v>
      </c>
      <c r="D31" s="116">
        <v>24</v>
      </c>
      <c r="E31" s="116">
        <v>120</v>
      </c>
      <c r="F31" s="87">
        <v>510.2</v>
      </c>
      <c r="G31" s="132" t="s">
        <v>1</v>
      </c>
      <c r="H31" s="137">
        <v>0</v>
      </c>
      <c r="I31" s="89">
        <v>510.2</v>
      </c>
      <c r="J31" s="89">
        <f t="shared" si="1"/>
        <v>510.2</v>
      </c>
      <c r="K31" s="89">
        <f t="shared" si="0"/>
        <v>20408000</v>
      </c>
      <c r="L31" s="89">
        <f t="shared" si="3"/>
        <v>20408000</v>
      </c>
    </row>
    <row r="32" spans="1:12" s="90" customFormat="1" ht="33" customHeight="1">
      <c r="A32" s="116">
        <v>23</v>
      </c>
      <c r="B32" s="115" t="s">
        <v>124</v>
      </c>
      <c r="C32" s="115" t="s">
        <v>14</v>
      </c>
      <c r="D32" s="116">
        <v>24</v>
      </c>
      <c r="E32" s="116">
        <v>126</v>
      </c>
      <c r="F32" s="88">
        <v>600.7</v>
      </c>
      <c r="G32" s="132" t="s">
        <v>1</v>
      </c>
      <c r="H32" s="137">
        <v>0</v>
      </c>
      <c r="I32" s="89">
        <v>600.7</v>
      </c>
      <c r="J32" s="89">
        <f t="shared" si="1"/>
        <v>600.7</v>
      </c>
      <c r="K32" s="89">
        <f t="shared" si="0"/>
        <v>24028000</v>
      </c>
      <c r="L32" s="89">
        <f t="shared" si="3"/>
        <v>24028000</v>
      </c>
    </row>
    <row r="33" spans="1:12" s="90" customFormat="1" ht="33" customHeight="1">
      <c r="A33" s="116">
        <v>24</v>
      </c>
      <c r="B33" s="115" t="s">
        <v>125</v>
      </c>
      <c r="C33" s="115" t="s">
        <v>14</v>
      </c>
      <c r="D33" s="116">
        <v>24</v>
      </c>
      <c r="E33" s="116">
        <v>163</v>
      </c>
      <c r="F33" s="87">
        <v>332.9</v>
      </c>
      <c r="G33" s="132" t="s">
        <v>1</v>
      </c>
      <c r="H33" s="137">
        <v>0</v>
      </c>
      <c r="I33" s="89">
        <v>332.9</v>
      </c>
      <c r="J33" s="89">
        <f t="shared" si="1"/>
        <v>332.9</v>
      </c>
      <c r="K33" s="89">
        <f t="shared" si="0"/>
        <v>13316000</v>
      </c>
      <c r="L33" s="89">
        <f t="shared" si="3"/>
        <v>13316000</v>
      </c>
    </row>
    <row r="34" spans="1:12" s="90" customFormat="1" ht="33" customHeight="1">
      <c r="A34" s="116">
        <v>25</v>
      </c>
      <c r="B34" s="92" t="s">
        <v>126</v>
      </c>
      <c r="C34" s="92" t="s">
        <v>14</v>
      </c>
      <c r="D34" s="116">
        <v>24</v>
      </c>
      <c r="E34" s="116">
        <v>164</v>
      </c>
      <c r="F34" s="87">
        <v>899.2</v>
      </c>
      <c r="G34" s="132" t="s">
        <v>1</v>
      </c>
      <c r="H34" s="137">
        <v>0</v>
      </c>
      <c r="I34" s="89">
        <v>899.2</v>
      </c>
      <c r="J34" s="89">
        <f t="shared" si="1"/>
        <v>899.2</v>
      </c>
      <c r="K34" s="89">
        <f t="shared" si="0"/>
        <v>35968000</v>
      </c>
      <c r="L34" s="89">
        <f t="shared" si="3"/>
        <v>35968000</v>
      </c>
    </row>
    <row r="35" spans="1:12" s="90" customFormat="1" ht="33" customHeight="1">
      <c r="A35" s="116">
        <v>26</v>
      </c>
      <c r="B35" s="115" t="s">
        <v>55</v>
      </c>
      <c r="C35" s="115" t="s">
        <v>14</v>
      </c>
      <c r="D35" s="116">
        <v>24</v>
      </c>
      <c r="E35" s="116">
        <v>214</v>
      </c>
      <c r="F35" s="87">
        <v>480</v>
      </c>
      <c r="G35" s="132" t="s">
        <v>1</v>
      </c>
      <c r="H35" s="137">
        <v>0</v>
      </c>
      <c r="I35" s="89">
        <v>480</v>
      </c>
      <c r="J35" s="89">
        <f t="shared" si="1"/>
        <v>480</v>
      </c>
      <c r="K35" s="89">
        <f t="shared" si="0"/>
        <v>19200000</v>
      </c>
      <c r="L35" s="89">
        <f t="shared" si="3"/>
        <v>19200000</v>
      </c>
    </row>
    <row r="36" spans="1:12" s="90" customFormat="1" ht="21" customHeight="1">
      <c r="A36" s="93" t="s">
        <v>70</v>
      </c>
      <c r="B36" s="94" t="s">
        <v>69</v>
      </c>
      <c r="C36" s="115"/>
      <c r="D36" s="116"/>
      <c r="E36" s="116"/>
      <c r="F36" s="87"/>
      <c r="G36" s="132"/>
      <c r="H36" s="137"/>
      <c r="I36" s="89"/>
      <c r="J36" s="89"/>
      <c r="K36" s="89"/>
      <c r="L36" s="89"/>
    </row>
    <row r="37" spans="1:12" s="90" customFormat="1" ht="34.5" customHeight="1">
      <c r="A37" s="116">
        <v>27</v>
      </c>
      <c r="B37" s="115" t="s">
        <v>128</v>
      </c>
      <c r="C37" s="115" t="s">
        <v>11</v>
      </c>
      <c r="D37" s="116">
        <v>23</v>
      </c>
      <c r="E37" s="116">
        <v>95</v>
      </c>
      <c r="F37" s="87">
        <v>587.8</v>
      </c>
      <c r="G37" s="132" t="s">
        <v>1</v>
      </c>
      <c r="H37" s="137">
        <v>0</v>
      </c>
      <c r="I37" s="89">
        <v>587.8</v>
      </c>
      <c r="J37" s="89">
        <f t="shared" si="1"/>
        <v>587.8</v>
      </c>
      <c r="K37" s="89">
        <f t="shared" si="0"/>
        <v>23512000</v>
      </c>
      <c r="L37" s="89">
        <f>SUM(K37:K37)</f>
        <v>23512000</v>
      </c>
    </row>
    <row r="38" spans="1:12" s="90" customFormat="1" ht="34.5" customHeight="1">
      <c r="A38" s="153">
        <v>28</v>
      </c>
      <c r="B38" s="165" t="s">
        <v>97</v>
      </c>
      <c r="C38" s="165" t="s">
        <v>11</v>
      </c>
      <c r="D38" s="116">
        <v>23</v>
      </c>
      <c r="E38" s="116">
        <v>148</v>
      </c>
      <c r="F38" s="87">
        <v>491.3</v>
      </c>
      <c r="G38" s="132" t="s">
        <v>1</v>
      </c>
      <c r="H38" s="137">
        <v>0</v>
      </c>
      <c r="I38" s="89">
        <v>491.3</v>
      </c>
      <c r="J38" s="89">
        <f t="shared" si="1"/>
        <v>491.3</v>
      </c>
      <c r="K38" s="89">
        <f t="shared" si="0"/>
        <v>19652000</v>
      </c>
      <c r="L38" s="169">
        <f>SUM(K38:K39)</f>
        <v>24632000</v>
      </c>
    </row>
    <row r="39" spans="1:12" s="90" customFormat="1" ht="34.5" customHeight="1">
      <c r="A39" s="153"/>
      <c r="B39" s="165"/>
      <c r="C39" s="165"/>
      <c r="D39" s="116">
        <v>23</v>
      </c>
      <c r="E39" s="116">
        <v>198</v>
      </c>
      <c r="F39" s="87">
        <v>230.6</v>
      </c>
      <c r="G39" s="132" t="s">
        <v>1</v>
      </c>
      <c r="H39" s="137">
        <v>0</v>
      </c>
      <c r="I39" s="89">
        <v>124.5</v>
      </c>
      <c r="J39" s="89">
        <f t="shared" si="1"/>
        <v>124.5</v>
      </c>
      <c r="K39" s="89">
        <f t="shared" si="0"/>
        <v>4980000</v>
      </c>
      <c r="L39" s="170"/>
    </row>
    <row r="40" spans="1:12" s="90" customFormat="1" ht="34.5" customHeight="1">
      <c r="A40" s="116">
        <v>29</v>
      </c>
      <c r="B40" s="95" t="s">
        <v>78</v>
      </c>
      <c r="C40" s="115" t="s">
        <v>11</v>
      </c>
      <c r="D40" s="116">
        <v>23</v>
      </c>
      <c r="E40" s="116">
        <v>146</v>
      </c>
      <c r="F40" s="87">
        <v>624.6</v>
      </c>
      <c r="G40" s="132" t="s">
        <v>1</v>
      </c>
      <c r="H40" s="137">
        <v>0</v>
      </c>
      <c r="I40" s="89">
        <v>624.6</v>
      </c>
      <c r="J40" s="89">
        <f t="shared" si="1"/>
        <v>624.6</v>
      </c>
      <c r="K40" s="89">
        <f t="shared" si="0"/>
        <v>24984000</v>
      </c>
      <c r="L40" s="89">
        <f>SUM(K40:K40)</f>
        <v>24984000</v>
      </c>
    </row>
    <row r="41" spans="1:12" s="90" customFormat="1" ht="34.5" customHeight="1">
      <c r="A41" s="153">
        <v>30</v>
      </c>
      <c r="B41" s="165" t="s">
        <v>96</v>
      </c>
      <c r="C41" s="165" t="s">
        <v>11</v>
      </c>
      <c r="D41" s="116">
        <v>23</v>
      </c>
      <c r="E41" s="116">
        <v>39</v>
      </c>
      <c r="F41" s="87">
        <v>765.6</v>
      </c>
      <c r="G41" s="132" t="s">
        <v>1</v>
      </c>
      <c r="H41" s="137">
        <v>0</v>
      </c>
      <c r="I41" s="89">
        <v>765.6</v>
      </c>
      <c r="J41" s="89">
        <f t="shared" si="1"/>
        <v>765.6</v>
      </c>
      <c r="K41" s="89">
        <f t="shared" si="0"/>
        <v>30624000</v>
      </c>
      <c r="L41" s="169">
        <f>SUM(K41:K42)</f>
        <v>40716000</v>
      </c>
    </row>
    <row r="42" spans="1:12" s="90" customFormat="1" ht="34.5" customHeight="1">
      <c r="A42" s="153"/>
      <c r="B42" s="165"/>
      <c r="C42" s="165"/>
      <c r="D42" s="116">
        <v>23</v>
      </c>
      <c r="E42" s="116">
        <v>200</v>
      </c>
      <c r="F42" s="87">
        <v>252.3</v>
      </c>
      <c r="G42" s="132" t="s">
        <v>1</v>
      </c>
      <c r="H42" s="137">
        <v>0</v>
      </c>
      <c r="I42" s="89">
        <v>252.3</v>
      </c>
      <c r="J42" s="89">
        <f t="shared" si="1"/>
        <v>252.3</v>
      </c>
      <c r="K42" s="89">
        <f t="shared" si="0"/>
        <v>10092000</v>
      </c>
      <c r="L42" s="170"/>
    </row>
    <row r="43" spans="1:12" s="90" customFormat="1" ht="34.5" customHeight="1">
      <c r="A43" s="116">
        <v>31</v>
      </c>
      <c r="B43" s="95" t="s">
        <v>57</v>
      </c>
      <c r="C43" s="115" t="s">
        <v>11</v>
      </c>
      <c r="D43" s="116">
        <v>24</v>
      </c>
      <c r="E43" s="116">
        <v>33</v>
      </c>
      <c r="F43" s="87">
        <v>389.5</v>
      </c>
      <c r="G43" s="132" t="s">
        <v>1</v>
      </c>
      <c r="H43" s="137">
        <v>0</v>
      </c>
      <c r="I43" s="89">
        <v>389.5</v>
      </c>
      <c r="J43" s="89">
        <f t="shared" si="1"/>
        <v>389.5</v>
      </c>
      <c r="K43" s="89">
        <f t="shared" si="0"/>
        <v>15580000</v>
      </c>
      <c r="L43" s="89">
        <f>SUM(K43:K43)</f>
        <v>15580000</v>
      </c>
    </row>
    <row r="44" spans="1:12" s="90" customFormat="1" ht="34.5" customHeight="1">
      <c r="A44" s="116">
        <v>32</v>
      </c>
      <c r="B44" s="115" t="s">
        <v>12</v>
      </c>
      <c r="C44" s="115" t="s">
        <v>11</v>
      </c>
      <c r="D44" s="116">
        <v>23</v>
      </c>
      <c r="E44" s="116">
        <v>156</v>
      </c>
      <c r="F44" s="87">
        <v>536.5</v>
      </c>
      <c r="G44" s="132" t="s">
        <v>1</v>
      </c>
      <c r="H44" s="137">
        <v>0</v>
      </c>
      <c r="I44" s="89">
        <v>257.8</v>
      </c>
      <c r="J44" s="89">
        <f t="shared" si="1"/>
        <v>257.8</v>
      </c>
      <c r="K44" s="89">
        <f t="shared" si="0"/>
        <v>10312000</v>
      </c>
      <c r="L44" s="89">
        <f>SUM(K44:K44)</f>
        <v>10312000</v>
      </c>
    </row>
    <row r="45" spans="1:12" s="90" customFormat="1" ht="34.5" customHeight="1">
      <c r="A45" s="116">
        <v>33</v>
      </c>
      <c r="B45" s="115" t="s">
        <v>95</v>
      </c>
      <c r="C45" s="115" t="s">
        <v>11</v>
      </c>
      <c r="D45" s="116">
        <v>23</v>
      </c>
      <c r="E45" s="116">
        <v>149</v>
      </c>
      <c r="F45" s="87">
        <v>463.8</v>
      </c>
      <c r="G45" s="132" t="s">
        <v>1</v>
      </c>
      <c r="H45" s="137">
        <v>0</v>
      </c>
      <c r="I45" s="89">
        <v>447.9</v>
      </c>
      <c r="J45" s="89">
        <f t="shared" si="1"/>
        <v>447.9</v>
      </c>
      <c r="K45" s="89">
        <f t="shared" si="0"/>
        <v>17916000</v>
      </c>
      <c r="L45" s="89">
        <f>SUM(K45:K45)</f>
        <v>17916000</v>
      </c>
    </row>
    <row r="46" spans="1:12" s="90" customFormat="1" ht="34.5" customHeight="1">
      <c r="A46" s="116">
        <v>34</v>
      </c>
      <c r="B46" s="115" t="s">
        <v>20</v>
      </c>
      <c r="C46" s="115" t="s">
        <v>11</v>
      </c>
      <c r="D46" s="116">
        <v>23</v>
      </c>
      <c r="E46" s="116">
        <v>194</v>
      </c>
      <c r="F46" s="87">
        <v>999.5</v>
      </c>
      <c r="G46" s="132" t="s">
        <v>1</v>
      </c>
      <c r="H46" s="137">
        <v>0</v>
      </c>
      <c r="I46" s="89">
        <v>10.3</v>
      </c>
      <c r="J46" s="89">
        <f t="shared" si="1"/>
        <v>10.3</v>
      </c>
      <c r="K46" s="89">
        <f t="shared" si="0"/>
        <v>412000</v>
      </c>
      <c r="L46" s="89">
        <f>SUM(K46:K46)</f>
        <v>412000</v>
      </c>
    </row>
    <row r="47" spans="1:12" s="90" customFormat="1" ht="34.5" customHeight="1">
      <c r="A47" s="153">
        <v>35</v>
      </c>
      <c r="B47" s="165" t="s">
        <v>54</v>
      </c>
      <c r="C47" s="160" t="s">
        <v>11</v>
      </c>
      <c r="D47" s="116">
        <v>23</v>
      </c>
      <c r="E47" s="116">
        <v>143</v>
      </c>
      <c r="F47" s="87">
        <v>373.4</v>
      </c>
      <c r="G47" s="132" t="s">
        <v>1</v>
      </c>
      <c r="H47" s="137">
        <v>0</v>
      </c>
      <c r="I47" s="89">
        <v>373.4</v>
      </c>
      <c r="J47" s="89">
        <f t="shared" si="1"/>
        <v>373.4</v>
      </c>
      <c r="K47" s="89">
        <f t="shared" si="0"/>
        <v>14936000</v>
      </c>
      <c r="L47" s="169">
        <f>SUM(K47:K48)</f>
        <v>18984000</v>
      </c>
    </row>
    <row r="48" spans="1:12" s="90" customFormat="1" ht="34.5" customHeight="1">
      <c r="A48" s="153"/>
      <c r="B48" s="165"/>
      <c r="C48" s="161"/>
      <c r="D48" s="116">
        <v>23</v>
      </c>
      <c r="E48" s="116">
        <v>197</v>
      </c>
      <c r="F48" s="87">
        <v>271</v>
      </c>
      <c r="G48" s="132" t="s">
        <v>1</v>
      </c>
      <c r="H48" s="137">
        <v>0</v>
      </c>
      <c r="I48" s="89">
        <v>101.2</v>
      </c>
      <c r="J48" s="89">
        <f t="shared" si="1"/>
        <v>101.2</v>
      </c>
      <c r="K48" s="89">
        <f t="shared" si="0"/>
        <v>4048000</v>
      </c>
      <c r="L48" s="170"/>
    </row>
    <row r="49" spans="1:12" s="90" customFormat="1" ht="34.5" customHeight="1">
      <c r="A49" s="116">
        <v>36</v>
      </c>
      <c r="B49" s="115" t="s">
        <v>24</v>
      </c>
      <c r="C49" s="115" t="s">
        <v>11</v>
      </c>
      <c r="D49" s="116">
        <v>24</v>
      </c>
      <c r="E49" s="116">
        <v>69</v>
      </c>
      <c r="F49" s="87">
        <v>337.7</v>
      </c>
      <c r="G49" s="132" t="s">
        <v>1</v>
      </c>
      <c r="H49" s="137">
        <v>0</v>
      </c>
      <c r="I49" s="89">
        <v>337.7</v>
      </c>
      <c r="J49" s="89">
        <f t="shared" si="1"/>
        <v>337.7</v>
      </c>
      <c r="K49" s="89">
        <f t="shared" si="0"/>
        <v>13508000</v>
      </c>
      <c r="L49" s="89">
        <f>SUM(K49:K49)</f>
        <v>13508000</v>
      </c>
    </row>
    <row r="50" spans="1:12" s="90" customFormat="1" ht="34.5" customHeight="1">
      <c r="A50" s="93" t="s">
        <v>72</v>
      </c>
      <c r="B50" s="94" t="s">
        <v>73</v>
      </c>
      <c r="C50" s="115"/>
      <c r="D50" s="116"/>
      <c r="E50" s="116"/>
      <c r="F50" s="87"/>
      <c r="G50" s="132"/>
      <c r="H50" s="137"/>
      <c r="I50" s="89"/>
      <c r="J50" s="89"/>
      <c r="K50" s="89"/>
      <c r="L50" s="89"/>
    </row>
    <row r="51" spans="1:12" s="90" customFormat="1" ht="34.5" customHeight="1">
      <c r="A51" s="153">
        <v>37</v>
      </c>
      <c r="B51" s="165" t="s">
        <v>94</v>
      </c>
      <c r="C51" s="165" t="s">
        <v>19</v>
      </c>
      <c r="D51" s="116">
        <v>24</v>
      </c>
      <c r="E51" s="116">
        <v>213</v>
      </c>
      <c r="F51" s="87">
        <v>336</v>
      </c>
      <c r="G51" s="132" t="s">
        <v>1</v>
      </c>
      <c r="H51" s="137">
        <v>0</v>
      </c>
      <c r="I51" s="89">
        <v>320.8</v>
      </c>
      <c r="J51" s="89">
        <f t="shared" si="1"/>
        <v>320.8</v>
      </c>
      <c r="K51" s="89">
        <f t="shared" si="0"/>
        <v>12832000</v>
      </c>
      <c r="L51" s="169">
        <f>SUM(K51:K52)</f>
        <v>16884000</v>
      </c>
    </row>
    <row r="52" spans="1:12" s="90" customFormat="1" ht="34.5" customHeight="1">
      <c r="A52" s="153"/>
      <c r="B52" s="165"/>
      <c r="C52" s="165"/>
      <c r="D52" s="116">
        <v>24</v>
      </c>
      <c r="E52" s="116">
        <v>224</v>
      </c>
      <c r="F52" s="87">
        <v>179.7</v>
      </c>
      <c r="G52" s="132" t="s">
        <v>1</v>
      </c>
      <c r="H52" s="137">
        <v>0</v>
      </c>
      <c r="I52" s="89">
        <v>101.3</v>
      </c>
      <c r="J52" s="89">
        <f t="shared" si="1"/>
        <v>101.3</v>
      </c>
      <c r="K52" s="89">
        <f t="shared" si="0"/>
        <v>4052000</v>
      </c>
      <c r="L52" s="170"/>
    </row>
    <row r="53" spans="1:12" s="90" customFormat="1" ht="27" customHeight="1">
      <c r="A53" s="153">
        <v>38</v>
      </c>
      <c r="B53" s="165" t="s">
        <v>90</v>
      </c>
      <c r="C53" s="160" t="s">
        <v>19</v>
      </c>
      <c r="D53" s="116">
        <v>24</v>
      </c>
      <c r="E53" s="116">
        <v>225</v>
      </c>
      <c r="F53" s="87">
        <v>200.9</v>
      </c>
      <c r="G53" s="132" t="s">
        <v>1</v>
      </c>
      <c r="H53" s="137">
        <v>0</v>
      </c>
      <c r="I53" s="89">
        <v>4.3</v>
      </c>
      <c r="J53" s="89">
        <f t="shared" si="1"/>
        <v>4.3</v>
      </c>
      <c r="K53" s="89">
        <f t="shared" si="0"/>
        <v>172000</v>
      </c>
      <c r="L53" s="169">
        <f>SUM(K53:K54)</f>
        <v>4848000</v>
      </c>
    </row>
    <row r="54" spans="1:12" s="90" customFormat="1" ht="27" customHeight="1">
      <c r="A54" s="153"/>
      <c r="B54" s="165"/>
      <c r="C54" s="161"/>
      <c r="D54" s="116">
        <v>24</v>
      </c>
      <c r="E54" s="116">
        <v>226</v>
      </c>
      <c r="F54" s="87">
        <v>197.7</v>
      </c>
      <c r="G54" s="132" t="s">
        <v>1</v>
      </c>
      <c r="H54" s="137">
        <v>0</v>
      </c>
      <c r="I54" s="89">
        <v>116.9</v>
      </c>
      <c r="J54" s="89">
        <f t="shared" si="1"/>
        <v>116.9</v>
      </c>
      <c r="K54" s="89">
        <f t="shared" si="0"/>
        <v>4676000</v>
      </c>
      <c r="L54" s="170"/>
    </row>
    <row r="55" spans="1:12" s="90" customFormat="1" ht="34.5" customHeight="1">
      <c r="A55" s="116">
        <v>39</v>
      </c>
      <c r="B55" s="115" t="s">
        <v>89</v>
      </c>
      <c r="C55" s="115" t="s">
        <v>19</v>
      </c>
      <c r="D55" s="116">
        <v>24</v>
      </c>
      <c r="E55" s="116">
        <v>202</v>
      </c>
      <c r="F55" s="87">
        <v>287</v>
      </c>
      <c r="G55" s="132" t="s">
        <v>1</v>
      </c>
      <c r="H55" s="137">
        <v>0</v>
      </c>
      <c r="I55" s="89">
        <v>287</v>
      </c>
      <c r="J55" s="89">
        <f t="shared" si="1"/>
        <v>287</v>
      </c>
      <c r="K55" s="89">
        <f t="shared" si="0"/>
        <v>11480000</v>
      </c>
      <c r="L55" s="89">
        <f aca="true" t="shared" si="4" ref="L55:L61">SUM(K55:K55)</f>
        <v>11480000</v>
      </c>
    </row>
    <row r="56" spans="1:12" s="90" customFormat="1" ht="34.5" customHeight="1">
      <c r="A56" s="116">
        <v>40</v>
      </c>
      <c r="B56" s="115" t="s">
        <v>88</v>
      </c>
      <c r="C56" s="115" t="s">
        <v>19</v>
      </c>
      <c r="D56" s="116">
        <v>24</v>
      </c>
      <c r="E56" s="116">
        <v>206</v>
      </c>
      <c r="F56" s="87">
        <v>342.9</v>
      </c>
      <c r="G56" s="132" t="s">
        <v>1</v>
      </c>
      <c r="H56" s="137">
        <v>0</v>
      </c>
      <c r="I56" s="89">
        <v>342.9</v>
      </c>
      <c r="J56" s="89">
        <f t="shared" si="1"/>
        <v>342.9</v>
      </c>
      <c r="K56" s="89">
        <f t="shared" si="0"/>
        <v>13716000</v>
      </c>
      <c r="L56" s="89">
        <f t="shared" si="4"/>
        <v>13716000</v>
      </c>
    </row>
    <row r="57" spans="1:12" s="90" customFormat="1" ht="34.5" customHeight="1">
      <c r="A57" s="116">
        <v>41</v>
      </c>
      <c r="B57" s="115" t="s">
        <v>91</v>
      </c>
      <c r="C57" s="115" t="s">
        <v>19</v>
      </c>
      <c r="D57" s="116">
        <v>24</v>
      </c>
      <c r="E57" s="116">
        <v>155</v>
      </c>
      <c r="F57" s="87">
        <v>264.9</v>
      </c>
      <c r="G57" s="132" t="s">
        <v>1</v>
      </c>
      <c r="H57" s="137">
        <v>0</v>
      </c>
      <c r="I57" s="89">
        <v>264.9</v>
      </c>
      <c r="J57" s="89">
        <f t="shared" si="1"/>
        <v>264.9</v>
      </c>
      <c r="K57" s="89">
        <f t="shared" si="0"/>
        <v>10596000</v>
      </c>
      <c r="L57" s="89">
        <f t="shared" si="4"/>
        <v>10596000</v>
      </c>
    </row>
    <row r="58" spans="1:12" s="90" customFormat="1" ht="34.5" customHeight="1">
      <c r="A58" s="116">
        <v>42</v>
      </c>
      <c r="B58" s="115" t="s">
        <v>25</v>
      </c>
      <c r="C58" s="115" t="s">
        <v>19</v>
      </c>
      <c r="D58" s="116">
        <v>24</v>
      </c>
      <c r="E58" s="116">
        <v>175</v>
      </c>
      <c r="F58" s="87">
        <v>295</v>
      </c>
      <c r="G58" s="132" t="s">
        <v>1</v>
      </c>
      <c r="H58" s="137">
        <v>0</v>
      </c>
      <c r="I58" s="89">
        <v>295</v>
      </c>
      <c r="J58" s="89">
        <f t="shared" si="1"/>
        <v>295</v>
      </c>
      <c r="K58" s="89">
        <f t="shared" si="0"/>
        <v>11800000</v>
      </c>
      <c r="L58" s="89">
        <f t="shared" si="4"/>
        <v>11800000</v>
      </c>
    </row>
    <row r="59" spans="1:12" s="90" customFormat="1" ht="34.5" customHeight="1">
      <c r="A59" s="116">
        <v>43</v>
      </c>
      <c r="B59" s="115" t="s">
        <v>92</v>
      </c>
      <c r="C59" s="115" t="s">
        <v>19</v>
      </c>
      <c r="D59" s="116">
        <v>24</v>
      </c>
      <c r="E59" s="116">
        <v>211</v>
      </c>
      <c r="F59" s="87">
        <v>387.3</v>
      </c>
      <c r="G59" s="132" t="s">
        <v>1</v>
      </c>
      <c r="H59" s="137">
        <v>0</v>
      </c>
      <c r="I59" s="89">
        <v>387.3</v>
      </c>
      <c r="J59" s="89">
        <f t="shared" si="1"/>
        <v>387.3</v>
      </c>
      <c r="K59" s="89">
        <f t="shared" si="0"/>
        <v>15492000</v>
      </c>
      <c r="L59" s="89">
        <f t="shared" si="4"/>
        <v>15492000</v>
      </c>
    </row>
    <row r="60" spans="1:12" s="90" customFormat="1" ht="34.5" customHeight="1">
      <c r="A60" s="116">
        <v>44</v>
      </c>
      <c r="B60" s="115" t="s">
        <v>93</v>
      </c>
      <c r="C60" s="115" t="s">
        <v>19</v>
      </c>
      <c r="D60" s="116">
        <v>24</v>
      </c>
      <c r="E60" s="116">
        <v>128</v>
      </c>
      <c r="F60" s="87">
        <v>352.1</v>
      </c>
      <c r="G60" s="132" t="s">
        <v>1</v>
      </c>
      <c r="H60" s="137">
        <v>0</v>
      </c>
      <c r="I60" s="89">
        <v>352.1</v>
      </c>
      <c r="J60" s="89">
        <f t="shared" si="1"/>
        <v>352.1</v>
      </c>
      <c r="K60" s="89">
        <f t="shared" si="0"/>
        <v>14084000</v>
      </c>
      <c r="L60" s="89">
        <f t="shared" si="4"/>
        <v>14084000</v>
      </c>
    </row>
    <row r="61" spans="1:12" s="90" customFormat="1" ht="34.5" customHeight="1">
      <c r="A61" s="116">
        <v>45</v>
      </c>
      <c r="B61" s="96" t="s">
        <v>76</v>
      </c>
      <c r="C61" s="115" t="s">
        <v>19</v>
      </c>
      <c r="D61" s="116">
        <v>24</v>
      </c>
      <c r="E61" s="116">
        <v>207</v>
      </c>
      <c r="F61" s="87">
        <v>219.4</v>
      </c>
      <c r="G61" s="132" t="s">
        <v>1</v>
      </c>
      <c r="H61" s="137">
        <v>0</v>
      </c>
      <c r="I61" s="89">
        <v>219.4</v>
      </c>
      <c r="J61" s="89">
        <f t="shared" si="1"/>
        <v>219.4</v>
      </c>
      <c r="K61" s="89">
        <f t="shared" si="0"/>
        <v>8776000</v>
      </c>
      <c r="L61" s="89">
        <f t="shared" si="4"/>
        <v>8776000</v>
      </c>
    </row>
    <row r="62" spans="1:12" s="123" customFormat="1" ht="34.5" customHeight="1">
      <c r="A62" s="120" t="s">
        <v>74</v>
      </c>
      <c r="B62" s="94" t="s">
        <v>75</v>
      </c>
      <c r="C62" s="94"/>
      <c r="D62" s="93"/>
      <c r="E62" s="93"/>
      <c r="F62" s="121"/>
      <c r="G62" s="93"/>
      <c r="H62" s="137"/>
      <c r="I62" s="98"/>
      <c r="J62" s="98"/>
      <c r="K62" s="89"/>
      <c r="L62" s="89"/>
    </row>
    <row r="63" spans="1:12" s="90" customFormat="1" ht="34.5" customHeight="1">
      <c r="A63" s="119">
        <v>46</v>
      </c>
      <c r="B63" s="112" t="s">
        <v>32</v>
      </c>
      <c r="C63" s="115" t="s">
        <v>10</v>
      </c>
      <c r="D63" s="55">
        <v>24</v>
      </c>
      <c r="E63" s="55">
        <v>72</v>
      </c>
      <c r="F63" s="57">
        <v>434</v>
      </c>
      <c r="G63" s="110" t="s">
        <v>1</v>
      </c>
      <c r="H63" s="137">
        <v>0</v>
      </c>
      <c r="I63" s="58">
        <v>434</v>
      </c>
      <c r="J63" s="58">
        <f>H63+I63</f>
        <v>434</v>
      </c>
      <c r="K63" s="89">
        <f t="shared" si="0"/>
        <v>17360000</v>
      </c>
      <c r="L63" s="89">
        <f aca="true" t="shared" si="5" ref="L63:L70">SUM(K63:K63)</f>
        <v>17360000</v>
      </c>
    </row>
    <row r="64" spans="1:12" s="90" customFormat="1" ht="27.75" customHeight="1">
      <c r="A64" s="160">
        <v>47</v>
      </c>
      <c r="B64" s="179" t="s">
        <v>30</v>
      </c>
      <c r="C64" s="175" t="s">
        <v>10</v>
      </c>
      <c r="D64" s="55">
        <v>24</v>
      </c>
      <c r="E64" s="55">
        <v>70</v>
      </c>
      <c r="F64" s="57">
        <v>437.8</v>
      </c>
      <c r="G64" s="110" t="s">
        <v>1</v>
      </c>
      <c r="H64" s="137">
        <v>0</v>
      </c>
      <c r="I64" s="58">
        <v>437.8</v>
      </c>
      <c r="J64" s="58">
        <f aca="true" t="shared" si="6" ref="J64:J69">H64+I64</f>
        <v>437.8</v>
      </c>
      <c r="K64" s="89">
        <f t="shared" si="0"/>
        <v>17512000</v>
      </c>
      <c r="L64" s="89">
        <f t="shared" si="5"/>
        <v>17512000</v>
      </c>
    </row>
    <row r="65" spans="1:12" s="90" customFormat="1" ht="27.75" customHeight="1">
      <c r="A65" s="161"/>
      <c r="B65" s="180"/>
      <c r="C65" s="176"/>
      <c r="D65" s="55">
        <v>24</v>
      </c>
      <c r="E65" s="55">
        <v>71</v>
      </c>
      <c r="F65" s="57">
        <v>464.5</v>
      </c>
      <c r="G65" s="110" t="s">
        <v>1</v>
      </c>
      <c r="H65" s="137">
        <v>0</v>
      </c>
      <c r="I65" s="58">
        <v>464.5</v>
      </c>
      <c r="J65" s="58">
        <f t="shared" si="6"/>
        <v>464.5</v>
      </c>
      <c r="K65" s="89">
        <f t="shared" si="0"/>
        <v>18580000</v>
      </c>
      <c r="L65" s="89">
        <f t="shared" si="5"/>
        <v>18580000</v>
      </c>
    </row>
    <row r="66" spans="1:12" s="90" customFormat="1" ht="34.5" customHeight="1">
      <c r="A66" s="119">
        <v>48</v>
      </c>
      <c r="B66" s="56" t="s">
        <v>28</v>
      </c>
      <c r="C66" s="115" t="s">
        <v>10</v>
      </c>
      <c r="D66" s="55">
        <v>24</v>
      </c>
      <c r="E66" s="55">
        <v>28</v>
      </c>
      <c r="F66" s="57">
        <v>378.7</v>
      </c>
      <c r="G66" s="110" t="s">
        <v>1</v>
      </c>
      <c r="H66" s="137">
        <v>0</v>
      </c>
      <c r="I66" s="58">
        <f>F66</f>
        <v>378.7</v>
      </c>
      <c r="J66" s="58">
        <f t="shared" si="6"/>
        <v>378.7</v>
      </c>
      <c r="K66" s="89">
        <f t="shared" si="0"/>
        <v>15148000</v>
      </c>
      <c r="L66" s="89">
        <f t="shared" si="5"/>
        <v>15148000</v>
      </c>
    </row>
    <row r="67" spans="1:12" s="90" customFormat="1" ht="34.5" customHeight="1">
      <c r="A67" s="119">
        <v>49</v>
      </c>
      <c r="B67" s="56" t="s">
        <v>29</v>
      </c>
      <c r="C67" s="115" t="s">
        <v>10</v>
      </c>
      <c r="D67" s="55">
        <v>24</v>
      </c>
      <c r="E67" s="55">
        <v>109</v>
      </c>
      <c r="F67" s="57">
        <v>238.5</v>
      </c>
      <c r="G67" s="110" t="s">
        <v>1</v>
      </c>
      <c r="H67" s="137">
        <v>0</v>
      </c>
      <c r="I67" s="58">
        <f>F67</f>
        <v>238.5</v>
      </c>
      <c r="J67" s="58">
        <f t="shared" si="6"/>
        <v>238.5</v>
      </c>
      <c r="K67" s="89">
        <f t="shared" si="0"/>
        <v>9540000</v>
      </c>
      <c r="L67" s="89">
        <f t="shared" si="5"/>
        <v>9540000</v>
      </c>
    </row>
    <row r="68" spans="1:12" s="90" customFormat="1" ht="34.5" customHeight="1">
      <c r="A68" s="119">
        <v>50</v>
      </c>
      <c r="B68" s="56" t="s">
        <v>33</v>
      </c>
      <c r="C68" s="115" t="s">
        <v>10</v>
      </c>
      <c r="D68" s="55">
        <v>24</v>
      </c>
      <c r="E68" s="55">
        <v>84</v>
      </c>
      <c r="F68" s="57">
        <v>359.6</v>
      </c>
      <c r="G68" s="110" t="s">
        <v>1</v>
      </c>
      <c r="H68" s="137">
        <v>0</v>
      </c>
      <c r="I68" s="58">
        <v>359.6</v>
      </c>
      <c r="J68" s="58">
        <f t="shared" si="6"/>
        <v>359.6</v>
      </c>
      <c r="K68" s="89">
        <f t="shared" si="0"/>
        <v>14384000</v>
      </c>
      <c r="L68" s="89">
        <f t="shared" si="5"/>
        <v>14384000</v>
      </c>
    </row>
    <row r="69" spans="1:12" s="90" customFormat="1" ht="34.5" customHeight="1">
      <c r="A69" s="119">
        <v>51</v>
      </c>
      <c r="B69" s="56" t="s">
        <v>31</v>
      </c>
      <c r="C69" s="115" t="s">
        <v>10</v>
      </c>
      <c r="D69" s="55">
        <v>24</v>
      </c>
      <c r="E69" s="55">
        <v>57</v>
      </c>
      <c r="F69" s="57">
        <v>548.7</v>
      </c>
      <c r="G69" s="110" t="s">
        <v>1</v>
      </c>
      <c r="H69" s="137">
        <v>0</v>
      </c>
      <c r="I69" s="58">
        <v>548.7</v>
      </c>
      <c r="J69" s="58">
        <f t="shared" si="6"/>
        <v>548.7</v>
      </c>
      <c r="K69" s="89">
        <f t="shared" si="0"/>
        <v>21948000</v>
      </c>
      <c r="L69" s="89">
        <f t="shared" si="5"/>
        <v>21948000</v>
      </c>
    </row>
    <row r="70" spans="1:12" s="90" customFormat="1" ht="34.5" customHeight="1">
      <c r="A70" s="119">
        <v>52</v>
      </c>
      <c r="B70" s="56" t="s">
        <v>27</v>
      </c>
      <c r="C70" s="115" t="s">
        <v>10</v>
      </c>
      <c r="D70" s="55">
        <v>24</v>
      </c>
      <c r="E70" s="55">
        <v>34</v>
      </c>
      <c r="F70" s="57">
        <v>491</v>
      </c>
      <c r="G70" s="110" t="s">
        <v>1</v>
      </c>
      <c r="H70" s="137">
        <v>0</v>
      </c>
      <c r="I70" s="58">
        <v>491</v>
      </c>
      <c r="J70" s="58">
        <f>H70+I70</f>
        <v>491</v>
      </c>
      <c r="K70" s="89">
        <f t="shared" si="0"/>
        <v>19640000</v>
      </c>
      <c r="L70" s="89">
        <f t="shared" si="5"/>
        <v>19640000</v>
      </c>
    </row>
    <row r="71" spans="1:12" s="78" customFormat="1" ht="36" customHeight="1">
      <c r="A71" s="166" t="s">
        <v>4</v>
      </c>
      <c r="B71" s="167"/>
      <c r="C71" s="76"/>
      <c r="D71" s="63"/>
      <c r="E71" s="63"/>
      <c r="F71" s="77">
        <f>SUM(F7:F70)</f>
        <v>26755.100000000006</v>
      </c>
      <c r="G71" s="134"/>
      <c r="H71" s="98">
        <f>SUM(H7:H70)</f>
        <v>0</v>
      </c>
      <c r="I71" s="98">
        <f>SUM(I7:I70)</f>
        <v>23141</v>
      </c>
      <c r="J71" s="98">
        <f>SUM(J7:J70)</f>
        <v>23141</v>
      </c>
      <c r="K71" s="138">
        <f>SUM(K7:K70)</f>
        <v>925640000</v>
      </c>
      <c r="L71" s="135">
        <f>SUM(L7:L70)</f>
        <v>925640000</v>
      </c>
    </row>
    <row r="72" spans="1:12" s="39" customFormat="1" ht="15" customHeight="1">
      <c r="A72" s="41"/>
      <c r="B72" s="42"/>
      <c r="C72" s="42"/>
      <c r="D72" s="41"/>
      <c r="G72" s="41"/>
      <c r="H72" s="139"/>
      <c r="I72" s="140"/>
      <c r="J72" s="140"/>
      <c r="K72" s="140"/>
      <c r="L72" s="139"/>
    </row>
    <row r="73" spans="1:11" s="39" customFormat="1" ht="15.75" customHeight="1" hidden="1">
      <c r="A73" s="168" t="s">
        <v>7</v>
      </c>
      <c r="B73" s="168"/>
      <c r="C73" s="168"/>
      <c r="D73" s="168"/>
      <c r="E73" s="168"/>
      <c r="F73" s="168"/>
      <c r="G73" s="168"/>
      <c r="H73" s="168"/>
      <c r="I73" s="168"/>
      <c r="J73" s="168"/>
      <c r="K73" s="41"/>
    </row>
    <row r="74" spans="1:11" s="39" customFormat="1" ht="15.75" customHeight="1" hidden="1">
      <c r="A74" s="145" t="s">
        <v>3</v>
      </c>
      <c r="B74" s="145"/>
      <c r="C74" s="145"/>
      <c r="D74" s="145"/>
      <c r="E74" s="145"/>
      <c r="F74" s="145"/>
      <c r="G74" s="145"/>
      <c r="H74" s="145"/>
      <c r="I74" s="145"/>
      <c r="J74" s="145"/>
      <c r="K74" s="41"/>
    </row>
    <row r="75" spans="1:11" s="39" customFormat="1" ht="15.75" customHeight="1" hidden="1">
      <c r="A75" s="113"/>
      <c r="B75" s="42"/>
      <c r="C75" s="43"/>
      <c r="D75" s="44"/>
      <c r="E75" s="45"/>
      <c r="G75" s="41"/>
      <c r="I75" s="41"/>
      <c r="J75" s="41"/>
      <c r="K75" s="41"/>
    </row>
    <row r="76" spans="1:11" s="39" customFormat="1" ht="15.75" customHeight="1" hidden="1">
      <c r="A76" s="44"/>
      <c r="B76" s="46"/>
      <c r="C76" s="42"/>
      <c r="D76" s="44"/>
      <c r="E76" s="45"/>
      <c r="G76" s="41"/>
      <c r="I76" s="41"/>
      <c r="J76" s="41"/>
      <c r="K76" s="41"/>
    </row>
    <row r="77" spans="1:11" s="39" customFormat="1" ht="18" customHeight="1" hidden="1">
      <c r="A77" s="44"/>
      <c r="B77" s="42"/>
      <c r="C77" s="42"/>
      <c r="D77" s="44"/>
      <c r="E77" s="45"/>
      <c r="G77" s="41"/>
      <c r="I77" s="41"/>
      <c r="J77" s="41"/>
      <c r="K77" s="41"/>
    </row>
    <row r="78" spans="1:11" s="39" customFormat="1" ht="18" customHeight="1" hidden="1">
      <c r="A78" s="44"/>
      <c r="B78" s="42"/>
      <c r="C78" s="42"/>
      <c r="D78" s="44"/>
      <c r="E78" s="45"/>
      <c r="G78" s="41"/>
      <c r="I78" s="41"/>
      <c r="J78" s="41"/>
      <c r="K78" s="41"/>
    </row>
    <row r="79" spans="1:11" s="39" customFormat="1" ht="18" customHeight="1" hidden="1">
      <c r="A79" s="44"/>
      <c r="B79" s="42"/>
      <c r="C79" s="42"/>
      <c r="D79" s="44"/>
      <c r="E79" s="45"/>
      <c r="G79" s="41"/>
      <c r="I79" s="41"/>
      <c r="J79" s="41"/>
      <c r="K79" s="41"/>
    </row>
    <row r="80" spans="1:11" s="39" customFormat="1" ht="18" customHeight="1" hidden="1">
      <c r="A80" s="44"/>
      <c r="B80" s="42"/>
      <c r="C80" s="42"/>
      <c r="D80" s="44"/>
      <c r="E80" s="45"/>
      <c r="G80" s="41"/>
      <c r="I80" s="41"/>
      <c r="J80" s="41"/>
      <c r="K80" s="41"/>
    </row>
    <row r="81" spans="1:11" s="45" customFormat="1" ht="15.75" customHeight="1" hidden="1">
      <c r="A81" s="145" t="s">
        <v>23</v>
      </c>
      <c r="B81" s="145"/>
      <c r="C81" s="145"/>
      <c r="D81" s="145"/>
      <c r="E81" s="145"/>
      <c r="F81" s="145"/>
      <c r="G81" s="145"/>
      <c r="H81" s="145"/>
      <c r="I81" s="145"/>
      <c r="J81" s="145"/>
      <c r="K81" s="44"/>
    </row>
    <row r="82" spans="1:11" s="45" customFormat="1" ht="15" customHeight="1">
      <c r="A82" s="41"/>
      <c r="B82" s="42"/>
      <c r="C82" s="42"/>
      <c r="D82" s="41"/>
      <c r="E82" s="39"/>
      <c r="F82" s="39"/>
      <c r="G82" s="41"/>
      <c r="H82" s="39"/>
      <c r="I82" s="53"/>
      <c r="J82" s="41"/>
      <c r="K82" s="44"/>
    </row>
    <row r="83" spans="1:11" s="45" customFormat="1" ht="36.75" customHeight="1">
      <c r="A83" s="41"/>
      <c r="B83" s="174"/>
      <c r="C83" s="174"/>
      <c r="D83" s="174"/>
      <c r="E83" s="174"/>
      <c r="F83" s="174"/>
      <c r="G83" s="174"/>
      <c r="H83" s="174"/>
      <c r="I83" s="174"/>
      <c r="J83" s="174"/>
      <c r="K83" s="44"/>
    </row>
    <row r="84" ht="15" customHeight="1"/>
    <row r="85" ht="15" customHeight="1"/>
    <row r="86" ht="15" customHeight="1">
      <c r="I86" s="54"/>
    </row>
    <row r="87" ht="15" customHeight="1"/>
    <row r="88" ht="15" customHeight="1"/>
    <row r="89" spans="2:8" s="14" customFormat="1" ht="15" customHeight="1">
      <c r="B89" s="15"/>
      <c r="C89" s="15"/>
      <c r="E89" s="1"/>
      <c r="F89" s="25"/>
      <c r="G89" s="136"/>
      <c r="H89" s="25"/>
    </row>
    <row r="90" spans="2:8" s="14" customFormat="1" ht="15" customHeight="1">
      <c r="B90" s="15"/>
      <c r="C90" s="15"/>
      <c r="E90" s="1"/>
      <c r="F90" s="25"/>
      <c r="G90" s="136"/>
      <c r="H90" s="25"/>
    </row>
    <row r="91" spans="2:8" s="14" customFormat="1" ht="15" customHeight="1">
      <c r="B91" s="15"/>
      <c r="C91" s="15"/>
      <c r="E91" s="1"/>
      <c r="F91" s="25"/>
      <c r="G91" s="136"/>
      <c r="H91" s="25"/>
    </row>
  </sheetData>
  <sheetProtection/>
  <mergeCells count="51">
    <mergeCell ref="A1:L1"/>
    <mergeCell ref="A2:L2"/>
    <mergeCell ref="A4:A5"/>
    <mergeCell ref="B4:B5"/>
    <mergeCell ref="C4:C5"/>
    <mergeCell ref="D4:F4"/>
    <mergeCell ref="G4:G5"/>
    <mergeCell ref="H4:J4"/>
    <mergeCell ref="L4:L5"/>
    <mergeCell ref="K3:L3"/>
    <mergeCell ref="A8:A9"/>
    <mergeCell ref="B8:B9"/>
    <mergeCell ref="C8:C9"/>
    <mergeCell ref="L8:L9"/>
    <mergeCell ref="A14:A15"/>
    <mergeCell ref="B14:B15"/>
    <mergeCell ref="C14:C15"/>
    <mergeCell ref="L14:L15"/>
    <mergeCell ref="A27:A28"/>
    <mergeCell ref="B27:B28"/>
    <mergeCell ref="C27:C28"/>
    <mergeCell ref="L27:L28"/>
    <mergeCell ref="A38:A39"/>
    <mergeCell ref="B38:B39"/>
    <mergeCell ref="C38:C39"/>
    <mergeCell ref="L38:L39"/>
    <mergeCell ref="A41:A42"/>
    <mergeCell ref="B41:B42"/>
    <mergeCell ref="C41:C42"/>
    <mergeCell ref="L41:L42"/>
    <mergeCell ref="A47:A48"/>
    <mergeCell ref="B47:B48"/>
    <mergeCell ref="C47:C48"/>
    <mergeCell ref="L47:L48"/>
    <mergeCell ref="B51:B52"/>
    <mergeCell ref="C51:C52"/>
    <mergeCell ref="L51:L52"/>
    <mergeCell ref="A53:A54"/>
    <mergeCell ref="B53:B54"/>
    <mergeCell ref="C53:C54"/>
    <mergeCell ref="L53:L54"/>
    <mergeCell ref="A81:J81"/>
    <mergeCell ref="B83:J83"/>
    <mergeCell ref="K4:K5"/>
    <mergeCell ref="A64:A65"/>
    <mergeCell ref="B64:B65"/>
    <mergeCell ref="C64:C65"/>
    <mergeCell ref="A71:B71"/>
    <mergeCell ref="A73:J73"/>
    <mergeCell ref="A74:J74"/>
    <mergeCell ref="A51:A52"/>
  </mergeCells>
  <printOptions horizontalCentered="1"/>
  <pageMargins left="0.55" right="0.32" top="0.49" bottom="0.4" header="0.5" footer="0.35"/>
  <pageSetup blackAndWhite="1"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MyPC</cp:lastModifiedBy>
  <cp:lastPrinted>2023-07-03T07:50:41Z</cp:lastPrinted>
  <dcterms:created xsi:type="dcterms:W3CDTF">2016-11-03T04:07:23Z</dcterms:created>
  <dcterms:modified xsi:type="dcterms:W3CDTF">2023-07-03T07:51:02Z</dcterms:modified>
  <cp:category/>
  <cp:version/>
  <cp:contentType/>
  <cp:contentStatus/>
</cp:coreProperties>
</file>