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320" windowHeight="8310" tabRatio="836" firstSheet="1" activeTab="1"/>
  </bookViews>
  <sheets>
    <sheet name="StartUp" sheetId="1" state="hidden" r:id="rId1"/>
    <sheet name="Hệ thống chỉ tiêu PTKT" sheetId="2" r:id="rId2"/>
    <sheet name="00000000" sheetId="3" state="veryHidden" r:id="rId3"/>
  </sheets>
  <externalReferences>
    <externalReference r:id="rId6"/>
  </externalReferences>
  <definedNames>
    <definedName name="_1">#REF!</definedName>
    <definedName name="_2">#REF!</definedName>
    <definedName name="_CON1">#REF!</definedName>
    <definedName name="_CON2">#REF!</definedName>
    <definedName name="_Fill" hidden="1">#REF!</definedName>
    <definedName name="_NET2">#REF!</definedName>
    <definedName name="_Order1" hidden="1">255</definedName>
    <definedName name="_Order2" hidden="1">255</definedName>
    <definedName name="_QL10">#REF!</definedName>
    <definedName name="_Sort" hidden="1">#REF!</definedName>
    <definedName name="BaiChay">#REF!</definedName>
    <definedName name="BOQ">#REF!</definedName>
    <definedName name="BVCISUMMARY">#REF!</definedName>
    <definedName name="CauQL1GD2">#REF!</definedName>
    <definedName name="CauQL1GD3">#REF!</definedName>
    <definedName name="Co">#REF!</definedName>
    <definedName name="COMMON">#REF!</definedName>
    <definedName name="CON_EQP_COS">#REF!</definedName>
    <definedName name="COVER">#REF!</definedName>
    <definedName name="CRITINST">#REF!</definedName>
    <definedName name="CRITPURC">#REF!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hung">66</definedName>
    <definedName name="dam">78000</definedName>
    <definedName name="data">#REF!</definedName>
    <definedName name="dđ" localSheetId="1" hidden="1">{"'Sheet1'!$L$16"}</definedName>
    <definedName name="dđ" hidden="1">{"'Sheet1'!$L$16"}</definedName>
    <definedName name="den_bu">#REF!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GTNT1">#REF!</definedName>
    <definedName name="GTNT2">#REF!</definedName>
    <definedName name="gia_tien_BTN">#REF!</definedName>
    <definedName name="h" localSheetId="1" hidden="1">{"'Sheet1'!$L$16"}</definedName>
    <definedName name="h" hidden="1">{"'Sheet1'!$L$16"}</definedName>
    <definedName name="hoc">55000</definedName>
    <definedName name="HOME_MANP">#REF!</definedName>
    <definedName name="HOMEOFFICE_COST">#REF!</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hidden="1">{"'Sheet1'!$L$16"}</definedName>
    <definedName name="IDLAB_COST">#REF!</definedName>
    <definedName name="INDMANP">#REF!</definedName>
    <definedName name="kiem">#REF!</definedName>
    <definedName name="khac">2</definedName>
    <definedName name="MAJ_CON_EQP">#REF!</definedName>
    <definedName name="MG_A">#REF!</definedName>
    <definedName name="NET">#REF!</definedName>
    <definedName name="NET_1">#REF!</definedName>
    <definedName name="NET_ANA">#REF!</definedName>
    <definedName name="NET_ANA_1">#REF!</definedName>
    <definedName name="NET_ANA_2">#REF!</definedName>
    <definedName name="No">#REF!</definedName>
    <definedName name="PRINT_AREA_MI">#REF!</definedName>
    <definedName name="_xlnm.Print_Titles" localSheetId="1">'Hệ thống chỉ tiêu PTKT'!$4:$5</definedName>
    <definedName name="_xlnm.Print_Titles">#N/A</definedName>
    <definedName name="PRINT_TITLES_MI">#REF!</definedName>
    <definedName name="PRINTA">#REF!</definedName>
    <definedName name="PRINTB">#REF!</definedName>
    <definedName name="PRINTC">#REF!</definedName>
    <definedName name="PROPOSAL">#REF!</definedName>
    <definedName name="QL18CLBC">#REF!</definedName>
    <definedName name="QL18conlai">#REF!</definedName>
    <definedName name="sd" localSheetId="1" hidden="1">{"'Sheet1'!$L$16"}</definedName>
    <definedName name="sd" hidden="1">{"'Sheet1'!$L$16"}</definedName>
    <definedName name="Sheet1">#REF!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axTV">10%</definedName>
    <definedName name="TaxXL">5%</definedName>
    <definedName name="Tien">#REF!</definedName>
    <definedName name="Tonghop">#REF!</definedName>
    <definedName name="ty_le_BTN">#REF!</definedName>
    <definedName name="thue">6</definedName>
    <definedName name="Tra_don_gia_KS">#REF!</definedName>
    <definedName name="VARIINST">#REF!</definedName>
    <definedName name="VARIPURC">#REF!</definedName>
    <definedName name="vat">5</definedName>
    <definedName name="W">#REF!</definedName>
    <definedName name="X">#REF!</definedName>
    <definedName name="ZYX">#REF!</definedName>
    <definedName name="ZZZ">#REF!</definedName>
  </definedNames>
  <calcPr fullCalcOnLoad="1"/>
</workbook>
</file>

<file path=xl/sharedStrings.xml><?xml version="1.0" encoding="utf-8"?>
<sst xmlns="http://schemas.openxmlformats.org/spreadsheetml/2006/main" count="370" uniqueCount="231">
  <si>
    <t>Tổng vốn đầu tư phát triển trên địa bàn</t>
  </si>
  <si>
    <t>Tỷ đồng</t>
  </si>
  <si>
    <t>CHỈ TIÊU</t>
  </si>
  <si>
    <t>Trong đó:</t>
  </si>
  <si>
    <t>Đơn vị</t>
  </si>
  <si>
    <t>%</t>
  </si>
  <si>
    <t>I</t>
  </si>
  <si>
    <t>Bieu mau huong dan 2006-2010 Mau.xls</t>
  </si>
  <si>
    <t>C:\PROGRAM FILES\MICROSOFT OFFICE\OFFICE\xlstart\ÿÿÿÿÿ.</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</si>
  <si>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</si>
  <si>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</si>
  <si>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</si>
  <si>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</si>
  <si>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</si>
  <si>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</si>
  <si>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</si>
  <si>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</si>
  <si>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ÿÿÿÿÿ.xls**</t>
  </si>
  <si>
    <t>**Infect Workbook**</t>
  </si>
  <si>
    <t/>
  </si>
  <si>
    <t>a)</t>
  </si>
  <si>
    <t>b)</t>
  </si>
  <si>
    <t>A</t>
  </si>
  <si>
    <t>Giá trị SX nông, lâm, thuỷ sản (Giá HH)</t>
  </si>
  <si>
    <t>- Nông nghiệp</t>
  </si>
  <si>
    <t>"</t>
  </si>
  <si>
    <t xml:space="preserve">  + Trồng trọt</t>
  </si>
  <si>
    <t xml:space="preserve">  + Chăn nuôi</t>
  </si>
  <si>
    <t xml:space="preserve">  + Dịch vụ nông nghiệp</t>
  </si>
  <si>
    <t>- Lâm nghiệp</t>
  </si>
  <si>
    <t>- Thuỷ sản</t>
  </si>
  <si>
    <t>Sản lượng một số sản phẩm chủ yếu</t>
  </si>
  <si>
    <t xml:space="preserve"> - Lúa cả năm</t>
  </si>
  <si>
    <t xml:space="preserve"> - Khoai tây</t>
  </si>
  <si>
    <t>Tấn</t>
  </si>
  <si>
    <t xml:space="preserve"> - Khoai lang</t>
  </si>
  <si>
    <t xml:space="preserve"> - Lạc</t>
  </si>
  <si>
    <t xml:space="preserve"> - Rau quả thực phẩm các loại</t>
  </si>
  <si>
    <t>Diện tích một số cây trồng chủ yếu</t>
  </si>
  <si>
    <t>Ha</t>
  </si>
  <si>
    <t>''</t>
  </si>
  <si>
    <t xml:space="preserve">Chăn nuôi </t>
  </si>
  <si>
    <t xml:space="preserve">    Sản lượng thịt hơi </t>
  </si>
  <si>
    <t xml:space="preserve">     Sản lượng thịt hơi </t>
  </si>
  <si>
    <t>Hộ</t>
  </si>
  <si>
    <t>B</t>
  </si>
  <si>
    <t>Giá trị sản xuất CN-TTCN -XD (Giá HH)</t>
  </si>
  <si>
    <t>Thương mại</t>
  </si>
  <si>
    <t>Dịch vụ</t>
  </si>
  <si>
    <t>DN</t>
  </si>
  <si>
    <t>HTX</t>
  </si>
  <si>
    <t>Mầm non</t>
  </si>
  <si>
    <t>Người</t>
  </si>
  <si>
    <t>II</t>
  </si>
  <si>
    <t>Tiểu học</t>
  </si>
  <si>
    <t>III</t>
  </si>
  <si>
    <t>IV</t>
  </si>
  <si>
    <t>Làng, KP</t>
  </si>
  <si>
    <t>Tổng giá trị sản xuất (giá HH)</t>
  </si>
  <si>
    <t>Giá trị sản xuất bình quân đầu người</t>
  </si>
  <si>
    <t>Giá trị sản xuất bình quân 1ha canh tác</t>
  </si>
  <si>
    <t>Chi đầu tư phát triển</t>
  </si>
  <si>
    <t>Thu ngân sách</t>
  </si>
  <si>
    <t>Chi ngân sách</t>
  </si>
  <si>
    <t>- Chi cho quản lý hành chính nhà nước</t>
  </si>
  <si>
    <t>Xây dựng</t>
  </si>
  <si>
    <t>Một số sản phẩm công nghiệp chủ yếu</t>
  </si>
  <si>
    <t>Tổng mức bán lẻ hàng hoá và doanh thu dịch vụ (giá HH)</t>
  </si>
  <si>
    <t>V</t>
  </si>
  <si>
    <t xml:space="preserve"> - Dân số trung bình</t>
  </si>
  <si>
    <t xml:space="preserve"> - Tốc độ tăng dân số tự nhiên</t>
  </si>
  <si>
    <t xml:space="preserve"> - Mức giảm tỷ lệ sinh</t>
  </si>
  <si>
    <t>‰</t>
  </si>
  <si>
    <t xml:space="preserve">  - Số người trong độ tuổi lao động</t>
  </si>
  <si>
    <t xml:space="preserve">  - Tổng số người có việc làm mới trong năm</t>
  </si>
  <si>
    <t xml:space="preserve">  - Tổng số hộ</t>
  </si>
  <si>
    <t>Xã</t>
  </si>
  <si>
    <t>VII</t>
  </si>
  <si>
    <t>Học sinh</t>
  </si>
  <si>
    <t xml:space="preserve">         + Mẫu giáo</t>
  </si>
  <si>
    <t xml:space="preserve">         + Tiểu học</t>
  </si>
  <si>
    <t xml:space="preserve">         + Trung học cơ sở</t>
  </si>
  <si>
    <t xml:space="preserve">         + Trung học phổ thông</t>
  </si>
  <si>
    <t xml:space="preserve">         + THCS</t>
  </si>
  <si>
    <t xml:space="preserve">         + THPT</t>
  </si>
  <si>
    <t>Xã, TT</t>
  </si>
  <si>
    <t>- Tỷ lệ người dân có bảo hiểm y tế</t>
  </si>
  <si>
    <t>- Tỷ lệ suy dinh dưỡng của trẻ dưới 5 tuổi</t>
  </si>
  <si>
    <t xml:space="preserve"> - Gia đình được công nhận gia đình văn hóa</t>
  </si>
  <si>
    <t xml:space="preserve"> - Làng, khu phố đạt tiêu chuẩn văn hoá cấp huyện</t>
  </si>
  <si>
    <t>Gia đình</t>
  </si>
  <si>
    <t>- Xã Văn hóa</t>
  </si>
  <si>
    <t>Số lượng</t>
  </si>
  <si>
    <t>- Tổng số học sinh đầu năm học</t>
  </si>
  <si>
    <t xml:space="preserve">  - Tỷ lệ giáo viên so với học sinh</t>
  </si>
  <si>
    <t xml:space="preserve">         + Mầm non</t>
  </si>
  <si>
    <t>Chất lượng</t>
  </si>
  <si>
    <t>- Tỷ lệ tốt nghiệp THPT</t>
  </si>
  <si>
    <t>Cơ sở vật chất</t>
  </si>
  <si>
    <t>- Tỷ lệ trường đạt chuẩn quốc gia</t>
  </si>
  <si>
    <t>- Tỷ lệ kiên cố hoá trường lớp học</t>
  </si>
  <si>
    <t>Trung học cơ sở</t>
  </si>
  <si>
    <t>Trung học phổ thông</t>
  </si>
  <si>
    <t xml:space="preserve">- Tỷ lệ lao động qua đào tạo so với tổng số lao động </t>
  </si>
  <si>
    <t xml:space="preserve"> - Tỷ lệ dân cư nông thôn sử dụng nước HVS</t>
  </si>
  <si>
    <t>PHÁT TRIỂN HỘ DÂN DOANH</t>
  </si>
  <si>
    <t>Gạch máy</t>
  </si>
  <si>
    <t>Sản phẩm may mặc</t>
  </si>
  <si>
    <t>Triệu v</t>
  </si>
  <si>
    <t>1000SP</t>
  </si>
  <si>
    <t>- Số đơn vị đạt danh hiệu cơ quan văn hóa cấp huyện</t>
  </si>
  <si>
    <t>- Chi các sự nghiệp (GD, YT, VH, KT...)</t>
  </si>
  <si>
    <t>- Vốn ngân sách nhà nước</t>
  </si>
  <si>
    <t>- Đầu tư của các doanh nghiệp</t>
  </si>
  <si>
    <t>- Đầu tư trong dân cư</t>
  </si>
  <si>
    <t>- Tổng đàn gia cầm các loại</t>
  </si>
  <si>
    <t>- Tổng đàn lợn (trung bình năm)</t>
  </si>
  <si>
    <t>- Tổng đàn bò (trung bình năm)</t>
  </si>
  <si>
    <t>- Tổng đàn trâu (trung bình năm)</t>
  </si>
  <si>
    <t>CHỈ TIÊU KINH TẾ TỔNG HỢP</t>
  </si>
  <si>
    <t>NÔNG - LÂM NGHIỆP - THỦY SẢN</t>
  </si>
  <si>
    <t>CÔNG NGHIỆP - XÂY DỰNG</t>
  </si>
  <si>
    <t>DỊCH VỤ</t>
  </si>
  <si>
    <t>Giá trị thương mại, dịch vụ (giá HH)</t>
  </si>
  <si>
    <t>Dân số</t>
  </si>
  <si>
    <t>Lao động việc làm</t>
  </si>
  <si>
    <t>Giảm nghèo</t>
  </si>
  <si>
    <t>Y tế, xã hội</t>
  </si>
  <si>
    <t>Văn hóa</t>
  </si>
  <si>
    <t>Giáo dục</t>
  </si>
  <si>
    <t>a</t>
  </si>
  <si>
    <t>b</t>
  </si>
  <si>
    <t>c</t>
  </si>
  <si>
    <t>Môi trường</t>
  </si>
  <si>
    <t>Số TT</t>
  </si>
  <si>
    <t xml:space="preserve"> - Tỷ số giới tính khi sinh (số bé trai so với 100 bé gái)</t>
  </si>
  <si>
    <t>Công nghiệp - Tiểu thủ công nghiệp</t>
  </si>
  <si>
    <t>Thu - chi ngân sách</t>
  </si>
  <si>
    <t xml:space="preserve"> Tổng sản lượng thịt hơi các loại</t>
  </si>
  <si>
    <t>Trường</t>
  </si>
  <si>
    <t xml:space="preserve">    + Ngoài quốc doanh</t>
  </si>
  <si>
    <t>- Tỷ lệ xã y tế đạt chuẩn quốc gia về y tế (theo chuẩn mới 2011-2020)</t>
  </si>
  <si>
    <t xml:space="preserve"> - Tỷ lệ rác thải ở thị trấn được thu gom</t>
  </si>
  <si>
    <t xml:space="preserve"> - Tỷ lệ rác thải ở thị trấn được xử lý</t>
  </si>
  <si>
    <t>con</t>
  </si>
  <si>
    <t>ĐVT</t>
  </si>
  <si>
    <t>So sánh</t>
  </si>
  <si>
    <t>Tr.đồng</t>
  </si>
  <si>
    <t>MỘT SỐ CHỈ TIÊU KT CHỦ YẾU</t>
  </si>
  <si>
    <t>+ Diện tích thâm canh, bán thâm canh</t>
  </si>
  <si>
    <t>+ Sản lượng khai thác và nuôi trồng thủy sản</t>
  </si>
  <si>
    <t>1000con</t>
  </si>
  <si>
    <t>1000 con</t>
  </si>
  <si>
    <t>- Tỷ lệ</t>
  </si>
  <si>
    <t>CHỈ TIÊU VH, XH - XĐ GIẢM NGHÈO</t>
  </si>
  <si>
    <t>Trong đó: Thu không tính tiền đất</t>
  </si>
  <si>
    <t>Doanh nghiệp nhà nước đang hoạt động</t>
  </si>
  <si>
    <t>Trong đó: Doanh nghiệp nhỏ và vừa</t>
  </si>
  <si>
    <t>Số doanh nghiệp thành lập mới trong năm</t>
  </si>
  <si>
    <t>Doanh nghiệp nước ngoài đăng ký mới</t>
  </si>
  <si>
    <t>PHÁT TRIỂN KINH TẾ TẬP THỂ</t>
  </si>
  <si>
    <t>Tổng số Hợp tác xã</t>
  </si>
  <si>
    <t>Trong đó thành lập mới</t>
  </si>
  <si>
    <t>PHÁT TRIỂN DOANH NGHIỆP</t>
  </si>
  <si>
    <t>VI</t>
  </si>
  <si>
    <t>Tổng số doanh nghiệp</t>
  </si>
  <si>
    <t xml:space="preserve">  - Diện tích nuôi, trồng thủy sản </t>
  </si>
  <si>
    <t xml:space="preserve">Thuỷ sản </t>
  </si>
  <si>
    <t xml:space="preserve"> - Tỷ lệ rác thải ở nông thôn được thu gom</t>
  </si>
  <si>
    <t xml:space="preserve"> - Tỷ lệ rác thải ở nông thôn được xử lý </t>
  </si>
  <si>
    <t>Tr. đồng</t>
  </si>
  <si>
    <t>Thực hiện năm 2016</t>
  </si>
  <si>
    <t>KH huyện giao năm 2017</t>
  </si>
  <si>
    <t>Thực hiện năm 2017</t>
  </si>
  <si>
    <t>Năm 2018</t>
  </si>
  <si>
    <t>Kế hoạch giao</t>
  </si>
  <si>
    <t>Ước thực hiện</t>
  </si>
  <si>
    <t>Tổng giá trị sản xuất (giá SS 2010)</t>
  </si>
  <si>
    <t>An toàn thực phẩm</t>
  </si>
  <si>
    <t xml:space="preserve">- Tỷ lệ diện tích sản xuất thâm canh rau, quả, thủy sản
theo tiêu chuẩn VietGap </t>
  </si>
  <si>
    <t xml:space="preserve">- Tỷ lệ tổng đàn chăn nuôi theo tiêu chuẩn VietGap </t>
  </si>
  <si>
    <t>- Tỷ lệ các cơ sở sản xuất, chế biến kinh doanh nông sản, thủy sản, thực phẩm, dịch vụ ăn uống thuộc diện phải cấp giấy chứng nhận đủ điều kiện ATTP được cấp giấy chứng nhận theo quy định</t>
  </si>
  <si>
    <t>- Tỷ lệ chợ được quy hoạch và kiểm soát ATTP</t>
  </si>
  <si>
    <t>thôn, KP</t>
  </si>
  <si>
    <t>- Xây dựng thiết văn hóa thôn, khu phố (NVH, sân TT đạt chuẩn)</t>
  </si>
  <si>
    <t>- Khu dân cư, khu phố điển hình sanh, xanh, sạch, đẹp</t>
  </si>
  <si>
    <t>Cơ cấu GTSX theo ngành kinh tế</t>
  </si>
  <si>
    <t>Tổng số trường đạt chuẩn quốc gia</t>
  </si>
  <si>
    <t xml:space="preserve"> - Xã, thị trấn đạt PCGD TH đúng độ tuổi mức độ 3</t>
  </si>
  <si>
    <t>- Quy mô trường</t>
  </si>
  <si>
    <t>- Phổ cập mầm non cho trẻ 5 tuổi</t>
  </si>
  <si>
    <t>+ Mầm non</t>
  </si>
  <si>
    <t>+ Tiểu học</t>
  </si>
  <si>
    <t>+ Trung học cơ sở</t>
  </si>
  <si>
    <t>+ Trung học phổ thông</t>
  </si>
  <si>
    <t>- Số xã, thị trấn duy trì đạt phổ cập THCS mức độ 3</t>
  </si>
  <si>
    <t xml:space="preserve">    + CN nước ngoài</t>
  </si>
  <si>
    <t>Lâm nghiệp (trồng rừng phân tán)</t>
  </si>
  <si>
    <t>Cây ăn quả</t>
  </si>
  <si>
    <t>Số xã đạt xã NTM nâng cao</t>
  </si>
  <si>
    <t xml:space="preserve"> - Ngô</t>
  </si>
  <si>
    <t>- Gia đình được công nhận gia đình văn hóa</t>
  </si>
  <si>
    <t>- Làng, tổ dân phố đạt VH cấp huyện</t>
  </si>
  <si>
    <t>- Đơn vị đạt cơ quan VH cấp huyện</t>
  </si>
  <si>
    <t>- Khu dân cư điển hình sáng, xanh, sạch, đẹp</t>
  </si>
  <si>
    <t xml:space="preserve"> - Tỷ lệ dân cư thành thị sử dụng nước sạch </t>
  </si>
  <si>
    <t>Chi thường xuyên (hành chính, sự nghiệp...)</t>
  </si>
  <si>
    <t xml:space="preserve">- Nông, lâm nghiệp và thuỷ sản </t>
  </si>
  <si>
    <t>- Công nghiệp - Xây dựng</t>
  </si>
  <si>
    <t>- Dịch vụ, thương mại</t>
  </si>
  <si>
    <t>- Công nghiệp-Xây dựng</t>
  </si>
  <si>
    <t>- Dịch vụ</t>
  </si>
  <si>
    <t>- Thu ngân sách trên địa bàn</t>
  </si>
  <si>
    <t>- Tỷ lệ trẻ em trong độ tuổi đi học mẫu giáo</t>
  </si>
  <si>
    <t xml:space="preserve">  - Số lao động xuất khẩu trong năm</t>
  </si>
  <si>
    <r>
      <t>10</t>
    </r>
    <r>
      <rPr>
        <vertAlign val="superscript"/>
        <sz val="13"/>
        <rFont val="Times New Roman"/>
        <family val="1"/>
      </rPr>
      <t>3</t>
    </r>
    <r>
      <rPr>
        <sz val="13"/>
        <rFont val="Times New Roman"/>
        <family val="1"/>
      </rPr>
      <t xml:space="preserve"> người</t>
    </r>
  </si>
  <si>
    <t xml:space="preserve"> * Cây căn quả</t>
  </si>
  <si>
    <t>Thực hiện 6 tháng đầu năm 2021</t>
  </si>
  <si>
    <t>Kế hoạch năm 2022</t>
  </si>
  <si>
    <t>1,20</t>
  </si>
  <si>
    <t>0,02</t>
  </si>
  <si>
    <t>- Tỷ lệ cơ sở sản xuất kinh doanh dịch vụ ăn uống có đủ điều kiện ATTP theo quy định</t>
  </si>
  <si>
    <t xml:space="preserve">  - Số hộ nghèo theo chuẩn GĐ 2021-2025</t>
  </si>
  <si>
    <t xml:space="preserve">  - Tỷ lệ hộ nghèo theo chuẩn GĐ 2021-2025</t>
  </si>
  <si>
    <t>Thực hiện 6 tháng đầu năm 2022</t>
  </si>
  <si>
    <t>Kế hoạch năm 2023</t>
  </si>
  <si>
    <t>Ước thực hiện 6 tháng đầu năm 2023</t>
  </si>
  <si>
    <t>ƯTH 6T-2023/TH 6T-2022</t>
  </si>
  <si>
    <t>ƯTH 6T- 2023/KH 2023</t>
  </si>
  <si>
    <t>MỘT SỐ CHỈ TIÊU PHÁT TRIỂN KINH TẾ XÃ HỘI 6 THÁNG ĐẦU NĂM 2023</t>
  </si>
  <si>
    <t>(Kèm theo Báo cáo số ………./BC-UBND ngày       /7/2023 của UBND huyện)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</si>
</sst>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0"/>
    <numFmt numFmtId="175" formatCode="#,##0.0"/>
    <numFmt numFmtId="176" formatCode="0.0000"/>
    <numFmt numFmtId="177" formatCode="0.00000"/>
    <numFmt numFmtId="178" formatCode="_(* #,##0_);_(* \(#,##0\);_(* &quot;-&quot;??_);_(@_)"/>
    <numFmt numFmtId="179" formatCode="&quot;\&quot;#,##0.00;[Red]\-&quot;\&quot;#,##0.00"/>
    <numFmt numFmtId="180" formatCode="&quot;\&quot;#,##0;[Red]&quot;\&quot;\-#,##0"/>
    <numFmt numFmtId="181" formatCode="&quot;\&quot;#,##0.00;[Red]&quot;\&quot;\-#,##0.00"/>
    <numFmt numFmtId="182" formatCode="\$#,##0\ ;\(\$#,##0\)"/>
    <numFmt numFmtId="183" formatCode="#,##0\ &quot;þ&quot;;[Red]\-#,##0\ &quot;þ&quot;"/>
    <numFmt numFmtId="184" formatCode="_-* #,##0.00\ _V_N_D_-;\-* #,##0.00\ _V_N_D_-;_-* &quot;-&quot;??\ _V_N_D_-;_-@_-"/>
    <numFmt numFmtId="185" formatCode="&quot;VND&quot;#,##0_);[Red]\(&quot;VND&quot;#,##0\)"/>
    <numFmt numFmtId="186" formatCode="_-&quot;€&quot;* #,##0_-;\-&quot;€&quot;* #,##0_-;_-&quot;€&quot;* &quot;-&quot;_-;_-@_-"/>
    <numFmt numFmtId="187" formatCode="#,##0\ &quot;€&quot;;[Red]\-#,##0\ &quot;€&quot;"/>
    <numFmt numFmtId="188" formatCode="_-&quot;€&quot;* #,##0.00_-;\-&quot;€&quot;* #,##0.00_-;_-&quot;€&quot;* &quot;-&quot;??_-;_-@_-"/>
    <numFmt numFmtId="189" formatCode="#,##0.0;[Red]#,##0.0"/>
    <numFmt numFmtId="190" formatCode="#,##0;[Red]#,##0"/>
    <numFmt numFmtId="191" formatCode="_(* #,##0.0_);_(* \(#,##0.0\);_(* &quot;-&quot;??_);_(@_)"/>
    <numFmt numFmtId="192" formatCode="_(* #,##0.000_);_(* \(#,##0.000\);_(* &quot;-&quot;??_);_(@_)"/>
    <numFmt numFmtId="193" formatCode="#,##0.000"/>
    <numFmt numFmtId="194" formatCode="0.000%"/>
    <numFmt numFmtId="195" formatCode="#,##0.0000"/>
    <numFmt numFmtId="196" formatCode="0.000"/>
    <numFmt numFmtId="197" formatCode="#,##0.00000"/>
    <numFmt numFmtId="198" formatCode="#,##0.000000"/>
    <numFmt numFmtId="199" formatCode="0.00;[Red]0.00"/>
    <numFmt numFmtId="200" formatCode="0.0%"/>
    <numFmt numFmtId="201" formatCode="#,##0\ &quot;$&quot;;\-#,##0\ &quot;$&quot;"/>
    <numFmt numFmtId="202" formatCode="#,##0\ &quot;$&quot;;[Red]\-#,##0\ &quot;$&quot;"/>
    <numFmt numFmtId="203" formatCode="#,##0.00\ &quot;$&quot;;\-#,##0.00\ &quot;$&quot;"/>
    <numFmt numFmtId="204" formatCode="#,##0.00\ &quot;$&quot;;[Red]\-#,##0.00\ &quot;$&quot;"/>
    <numFmt numFmtId="205" formatCode="_-* #,##0\ &quot;$&quot;_-;\-* #,##0\ &quot;$&quot;_-;_-* &quot;-&quot;\ &quot;$&quot;_-;_-@_-"/>
    <numFmt numFmtId="206" formatCode="_-* #,##0\ _$_-;\-* #,##0\ _$_-;_-* &quot;-&quot;\ _$_-;_-@_-"/>
    <numFmt numFmtId="207" formatCode="_-* #,##0.00\ &quot;$&quot;_-;\-* #,##0.00\ &quot;$&quot;_-;_-* &quot;-&quot;??\ &quot;$&quot;_-;_-@_-"/>
    <numFmt numFmtId="208" formatCode="_-* #,##0.00\ _$_-;\-* #,##0.00\ _$_-;_-* &quot;-&quot;??\ _$_-;_-@_-"/>
    <numFmt numFmtId="209" formatCode="m/yyyy"/>
    <numFmt numFmtId="210" formatCode="#,##0\ _₫"/>
    <numFmt numFmtId="211" formatCode="#,##0\ &quot;₫&quot;"/>
    <numFmt numFmtId="212" formatCode="_-* #,##0\ _₫_-;\-* #,##0\ _₫_-;_-* &quot;-&quot;??\ _₫_-;_-@_-"/>
    <numFmt numFmtId="213" formatCode="_-* #,##0.000\ _₫_-;\-* #,##0.000\ _₫_-;_-* &quot;-&quot;??\ _₫_-;_-@_-"/>
    <numFmt numFmtId="214" formatCode="0.00000000"/>
    <numFmt numFmtId="215" formatCode="0.0000000"/>
    <numFmt numFmtId="216" formatCode="0.000000"/>
    <numFmt numFmtId="217" formatCode="&quot;Yes&quot;;&quot;Yes&quot;;&quot;No&quot;"/>
    <numFmt numFmtId="218" formatCode="&quot;True&quot;;&quot;True&quot;;&quot;False&quot;"/>
    <numFmt numFmtId="219" formatCode="&quot;On&quot;;&quot;On&quot;;&quot;Off&quot;"/>
    <numFmt numFmtId="220" formatCode="[$€-2]\ #,##0.00_);[Red]\([$€-2]\ #,##0.00\)"/>
  </numFmts>
  <fonts count="67">
    <font>
      <sz val="10"/>
      <name val="Arial"/>
      <family val="0"/>
    </font>
    <font>
      <sz val="12"/>
      <name val=".VnTime"/>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u val="single"/>
      <sz val="10"/>
      <color indexed="14"/>
      <name val="MS Sans Serif"/>
      <family val="2"/>
    </font>
    <font>
      <b/>
      <sz val="18"/>
      <name val="Arial"/>
      <family val="2"/>
    </font>
    <font>
      <b/>
      <sz val="12"/>
      <name val="Arial"/>
      <family val="2"/>
    </font>
    <font>
      <u val="single"/>
      <sz val="10.5"/>
      <color indexed="12"/>
      <name val="VnTime"/>
      <family val="0"/>
    </font>
    <font>
      <sz val="14"/>
      <name val="뼻뮝"/>
      <family val="3"/>
    </font>
    <font>
      <sz val="12"/>
      <name val="뼻뮝"/>
      <family val="1"/>
    </font>
    <font>
      <sz val="12"/>
      <name val="바탕체"/>
      <family val="1"/>
    </font>
    <font>
      <sz val="10"/>
      <name val="굴림체"/>
      <family val="3"/>
    </font>
    <font>
      <sz val="10"/>
      <name val="돋움"/>
      <family val="3"/>
    </font>
    <font>
      <b/>
      <sz val="10"/>
      <color indexed="10"/>
      <name val="Arial"/>
      <family val="2"/>
    </font>
    <font>
      <b/>
      <sz val="10"/>
      <color indexed="8"/>
      <name val="Arial"/>
      <family val="2"/>
    </font>
    <font>
      <sz val="12"/>
      <name val="Times New Roman"/>
      <family val="1"/>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sz val="11"/>
      <color indexed="10"/>
      <name val="Arial"/>
      <family val="2"/>
    </font>
    <font>
      <sz val="14"/>
      <name val=".VnTimeH"/>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0"/>
      <name val=" "/>
      <family val="1"/>
    </font>
    <font>
      <sz val="9"/>
      <name val="Arial"/>
      <family val="2"/>
    </font>
    <font>
      <sz val="12"/>
      <name val="Courier"/>
      <family val="3"/>
    </font>
    <font>
      <b/>
      <sz val="10"/>
      <name val="Arial"/>
      <family val="2"/>
    </font>
    <font>
      <sz val="10"/>
      <color indexed="8"/>
      <name val="Arial"/>
      <family val="2"/>
    </font>
    <font>
      <i/>
      <sz val="10"/>
      <name val="MS Sans Serif"/>
      <family val="2"/>
    </font>
    <font>
      <sz val="12"/>
      <name val="VNI-Times"/>
      <family val="0"/>
    </font>
    <font>
      <i/>
      <sz val="13"/>
      <name val="Times New Roman"/>
      <family val="1"/>
    </font>
    <font>
      <b/>
      <sz val="13"/>
      <name val="Times New Roman"/>
      <family val="1"/>
    </font>
    <font>
      <sz val="13"/>
      <name val=".VnTime"/>
      <family val="2"/>
    </font>
    <font>
      <sz val="13"/>
      <name val=".VnArial Narrow"/>
      <family val="2"/>
    </font>
    <font>
      <b/>
      <sz val="13"/>
      <name val=".VnArial NarrowH"/>
      <family val="2"/>
    </font>
    <font>
      <b/>
      <sz val="13"/>
      <name val=".VnArial Narrow"/>
      <family val="2"/>
    </font>
    <font>
      <sz val="13"/>
      <name val="Times New Roman"/>
      <family val="1"/>
    </font>
    <font>
      <b/>
      <sz val="13"/>
      <name val=".VnTime"/>
      <family val="2"/>
    </font>
    <font>
      <b/>
      <i/>
      <sz val="13"/>
      <name val=".VnTime"/>
      <family val="2"/>
    </font>
    <font>
      <b/>
      <i/>
      <sz val="13"/>
      <name val="Times New Roman"/>
      <family val="1"/>
    </font>
    <font>
      <vertAlign val="superscript"/>
      <sz val="13"/>
      <name val="Times New Roman"/>
      <family val="1"/>
    </font>
    <font>
      <b/>
      <sz val="12"/>
      <name val="Times New Roman"/>
      <family val="1"/>
    </font>
    <font>
      <b/>
      <sz val="14"/>
      <name val="Times New Roman"/>
      <family val="1"/>
    </font>
    <font>
      <sz val="14"/>
      <name val="Times New Roman"/>
      <family val="1"/>
    </font>
    <font>
      <b/>
      <i/>
      <sz val="14"/>
      <name val="Times New Roman"/>
      <family val="1"/>
    </font>
    <font>
      <b/>
      <i/>
      <sz val="12"/>
      <name val="Times New Roman"/>
      <family val="1"/>
    </font>
  </fonts>
  <fills count="27">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hair"/>
      <bottom style="hair"/>
    </border>
    <border>
      <left>
        <color indexed="63"/>
      </left>
      <right>
        <color indexed="63"/>
      </right>
      <top style="double"/>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style="thin"/>
    </border>
    <border>
      <left style="thin"/>
      <right style="thin"/>
      <top style="dashed"/>
      <bottom style="dashed"/>
    </border>
    <border>
      <left style="thin"/>
      <right style="thin"/>
      <top>
        <color indexed="63"/>
      </top>
      <bottom style="thin"/>
    </border>
  </borders>
  <cellStyleXfs count="13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0" borderId="0" applyNumberFormat="0" applyFill="0" applyBorder="0" applyAlignment="0" applyProtection="0"/>
    <xf numFmtId="0" fontId="5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 fillId="2" borderId="0">
      <alignment/>
      <protection/>
    </xf>
    <xf numFmtId="0" fontId="3" fillId="2" borderId="0">
      <alignment/>
      <protection/>
    </xf>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4" fillId="2" borderId="0">
      <alignment/>
      <protection/>
    </xf>
    <xf numFmtId="0" fontId="5" fillId="0" borderId="0">
      <alignment wrapText="1"/>
      <protection/>
    </xf>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178" fontId="35" fillId="0" borderId="1" applyNumberFormat="0" applyFont="0" applyBorder="0" applyAlignment="0">
      <protection/>
    </xf>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2" fillId="4" borderId="0" applyNumberFormat="0" applyBorder="0" applyAlignment="0" applyProtection="0"/>
    <xf numFmtId="0" fontId="6" fillId="0" borderId="0">
      <alignment/>
      <protection/>
    </xf>
    <xf numFmtId="0" fontId="6" fillId="0" borderId="0">
      <alignment/>
      <protection/>
    </xf>
    <xf numFmtId="0" fontId="23" fillId="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7" fontId="1" fillId="0" borderId="0" applyFont="0" applyFill="0" applyBorder="0" applyAlignment="0" applyProtection="0"/>
    <xf numFmtId="184" fontId="0"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0" fillId="0" borderId="0" applyFont="0" applyFill="0" applyBorder="0" applyAlignment="0" applyProtection="0"/>
    <xf numFmtId="0" fontId="24" fillId="21" borderId="3" applyNumberFormat="0" applyAlignment="0" applyProtection="0"/>
    <xf numFmtId="0"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26" fillId="5" borderId="0" applyNumberFormat="0" applyBorder="0" applyAlignment="0" applyProtection="0"/>
    <xf numFmtId="0" fontId="9" fillId="0" borderId="4" applyNumberFormat="0" applyAlignment="0" applyProtection="0"/>
    <xf numFmtId="0" fontId="9" fillId="0" borderId="5">
      <alignment horizontal="left" vertical="center"/>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6" applyNumberFormat="0" applyFill="0" applyAlignment="0" applyProtection="0"/>
    <xf numFmtId="0" fontId="27" fillId="0" borderId="0" applyNumberFormat="0" applyFill="0" applyBorder="0" applyAlignment="0" applyProtection="0"/>
    <xf numFmtId="0" fontId="10"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3" fontId="36" fillId="0" borderId="8" applyNumberFormat="0" applyAlignment="0">
      <protection/>
    </xf>
    <xf numFmtId="3" fontId="37" fillId="0" borderId="8" applyNumberFormat="0" applyAlignment="0">
      <protection/>
    </xf>
    <xf numFmtId="3" fontId="38" fillId="0" borderId="8" applyNumberFormat="0" applyAlignment="0">
      <protection/>
    </xf>
    <xf numFmtId="0" fontId="39" fillId="0" borderId="0" applyNumberFormat="0" applyFont="0" applyFill="0" applyAlignment="0">
      <protection/>
    </xf>
    <xf numFmtId="0" fontId="30" fillId="22" borderId="0" applyNumberFormat="0" applyBorder="0" applyAlignment="0" applyProtection="0"/>
    <xf numFmtId="185" fontId="40"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8" fillId="23" borderId="9" applyNumberFormat="0" applyFont="0" applyAlignment="0" applyProtection="0"/>
    <xf numFmtId="0" fontId="18" fillId="23" borderId="9" applyNumberFormat="0" applyFont="0" applyAlignment="0" applyProtection="0"/>
    <xf numFmtId="0" fontId="18" fillId="23" borderId="9" applyNumberFormat="0" applyFont="0" applyAlignment="0" applyProtection="0"/>
    <xf numFmtId="0" fontId="32" fillId="2" borderId="10"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3" fontId="41" fillId="0" borderId="8" applyNumberFormat="0" applyAlignment="0">
      <protection/>
    </xf>
    <xf numFmtId="3" fontId="42" fillId="0" borderId="11" applyNumberFormat="0" applyAlignment="0">
      <protection/>
    </xf>
    <xf numFmtId="0" fontId="0" fillId="0" borderId="12" applyNumberFormat="0" applyFont="0" applyFill="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18" fillId="0" borderId="0">
      <alignment vertical="center"/>
      <protection/>
    </xf>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3" fillId="0" borderId="0" applyFont="0" applyFill="0" applyBorder="0" applyAlignment="0" applyProtection="0"/>
    <xf numFmtId="0" fontId="12" fillId="0" borderId="0">
      <alignment/>
      <protection/>
    </xf>
    <xf numFmtId="0" fontId="0" fillId="0" borderId="0" applyFont="0" applyFill="0" applyBorder="0" applyAlignment="0" applyProtection="0"/>
    <xf numFmtId="179" fontId="1" fillId="0" borderId="0" applyFont="0" applyFill="0" applyBorder="0" applyAlignment="0" applyProtection="0"/>
    <xf numFmtId="181" fontId="13" fillId="0" borderId="0" applyFont="0" applyFill="0" applyBorder="0" applyAlignment="0" applyProtection="0"/>
    <xf numFmtId="180" fontId="13" fillId="0" borderId="0" applyFont="0" applyFill="0" applyBorder="0" applyAlignment="0" applyProtection="0"/>
    <xf numFmtId="0" fontId="14" fillId="0" borderId="0">
      <alignment/>
      <protection/>
    </xf>
    <xf numFmtId="0" fontId="0" fillId="0" borderId="0">
      <alignment/>
      <protection/>
    </xf>
    <xf numFmtId="0" fontId="39" fillId="0" borderId="0">
      <alignment/>
      <protection/>
    </xf>
    <xf numFmtId="172" fontId="45" fillId="0" borderId="0" applyFont="0" applyFill="0" applyBorder="0" applyAlignment="0" applyProtection="0"/>
    <xf numFmtId="173" fontId="45" fillId="0" borderId="0" applyFont="0" applyFill="0" applyBorder="0" applyAlignment="0" applyProtection="0"/>
    <xf numFmtId="186" fontId="45" fillId="0" borderId="0" applyFont="0" applyFill="0" applyBorder="0" applyAlignment="0" applyProtection="0"/>
    <xf numFmtId="187" fontId="46" fillId="0" borderId="0" applyFont="0" applyFill="0" applyBorder="0" applyAlignment="0" applyProtection="0"/>
    <xf numFmtId="188" fontId="45" fillId="0" borderId="0" applyFont="0" applyFill="0" applyBorder="0" applyAlignment="0" applyProtection="0"/>
  </cellStyleXfs>
  <cellXfs count="181">
    <xf numFmtId="0" fontId="0" fillId="0" borderId="0" xfId="0" applyAlignment="1">
      <alignment/>
    </xf>
    <xf numFmtId="0" fontId="15" fillId="5" borderId="0" xfId="124" applyFont="1" applyFill="1">
      <alignment/>
      <protection/>
    </xf>
    <xf numFmtId="0" fontId="0" fillId="0" borderId="0" xfId="124">
      <alignment/>
      <protection/>
    </xf>
    <xf numFmtId="0" fontId="0" fillId="5" borderId="0" xfId="124" applyFill="1">
      <alignment/>
      <protection/>
    </xf>
    <xf numFmtId="0" fontId="0" fillId="22" borderId="13" xfId="124" applyFill="1" applyBorder="1">
      <alignment/>
      <protection/>
    </xf>
    <xf numFmtId="0" fontId="16" fillId="24" borderId="14" xfId="124" applyFont="1" applyFill="1" applyBorder="1" applyAlignment="1">
      <alignment horizontal="center"/>
      <protection/>
    </xf>
    <xf numFmtId="0" fontId="17" fillId="25" borderId="15" xfId="124" applyFont="1" applyFill="1" applyBorder="1" applyAlignment="1">
      <alignment horizontal="center"/>
      <protection/>
    </xf>
    <xf numFmtId="0" fontId="16" fillId="24" borderId="15" xfId="124" applyFont="1" applyFill="1" applyBorder="1" applyAlignment="1">
      <alignment horizontal="center"/>
      <protection/>
    </xf>
    <xf numFmtId="0" fontId="16" fillId="24" borderId="16" xfId="124" applyFont="1" applyFill="1" applyBorder="1" applyAlignment="1">
      <alignment horizontal="center"/>
      <protection/>
    </xf>
    <xf numFmtId="0" fontId="0" fillId="22" borderId="17" xfId="124" applyFill="1" applyBorder="1">
      <alignment/>
      <protection/>
    </xf>
    <xf numFmtId="0" fontId="0" fillId="22" borderId="18" xfId="124" applyFill="1" applyBorder="1">
      <alignment/>
      <protection/>
    </xf>
    <xf numFmtId="175" fontId="57" fillId="26" borderId="19" xfId="88" applyNumberFormat="1" applyFont="1" applyFill="1" applyBorder="1" applyAlignment="1">
      <alignment horizontal="right" vertical="center"/>
      <protection/>
    </xf>
    <xf numFmtId="175" fontId="57" fillId="26" borderId="19" xfId="88" applyNumberFormat="1" applyFont="1" applyFill="1" applyBorder="1" applyAlignment="1">
      <alignment vertical="center"/>
      <protection/>
    </xf>
    <xf numFmtId="0" fontId="56" fillId="26" borderId="19" xfId="0" applyFont="1" applyFill="1" applyBorder="1" applyAlignment="1">
      <alignment horizontal="right" vertical="center"/>
    </xf>
    <xf numFmtId="3" fontId="52" fillId="26" borderId="19" xfId="0" applyNumberFormat="1" applyFont="1" applyFill="1" applyBorder="1" applyAlignment="1">
      <alignment horizontal="right" vertical="center"/>
    </xf>
    <xf numFmtId="3" fontId="57" fillId="26" borderId="19" xfId="0" applyNumberFormat="1" applyFont="1" applyFill="1" applyBorder="1" applyAlignment="1">
      <alignment horizontal="right" vertical="center"/>
    </xf>
    <xf numFmtId="175" fontId="52" fillId="26" borderId="19" xfId="0" applyNumberFormat="1" applyFont="1" applyFill="1" applyBorder="1" applyAlignment="1">
      <alignment horizontal="right" vertical="center"/>
    </xf>
    <xf numFmtId="175" fontId="57" fillId="26" borderId="19" xfId="0" applyNumberFormat="1" applyFont="1" applyFill="1" applyBorder="1" applyAlignment="1">
      <alignment horizontal="right" vertical="center"/>
    </xf>
    <xf numFmtId="174" fontId="57" fillId="26" borderId="19" xfId="0" applyNumberFormat="1" applyFont="1" applyFill="1" applyBorder="1" applyAlignment="1">
      <alignment horizontal="right" vertical="center"/>
    </xf>
    <xf numFmtId="174" fontId="60" fillId="26" borderId="19" xfId="0" applyNumberFormat="1" applyFont="1" applyFill="1" applyBorder="1" applyAlignment="1">
      <alignment horizontal="right" vertical="center"/>
    </xf>
    <xf numFmtId="174" fontId="52" fillId="26" borderId="19" xfId="0" applyNumberFormat="1" applyFont="1" applyFill="1" applyBorder="1" applyAlignment="1">
      <alignment horizontal="right" vertical="center"/>
    </xf>
    <xf numFmtId="175" fontId="57" fillId="26" borderId="19" xfId="0" applyNumberFormat="1" applyFont="1" applyFill="1" applyBorder="1" applyAlignment="1">
      <alignment horizontal="right" vertical="center"/>
    </xf>
    <xf numFmtId="175" fontId="60" fillId="26" borderId="19" xfId="0" applyNumberFormat="1" applyFont="1" applyFill="1" applyBorder="1" applyAlignment="1">
      <alignment horizontal="right" vertical="center"/>
    </xf>
    <xf numFmtId="3" fontId="60" fillId="26" borderId="19" xfId="0" applyNumberFormat="1" applyFont="1" applyFill="1" applyBorder="1" applyAlignment="1">
      <alignment horizontal="right" vertical="center"/>
    </xf>
    <xf numFmtId="174" fontId="52" fillId="26" borderId="19" xfId="0" applyNumberFormat="1" applyFont="1" applyFill="1" applyBorder="1" applyAlignment="1">
      <alignment horizontal="right" vertical="center" wrapText="1"/>
    </xf>
    <xf numFmtId="196" fontId="57" fillId="26" borderId="19" xfId="87" applyNumberFormat="1" applyFont="1" applyFill="1" applyBorder="1" applyAlignment="1">
      <alignment horizontal="right" vertical="center" wrapText="1"/>
      <protection/>
    </xf>
    <xf numFmtId="2" fontId="57" fillId="26" borderId="19" xfId="87" applyNumberFormat="1" applyFont="1" applyFill="1" applyBorder="1" applyAlignment="1">
      <alignment horizontal="right" vertical="center" wrapText="1"/>
      <protection/>
    </xf>
    <xf numFmtId="174" fontId="57" fillId="26" borderId="19" xfId="87" applyNumberFormat="1" applyFont="1" applyFill="1" applyBorder="1" applyAlignment="1">
      <alignment horizontal="right" vertical="center" wrapText="1"/>
      <protection/>
    </xf>
    <xf numFmtId="4" fontId="57" fillId="26" borderId="19" xfId="0" applyNumberFormat="1" applyFont="1" applyFill="1" applyBorder="1" applyAlignment="1">
      <alignment horizontal="right" vertical="center"/>
    </xf>
    <xf numFmtId="0" fontId="53" fillId="26" borderId="19" xfId="0" applyFont="1" applyFill="1" applyBorder="1" applyAlignment="1">
      <alignment horizontal="right" vertical="center"/>
    </xf>
    <xf numFmtId="174" fontId="57" fillId="26" borderId="19" xfId="0" applyNumberFormat="1" applyFont="1" applyFill="1" applyBorder="1" applyAlignment="1">
      <alignment horizontal="right" vertical="center" wrapText="1"/>
    </xf>
    <xf numFmtId="174" fontId="57" fillId="26" borderId="19" xfId="0" applyNumberFormat="1" applyFont="1" applyFill="1" applyBorder="1" applyAlignment="1" quotePrefix="1">
      <alignment horizontal="right" vertical="center" wrapText="1"/>
    </xf>
    <xf numFmtId="1" fontId="57" fillId="26" borderId="19" xfId="0" applyNumberFormat="1" applyFont="1" applyFill="1" applyBorder="1" applyAlignment="1">
      <alignment horizontal="right" vertical="center" wrapText="1"/>
    </xf>
    <xf numFmtId="1" fontId="52" fillId="26" borderId="19" xfId="0" applyNumberFormat="1" applyFont="1" applyFill="1" applyBorder="1" applyAlignment="1">
      <alignment horizontal="right" vertical="center" wrapText="1"/>
    </xf>
    <xf numFmtId="3" fontId="57" fillId="26" borderId="19" xfId="0" applyNumberFormat="1" applyFont="1" applyFill="1" applyBorder="1" applyAlignment="1">
      <alignment horizontal="right" vertical="center" wrapText="1"/>
    </xf>
    <xf numFmtId="0" fontId="57" fillId="26" borderId="19" xfId="0" applyFont="1" applyFill="1" applyBorder="1" applyAlignment="1">
      <alignment horizontal="right" vertical="center"/>
    </xf>
    <xf numFmtId="175" fontId="57" fillId="26" borderId="19" xfId="0" applyNumberFormat="1" applyFont="1" applyFill="1" applyBorder="1" applyAlignment="1">
      <alignment horizontal="right" vertical="center" wrapText="1"/>
    </xf>
    <xf numFmtId="0" fontId="57" fillId="26" borderId="19" xfId="0" applyFont="1" applyFill="1" applyBorder="1" applyAlignment="1">
      <alignment horizontal="center" vertical="center"/>
    </xf>
    <xf numFmtId="0" fontId="52" fillId="26" borderId="19" xfId="0" applyFont="1" applyFill="1" applyBorder="1" applyAlignment="1">
      <alignment horizontal="center" vertical="center"/>
    </xf>
    <xf numFmtId="0" fontId="52" fillId="26" borderId="19" xfId="0" applyNumberFormat="1" applyFont="1" applyFill="1" applyBorder="1" applyAlignment="1">
      <alignment horizontal="justify" vertical="center" wrapText="1"/>
    </xf>
    <xf numFmtId="0" fontId="53" fillId="26" borderId="0" xfId="0" applyFont="1" applyFill="1" applyBorder="1" applyAlignment="1">
      <alignment vertical="center"/>
    </xf>
    <xf numFmtId="15" fontId="62" fillId="26" borderId="19" xfId="0" applyNumberFormat="1" applyFont="1" applyFill="1" applyBorder="1" applyAlignment="1">
      <alignment horizontal="center" vertical="center" wrapText="1"/>
    </xf>
    <xf numFmtId="0" fontId="52" fillId="26" borderId="19" xfId="0" applyFont="1" applyFill="1" applyBorder="1" applyAlignment="1">
      <alignment horizontal="center" vertical="center" wrapText="1"/>
    </xf>
    <xf numFmtId="0" fontId="52" fillId="26" borderId="19" xfId="0" applyNumberFormat="1" applyFont="1" applyFill="1" applyBorder="1" applyAlignment="1">
      <alignment vertical="center" wrapText="1"/>
    </xf>
    <xf numFmtId="0" fontId="52" fillId="26" borderId="19" xfId="0" applyNumberFormat="1" applyFont="1" applyFill="1" applyBorder="1" applyAlignment="1">
      <alignment horizontal="center" vertical="center"/>
    </xf>
    <xf numFmtId="0" fontId="57" fillId="26" borderId="19" xfId="0" applyNumberFormat="1" applyFont="1" applyFill="1" applyBorder="1" applyAlignment="1" quotePrefix="1">
      <alignment horizontal="left" vertical="center"/>
    </xf>
    <xf numFmtId="0" fontId="57" fillId="26" borderId="19" xfId="0" applyNumberFormat="1" applyFont="1" applyFill="1" applyBorder="1" applyAlignment="1">
      <alignment horizontal="center" vertical="center"/>
    </xf>
    <xf numFmtId="4" fontId="52" fillId="26" borderId="19" xfId="0" applyNumberFormat="1" applyFont="1" applyFill="1" applyBorder="1" applyAlignment="1">
      <alignment horizontal="right" vertical="center"/>
    </xf>
    <xf numFmtId="0" fontId="52" fillId="26" borderId="19" xfId="0" applyNumberFormat="1" applyFont="1" applyFill="1" applyBorder="1" applyAlignment="1">
      <alignment horizontal="left" vertical="center" wrapText="1"/>
    </xf>
    <xf numFmtId="175" fontId="52" fillId="26" borderId="19" xfId="0" applyNumberFormat="1" applyFont="1" applyFill="1" applyBorder="1" applyAlignment="1">
      <alignment horizontal="right" vertical="center"/>
    </xf>
    <xf numFmtId="0" fontId="52" fillId="26" borderId="19" xfId="0" applyNumberFormat="1" applyFont="1" applyFill="1" applyBorder="1" applyAlignment="1">
      <alignment horizontal="left" vertical="center"/>
    </xf>
    <xf numFmtId="0" fontId="60" fillId="26" borderId="19" xfId="0" applyFont="1" applyFill="1" applyBorder="1" applyAlignment="1">
      <alignment horizontal="center" vertical="center"/>
    </xf>
    <xf numFmtId="0" fontId="60" fillId="26" borderId="19" xfId="0" applyNumberFormat="1" applyFont="1" applyFill="1" applyBorder="1" applyAlignment="1">
      <alignment horizontal="left" vertical="center"/>
    </xf>
    <xf numFmtId="0" fontId="60" fillId="26" borderId="19" xfId="0" applyNumberFormat="1" applyFont="1" applyFill="1" applyBorder="1" applyAlignment="1" quotePrefix="1">
      <alignment horizontal="center" vertical="center"/>
    </xf>
    <xf numFmtId="0" fontId="57" fillId="26" borderId="19" xfId="0" applyNumberFormat="1" applyFont="1" applyFill="1" applyBorder="1" applyAlignment="1" quotePrefix="1">
      <alignment horizontal="center" vertical="center"/>
    </xf>
    <xf numFmtId="0" fontId="57" fillId="26" borderId="19" xfId="0" applyNumberFormat="1" applyFont="1" applyFill="1" applyBorder="1" applyAlignment="1">
      <alignment horizontal="left" vertical="center"/>
    </xf>
    <xf numFmtId="0" fontId="57" fillId="26" borderId="19" xfId="0" applyNumberFormat="1" applyFont="1" applyFill="1" applyBorder="1" applyAlignment="1">
      <alignment horizontal="justify" vertical="center" wrapText="1"/>
    </xf>
    <xf numFmtId="0" fontId="51" fillId="26" borderId="19" xfId="0" applyNumberFormat="1" applyFont="1" applyFill="1" applyBorder="1" applyAlignment="1">
      <alignment horizontal="left" vertical="center"/>
    </xf>
    <xf numFmtId="0" fontId="57" fillId="26" borderId="19" xfId="0" applyNumberFormat="1" applyFont="1" applyFill="1" applyBorder="1" applyAlignment="1" quotePrefix="1">
      <alignment vertical="center"/>
    </xf>
    <xf numFmtId="3" fontId="57" fillId="26" borderId="19" xfId="52" applyNumberFormat="1" applyFont="1" applyFill="1" applyBorder="1" applyAlignment="1">
      <alignment horizontal="right" vertical="center"/>
    </xf>
    <xf numFmtId="0" fontId="57" fillId="26" borderId="19" xfId="0" applyFont="1" applyFill="1" applyBorder="1" applyAlignment="1" quotePrefix="1">
      <alignment horizontal="left" vertical="center"/>
    </xf>
    <xf numFmtId="0" fontId="52" fillId="26" borderId="19" xfId="0" applyFont="1" applyFill="1" applyBorder="1" applyAlignment="1">
      <alignment horizontal="left" vertical="center"/>
    </xf>
    <xf numFmtId="4" fontId="57" fillId="26" borderId="19" xfId="52" applyNumberFormat="1" applyFont="1" applyFill="1" applyBorder="1" applyAlignment="1">
      <alignment horizontal="right" vertical="center"/>
    </xf>
    <xf numFmtId="0" fontId="52" fillId="26" borderId="19" xfId="0" applyNumberFormat="1" applyFont="1" applyFill="1" applyBorder="1" applyAlignment="1">
      <alignment vertical="center"/>
    </xf>
    <xf numFmtId="0" fontId="51" fillId="26" borderId="19" xfId="0" applyFont="1" applyFill="1" applyBorder="1" applyAlignment="1">
      <alignment horizontal="center" vertical="center"/>
    </xf>
    <xf numFmtId="4" fontId="60" fillId="26" borderId="19" xfId="0" applyNumberFormat="1" applyFont="1" applyFill="1" applyBorder="1" applyAlignment="1">
      <alignment horizontal="right" vertical="center"/>
    </xf>
    <xf numFmtId="0" fontId="57" fillId="26" borderId="19" xfId="0" applyNumberFormat="1" applyFont="1" applyFill="1" applyBorder="1" applyAlignment="1">
      <alignment vertical="center"/>
    </xf>
    <xf numFmtId="3" fontId="57" fillId="26" borderId="19" xfId="52" applyNumberFormat="1" applyFont="1" applyFill="1" applyBorder="1" applyAlignment="1">
      <alignment horizontal="right" vertical="center"/>
    </xf>
    <xf numFmtId="3" fontId="57" fillId="26" borderId="19" xfId="0" applyNumberFormat="1" applyFont="1" applyFill="1" applyBorder="1" applyAlignment="1">
      <alignment horizontal="right" vertical="center"/>
    </xf>
    <xf numFmtId="0" fontId="57" fillId="26" borderId="19" xfId="0" applyNumberFormat="1" applyFont="1" applyFill="1" applyBorder="1" applyAlignment="1" quotePrefix="1">
      <alignment vertical="center" wrapText="1"/>
    </xf>
    <xf numFmtId="0" fontId="57" fillId="26" borderId="19" xfId="0" applyNumberFormat="1" applyFont="1" applyFill="1" applyBorder="1" applyAlignment="1">
      <alignment horizontal="center" vertical="center" wrapText="1"/>
    </xf>
    <xf numFmtId="174" fontId="52" fillId="26" borderId="19" xfId="0" applyNumberFormat="1" applyFont="1" applyFill="1" applyBorder="1" applyAlignment="1">
      <alignment horizontal="right" vertical="center"/>
    </xf>
    <xf numFmtId="4" fontId="57" fillId="26" borderId="19" xfId="0" applyNumberFormat="1" applyFont="1" applyFill="1" applyBorder="1" applyAlignment="1">
      <alignment horizontal="right" vertical="center" wrapText="1"/>
    </xf>
    <xf numFmtId="0" fontId="60" fillId="26" borderId="19" xfId="0" applyNumberFormat="1" applyFont="1" applyFill="1" applyBorder="1" applyAlignment="1">
      <alignment horizontal="center" vertical="center"/>
    </xf>
    <xf numFmtId="3" fontId="60" fillId="26" borderId="19" xfId="52" applyNumberFormat="1" applyFont="1" applyFill="1" applyBorder="1" applyAlignment="1">
      <alignment horizontal="right" vertical="center"/>
    </xf>
    <xf numFmtId="0" fontId="57" fillId="26" borderId="19" xfId="0" applyNumberFormat="1" applyFont="1" applyFill="1" applyBorder="1" applyAlignment="1">
      <alignment vertical="center" wrapText="1"/>
    </xf>
    <xf numFmtId="3" fontId="52" fillId="26" borderId="19" xfId="52" applyNumberFormat="1" applyFont="1" applyFill="1" applyBorder="1" applyAlignment="1">
      <alignment horizontal="right" vertical="center"/>
    </xf>
    <xf numFmtId="3" fontId="52" fillId="26" borderId="19" xfId="0" applyNumberFormat="1" applyFont="1" applyFill="1" applyBorder="1" applyAlignment="1">
      <alignment horizontal="right" vertical="center"/>
    </xf>
    <xf numFmtId="3" fontId="51" fillId="26" borderId="19" xfId="52" applyNumberFormat="1" applyFont="1" applyFill="1" applyBorder="1" applyAlignment="1">
      <alignment horizontal="right" vertical="center"/>
    </xf>
    <xf numFmtId="0" fontId="57" fillId="26" borderId="19" xfId="0" applyNumberFormat="1" applyFont="1" applyFill="1" applyBorder="1" applyAlignment="1">
      <alignment horizontal="left" vertical="center"/>
    </xf>
    <xf numFmtId="0" fontId="57" fillId="26" borderId="19" xfId="0" applyNumberFormat="1" applyFont="1" applyFill="1" applyBorder="1" applyAlignment="1">
      <alignment horizontal="center" vertical="center"/>
    </xf>
    <xf numFmtId="0" fontId="52" fillId="26" borderId="19" xfId="0" applyFont="1" applyFill="1" applyBorder="1" applyAlignment="1">
      <alignment horizontal="left" vertical="center" wrapText="1"/>
    </xf>
    <xf numFmtId="4" fontId="52" fillId="26" borderId="19" xfId="0" applyNumberFormat="1" applyFont="1" applyFill="1" applyBorder="1" applyAlignment="1">
      <alignment horizontal="right" vertical="center" wrapText="1"/>
    </xf>
    <xf numFmtId="0" fontId="57" fillId="26" borderId="19" xfId="0" applyFont="1" applyFill="1" applyBorder="1" applyAlignment="1">
      <alignment horizontal="left" vertical="center" wrapText="1"/>
    </xf>
    <xf numFmtId="0" fontId="57" fillId="26" borderId="19" xfId="0" applyFont="1" applyFill="1" applyBorder="1" applyAlignment="1">
      <alignment horizontal="center" vertical="center" wrapText="1"/>
    </xf>
    <xf numFmtId="2" fontId="57" fillId="26" borderId="19" xfId="0" applyNumberFormat="1" applyFont="1" applyFill="1" applyBorder="1" applyAlignment="1">
      <alignment horizontal="right" vertical="center" wrapText="1"/>
    </xf>
    <xf numFmtId="0" fontId="57" fillId="26" borderId="19" xfId="0" applyFont="1" applyFill="1" applyBorder="1" applyAlignment="1">
      <alignment vertical="center" wrapText="1"/>
    </xf>
    <xf numFmtId="174" fontId="57" fillId="26" borderId="19" xfId="0" applyNumberFormat="1" applyFont="1" applyFill="1" applyBorder="1" applyAlignment="1">
      <alignment vertical="center"/>
    </xf>
    <xf numFmtId="174" fontId="57" fillId="26" borderId="19" xfId="0" applyNumberFormat="1" applyFont="1" applyFill="1" applyBorder="1" applyAlignment="1">
      <alignment horizontal="center" vertical="center"/>
    </xf>
    <xf numFmtId="174" fontId="57" fillId="26" borderId="19" xfId="0" applyNumberFormat="1" applyFont="1" applyFill="1" applyBorder="1" applyAlignment="1" quotePrefix="1">
      <alignment vertical="center"/>
    </xf>
    <xf numFmtId="174" fontId="57" fillId="26" borderId="19" xfId="0" applyNumberFormat="1" applyFont="1" applyFill="1" applyBorder="1" applyAlignment="1" quotePrefix="1">
      <alignment horizontal="justify" vertical="center" wrapText="1"/>
    </xf>
    <xf numFmtId="174" fontId="57" fillId="26" borderId="19" xfId="0" applyNumberFormat="1" applyFont="1" applyFill="1" applyBorder="1" applyAlignment="1" quotePrefix="1">
      <alignment vertical="center" wrapText="1"/>
    </xf>
    <xf numFmtId="174" fontId="57" fillId="26" borderId="19" xfId="0" applyNumberFormat="1" applyFont="1" applyFill="1" applyBorder="1" applyAlignment="1">
      <alignment horizontal="center" vertical="center" wrapText="1"/>
    </xf>
    <xf numFmtId="0" fontId="57" fillId="26" borderId="19" xfId="98" applyNumberFormat="1" applyFont="1" applyFill="1" applyBorder="1" applyAlignment="1">
      <alignment horizontal="left" vertical="center" wrapText="1"/>
      <protection/>
    </xf>
    <xf numFmtId="0" fontId="57" fillId="26" borderId="19" xfId="0" applyNumberFormat="1" applyFont="1" applyFill="1" applyBorder="1" applyAlignment="1" quotePrefix="1">
      <alignment horizontal="justify" vertical="center" wrapText="1"/>
    </xf>
    <xf numFmtId="0" fontId="60" fillId="26" borderId="19" xfId="0" applyNumberFormat="1" applyFont="1" applyFill="1" applyBorder="1" applyAlignment="1">
      <alignment vertical="center"/>
    </xf>
    <xf numFmtId="0" fontId="60" fillId="26" borderId="19" xfId="0" applyNumberFormat="1" applyFont="1" applyFill="1" applyBorder="1" applyAlignment="1">
      <alignment vertical="center" wrapText="1"/>
    </xf>
    <xf numFmtId="0" fontId="57" fillId="26" borderId="19" xfId="0" applyNumberFormat="1" applyFont="1" applyFill="1" applyBorder="1" applyAlignment="1" quotePrefix="1">
      <alignment vertical="center"/>
    </xf>
    <xf numFmtId="0" fontId="57" fillId="26" borderId="19" xfId="0" applyFont="1" applyFill="1" applyBorder="1" applyAlignment="1">
      <alignment horizontal="center" vertical="center"/>
    </xf>
    <xf numFmtId="199" fontId="57" fillId="26" borderId="19" xfId="0" applyNumberFormat="1" applyFont="1" applyFill="1" applyBorder="1" applyAlignment="1">
      <alignment horizontal="right" vertical="center"/>
    </xf>
    <xf numFmtId="174" fontId="57" fillId="26" borderId="19" xfId="97" applyNumberFormat="1" applyFont="1" applyFill="1" applyBorder="1" applyAlignment="1">
      <alignment horizontal="right" vertical="center"/>
      <protection/>
    </xf>
    <xf numFmtId="0" fontId="52" fillId="26" borderId="19" xfId="0" applyFont="1" applyFill="1" applyBorder="1" applyAlignment="1">
      <alignment vertical="center"/>
    </xf>
    <xf numFmtId="0" fontId="57" fillId="26" borderId="19" xfId="0" applyFont="1" applyFill="1" applyBorder="1" applyAlignment="1">
      <alignment horizontal="center"/>
    </xf>
    <xf numFmtId="0" fontId="57" fillId="26" borderId="19" xfId="0" applyNumberFormat="1" applyFont="1" applyFill="1" applyBorder="1" applyAlignment="1">
      <alignment horizontal="left" vertical="center" wrapText="1"/>
    </xf>
    <xf numFmtId="0" fontId="52" fillId="26" borderId="19" xfId="0" applyFont="1" applyFill="1" applyBorder="1" applyAlignment="1">
      <alignment horizontal="center"/>
    </xf>
    <xf numFmtId="0" fontId="57" fillId="26" borderId="19" xfId="0" applyFont="1" applyFill="1" applyBorder="1" applyAlignment="1">
      <alignment horizontal="left" vertical="center"/>
    </xf>
    <xf numFmtId="0" fontId="51" fillId="26" borderId="19" xfId="0" applyFont="1" applyFill="1" applyBorder="1" applyAlignment="1">
      <alignment horizontal="left" vertical="center"/>
    </xf>
    <xf numFmtId="0" fontId="51" fillId="26" borderId="19" xfId="0" applyFont="1" applyFill="1" applyBorder="1" applyAlignment="1">
      <alignment horizontal="center" vertical="center"/>
    </xf>
    <xf numFmtId="0" fontId="52" fillId="26" borderId="19" xfId="0" applyFont="1" applyFill="1" applyBorder="1" applyAlignment="1">
      <alignment horizontal="right" vertical="center"/>
    </xf>
    <xf numFmtId="0" fontId="51" fillId="26" borderId="0" xfId="0" applyFont="1" applyFill="1" applyBorder="1" applyAlignment="1">
      <alignment horizontal="center" vertical="center"/>
    </xf>
    <xf numFmtId="0" fontId="52" fillId="26" borderId="19" xfId="0" applyNumberFormat="1" applyFont="1" applyFill="1" applyBorder="1" applyAlignment="1">
      <alignment horizontal="center" vertical="center" wrapText="1"/>
    </xf>
    <xf numFmtId="0" fontId="56" fillId="26" borderId="19" xfId="0" applyFont="1" applyFill="1" applyBorder="1" applyAlignment="1">
      <alignment horizontal="center" vertical="center"/>
    </xf>
    <xf numFmtId="0" fontId="54" fillId="26" borderId="0" xfId="0" applyFont="1" applyFill="1" applyBorder="1" applyAlignment="1">
      <alignment vertical="center"/>
    </xf>
    <xf numFmtId="0" fontId="52" fillId="26" borderId="0" xfId="0" applyFont="1" applyFill="1" applyBorder="1" applyAlignment="1">
      <alignment horizontal="center" vertical="center"/>
    </xf>
    <xf numFmtId="0" fontId="58" fillId="26" borderId="0" xfId="0" applyFont="1" applyFill="1" applyBorder="1" applyAlignment="1">
      <alignment vertical="center"/>
    </xf>
    <xf numFmtId="0" fontId="59" fillId="26" borderId="0" xfId="0" applyFont="1" applyFill="1" applyBorder="1" applyAlignment="1">
      <alignment vertical="center"/>
    </xf>
    <xf numFmtId="0" fontId="58" fillId="26" borderId="0" xfId="0" applyFont="1" applyFill="1" applyBorder="1" applyAlignment="1">
      <alignment vertical="center" wrapText="1"/>
    </xf>
    <xf numFmtId="174" fontId="53" fillId="26" borderId="0" xfId="0" applyNumberFormat="1" applyFont="1" applyFill="1" applyBorder="1" applyAlignment="1">
      <alignment vertical="center"/>
    </xf>
    <xf numFmtId="3" fontId="58" fillId="26" borderId="0" xfId="0" applyNumberFormat="1" applyFont="1" applyFill="1" applyBorder="1" applyAlignment="1">
      <alignment vertical="center"/>
    </xf>
    <xf numFmtId="3" fontId="59" fillId="26" borderId="0" xfId="0" applyNumberFormat="1" applyFont="1" applyFill="1" applyBorder="1" applyAlignment="1">
      <alignment vertical="center"/>
    </xf>
    <xf numFmtId="175" fontId="53" fillId="26" borderId="0" xfId="0" applyNumberFormat="1" applyFont="1" applyFill="1" applyBorder="1" applyAlignment="1">
      <alignment vertical="center"/>
    </xf>
    <xf numFmtId="0" fontId="53" fillId="26" borderId="0" xfId="0" applyFont="1" applyFill="1" applyBorder="1" applyAlignment="1">
      <alignment horizontal="right" vertical="center"/>
    </xf>
    <xf numFmtId="0" fontId="53" fillId="26" borderId="0" xfId="0" applyFont="1" applyFill="1" applyBorder="1" applyAlignment="1">
      <alignment horizontal="left" vertical="center"/>
    </xf>
    <xf numFmtId="0" fontId="53" fillId="26" borderId="0" xfId="0" applyFont="1" applyFill="1" applyBorder="1" applyAlignment="1">
      <alignment horizontal="center" vertical="center"/>
    </xf>
    <xf numFmtId="3" fontId="53" fillId="26" borderId="0" xfId="0" applyNumberFormat="1" applyFont="1" applyFill="1" applyBorder="1" applyAlignment="1">
      <alignment horizontal="left" vertical="center"/>
    </xf>
    <xf numFmtId="3" fontId="63" fillId="0" borderId="19" xfId="0" applyNumberFormat="1" applyFont="1" applyFill="1" applyBorder="1" applyAlignment="1">
      <alignment horizontal="right" vertical="center"/>
    </xf>
    <xf numFmtId="3" fontId="64" fillId="0" borderId="19" xfId="0" applyNumberFormat="1" applyFont="1" applyFill="1" applyBorder="1" applyAlignment="1">
      <alignment horizontal="right" vertical="center"/>
    </xf>
    <xf numFmtId="174" fontId="64" fillId="0" borderId="19" xfId="0" applyNumberFormat="1" applyFont="1" applyFill="1" applyBorder="1" applyAlignment="1">
      <alignment horizontal="right" vertical="center"/>
    </xf>
    <xf numFmtId="175" fontId="65" fillId="0" borderId="19" xfId="0" applyNumberFormat="1" applyFont="1" applyFill="1" applyBorder="1" applyAlignment="1">
      <alignment horizontal="right" vertical="center"/>
    </xf>
    <xf numFmtId="175" fontId="64" fillId="0" borderId="19" xfId="0" applyNumberFormat="1" applyFont="1" applyFill="1" applyBorder="1" applyAlignment="1">
      <alignment horizontal="right" vertical="center"/>
    </xf>
    <xf numFmtId="3" fontId="65" fillId="0" borderId="19" xfId="0" applyNumberFormat="1" applyFont="1" applyFill="1" applyBorder="1" applyAlignment="1">
      <alignment horizontal="right" vertical="center"/>
    </xf>
    <xf numFmtId="175" fontId="63" fillId="0" borderId="19" xfId="0" applyNumberFormat="1" applyFont="1" applyFill="1" applyBorder="1" applyAlignment="1">
      <alignment horizontal="right" vertical="center"/>
    </xf>
    <xf numFmtId="3" fontId="64" fillId="0" borderId="19" xfId="0" applyNumberFormat="1" applyFont="1" applyFill="1" applyBorder="1" applyAlignment="1">
      <alignment horizontal="right" vertical="center"/>
    </xf>
    <xf numFmtId="4" fontId="66" fillId="26" borderId="19" xfId="0" applyNumberFormat="1" applyFont="1" applyFill="1" applyBorder="1" applyAlignment="1">
      <alignment horizontal="right" vertical="center"/>
    </xf>
    <xf numFmtId="4" fontId="18" fillId="26" borderId="19" xfId="0" applyNumberFormat="1" applyFont="1" applyFill="1" applyBorder="1" applyAlignment="1">
      <alignment horizontal="right" vertical="center"/>
    </xf>
    <xf numFmtId="174" fontId="57" fillId="0" borderId="19" xfId="87" applyNumberFormat="1" applyFont="1" applyFill="1" applyBorder="1" applyAlignment="1">
      <alignment horizontal="right" vertical="center" wrapText="1"/>
      <protection/>
    </xf>
    <xf numFmtId="2" fontId="57" fillId="0" borderId="19" xfId="87" applyNumberFormat="1" applyFont="1" applyFill="1" applyBorder="1" applyAlignment="1">
      <alignment horizontal="right" vertical="center" wrapText="1"/>
      <protection/>
    </xf>
    <xf numFmtId="171" fontId="57" fillId="0" borderId="19" xfId="52" applyFont="1" applyFill="1" applyBorder="1" applyAlignment="1">
      <alignment horizontal="right" vertical="center" wrapText="1"/>
    </xf>
    <xf numFmtId="196" fontId="57" fillId="0" borderId="19" xfId="87" applyNumberFormat="1" applyFont="1" applyFill="1" applyBorder="1" applyAlignment="1">
      <alignment horizontal="right" vertical="center" wrapText="1"/>
      <protection/>
    </xf>
    <xf numFmtId="174" fontId="57" fillId="26" borderId="19" xfId="0" applyNumberFormat="1" applyFont="1" applyFill="1" applyBorder="1" applyAlignment="1" quotePrefix="1">
      <alignment horizontal="right" vertical="center"/>
    </xf>
    <xf numFmtId="174" fontId="57" fillId="26" borderId="19" xfId="0" applyNumberFormat="1" applyFont="1" applyFill="1" applyBorder="1" applyAlignment="1">
      <alignment horizontal="right" vertical="center"/>
    </xf>
    <xf numFmtId="174" fontId="57" fillId="26" borderId="19" xfId="0" applyNumberFormat="1" applyFont="1" applyFill="1" applyBorder="1" applyAlignment="1" quotePrefix="1">
      <alignment horizontal="right" vertical="center" wrapText="1"/>
    </xf>
    <xf numFmtId="175" fontId="57" fillId="26" borderId="19" xfId="0" applyNumberFormat="1" applyFont="1" applyFill="1" applyBorder="1" applyAlignment="1">
      <alignment horizontal="right" vertical="center" wrapText="1"/>
    </xf>
    <xf numFmtId="174" fontId="57" fillId="26" borderId="19" xfId="0" applyNumberFormat="1" applyFont="1" applyFill="1" applyBorder="1" applyAlignment="1">
      <alignment horizontal="right" vertical="center" wrapText="1"/>
    </xf>
    <xf numFmtId="0" fontId="57" fillId="26" borderId="19" xfId="0" applyFont="1" applyFill="1" applyBorder="1" applyAlignment="1">
      <alignment horizontal="right" vertical="center"/>
    </xf>
    <xf numFmtId="0" fontId="64" fillId="0" borderId="19" xfId="0" applyFont="1" applyFill="1" applyBorder="1" applyAlignment="1">
      <alignment horizontal="right" vertical="center"/>
    </xf>
    <xf numFmtId="175" fontId="57" fillId="26" borderId="19" xfId="88" applyNumberFormat="1" applyFont="1" applyFill="1" applyBorder="1" applyAlignment="1">
      <alignment horizontal="right" vertical="center"/>
      <protection/>
    </xf>
    <xf numFmtId="3" fontId="52" fillId="26" borderId="19" xfId="0" applyNumberFormat="1" applyFont="1" applyFill="1" applyBorder="1" applyAlignment="1">
      <alignment horizontal="right" vertical="center"/>
    </xf>
    <xf numFmtId="3" fontId="57" fillId="26" borderId="19" xfId="0" applyNumberFormat="1" applyFont="1" applyFill="1" applyBorder="1" applyAlignment="1">
      <alignment horizontal="right" vertical="center"/>
    </xf>
    <xf numFmtId="175" fontId="52" fillId="26" borderId="19" xfId="0" applyNumberFormat="1" applyFont="1" applyFill="1" applyBorder="1" applyAlignment="1">
      <alignment horizontal="right" vertical="center"/>
    </xf>
    <xf numFmtId="175" fontId="57" fillId="26" borderId="19" xfId="0" applyNumberFormat="1" applyFont="1" applyFill="1" applyBorder="1" applyAlignment="1">
      <alignment horizontal="right" vertical="center"/>
    </xf>
    <xf numFmtId="175" fontId="57" fillId="26" borderId="19" xfId="0" applyNumberFormat="1" applyFont="1" applyFill="1" applyBorder="1" applyAlignment="1">
      <alignment horizontal="right" vertical="center"/>
    </xf>
    <xf numFmtId="4" fontId="57" fillId="26" borderId="19" xfId="0" applyNumberFormat="1" applyFont="1" applyFill="1" applyBorder="1" applyAlignment="1">
      <alignment horizontal="right" vertical="center"/>
    </xf>
    <xf numFmtId="174" fontId="57" fillId="26" borderId="19" xfId="0" applyNumberFormat="1" applyFont="1" applyFill="1" applyBorder="1" applyAlignment="1">
      <alignment horizontal="right" vertical="center" wrapText="1"/>
    </xf>
    <xf numFmtId="1" fontId="57" fillId="26" borderId="19" xfId="0" applyNumberFormat="1" applyFont="1" applyFill="1" applyBorder="1" applyAlignment="1">
      <alignment horizontal="right" vertical="center" wrapText="1"/>
    </xf>
    <xf numFmtId="0" fontId="57" fillId="26" borderId="19" xfId="0" applyFont="1" applyFill="1" applyBorder="1" applyAlignment="1">
      <alignment horizontal="center" vertical="center"/>
    </xf>
    <xf numFmtId="0" fontId="53" fillId="26" borderId="0" xfId="0" applyFont="1" applyFill="1" applyBorder="1" applyAlignment="1">
      <alignment vertical="center"/>
    </xf>
    <xf numFmtId="0" fontId="57" fillId="26" borderId="19" xfId="0" applyNumberFormat="1" applyFont="1" applyFill="1" applyBorder="1" applyAlignment="1" quotePrefix="1">
      <alignment horizontal="justify" vertical="center" wrapText="1"/>
    </xf>
    <xf numFmtId="1" fontId="51" fillId="26" borderId="19" xfId="0" applyNumberFormat="1" applyFont="1" applyFill="1" applyBorder="1" applyAlignment="1">
      <alignment horizontal="right" vertical="center" wrapText="1"/>
    </xf>
    <xf numFmtId="175" fontId="58" fillId="26" borderId="0" xfId="0" applyNumberFormat="1" applyFont="1" applyFill="1" applyBorder="1" applyAlignment="1">
      <alignment vertical="center"/>
    </xf>
    <xf numFmtId="0" fontId="51" fillId="26" borderId="0" xfId="0" applyFont="1" applyFill="1" applyBorder="1" applyAlignment="1">
      <alignment horizontal="center" vertical="center"/>
    </xf>
    <xf numFmtId="171" fontId="57" fillId="0" borderId="19" xfId="52" applyNumberFormat="1" applyFont="1" applyFill="1" applyBorder="1" applyAlignment="1">
      <alignment horizontal="right" vertical="center" wrapText="1"/>
    </xf>
    <xf numFmtId="191" fontId="52" fillId="26" borderId="19" xfId="52" applyNumberFormat="1" applyFont="1" applyFill="1" applyBorder="1" applyAlignment="1">
      <alignment horizontal="right" vertical="center"/>
    </xf>
    <xf numFmtId="191" fontId="18" fillId="0" borderId="20" xfId="52" applyNumberFormat="1" applyFont="1" applyFill="1" applyBorder="1" applyAlignment="1">
      <alignment horizontal="right" vertical="center" wrapText="1"/>
    </xf>
    <xf numFmtId="171" fontId="18" fillId="0" borderId="20" xfId="52" applyNumberFormat="1" applyFont="1" applyFill="1" applyBorder="1" applyAlignment="1">
      <alignment horizontal="right" vertical="center" wrapText="1"/>
    </xf>
    <xf numFmtId="174" fontId="58" fillId="26" borderId="0" xfId="0" applyNumberFormat="1" applyFont="1" applyFill="1" applyBorder="1" applyAlignment="1">
      <alignment vertical="center"/>
    </xf>
    <xf numFmtId="3" fontId="53" fillId="26" borderId="0" xfId="0" applyNumberFormat="1" applyFont="1" applyFill="1" applyBorder="1" applyAlignment="1">
      <alignment vertical="center"/>
    </xf>
    <xf numFmtId="1" fontId="58" fillId="26" borderId="0" xfId="0" applyNumberFormat="1" applyFont="1" applyFill="1" applyBorder="1" applyAlignment="1">
      <alignment vertical="center"/>
    </xf>
    <xf numFmtId="1" fontId="53" fillId="26" borderId="0" xfId="0" applyNumberFormat="1" applyFont="1" applyFill="1" applyBorder="1" applyAlignment="1">
      <alignment vertical="center"/>
    </xf>
    <xf numFmtId="0" fontId="64" fillId="0" borderId="0" xfId="0" applyFont="1" applyAlignment="1">
      <alignment vertical="top" wrapText="1"/>
    </xf>
    <xf numFmtId="4" fontId="59" fillId="26" borderId="0" xfId="0" applyNumberFormat="1" applyFont="1" applyFill="1" applyBorder="1" applyAlignment="1">
      <alignment vertical="center"/>
    </xf>
    <xf numFmtId="0" fontId="52" fillId="26" borderId="0" xfId="0" applyNumberFormat="1" applyFont="1" applyFill="1" applyBorder="1" applyAlignment="1">
      <alignment horizontal="center" vertical="center"/>
    </xf>
    <xf numFmtId="0" fontId="51" fillId="26" borderId="0" xfId="0" applyFont="1" applyFill="1" applyBorder="1" applyAlignment="1">
      <alignment horizontal="center" vertical="center"/>
    </xf>
    <xf numFmtId="2" fontId="52" fillId="26" borderId="19" xfId="0" applyNumberFormat="1" applyFont="1" applyFill="1" applyBorder="1" applyAlignment="1">
      <alignment horizontal="center" vertical="center" wrapText="1"/>
    </xf>
    <xf numFmtId="0" fontId="52" fillId="26" borderId="19" xfId="0" applyNumberFormat="1" applyFont="1" applyFill="1" applyBorder="1" applyAlignment="1">
      <alignment horizontal="center" vertical="center" wrapText="1"/>
    </xf>
    <xf numFmtId="0" fontId="55" fillId="26" borderId="19" xfId="0" applyFont="1" applyFill="1" applyBorder="1" applyAlignment="1">
      <alignment horizontal="center" vertical="center" wrapText="1"/>
    </xf>
    <xf numFmtId="0" fontId="56" fillId="26" borderId="19" xfId="0" applyFont="1" applyFill="1" applyBorder="1" applyAlignment="1">
      <alignment horizontal="center" vertical="center"/>
    </xf>
    <xf numFmtId="15" fontId="52" fillId="26" borderId="19" xfId="0" applyNumberFormat="1" applyFont="1" applyFill="1" applyBorder="1" applyAlignment="1">
      <alignment horizontal="center" vertical="center" wrapText="1"/>
    </xf>
    <xf numFmtId="15" fontId="52" fillId="26" borderId="17" xfId="0" applyNumberFormat="1" applyFont="1" applyFill="1" applyBorder="1" applyAlignment="1">
      <alignment horizontal="center" vertical="center" wrapText="1"/>
    </xf>
    <xf numFmtId="15" fontId="52" fillId="26" borderId="21" xfId="0" applyNumberFormat="1" applyFont="1" applyFill="1" applyBorder="1" applyAlignment="1">
      <alignment horizontal="center" vertical="center" wrapText="1"/>
    </xf>
    <xf numFmtId="0" fontId="64" fillId="0" borderId="0" xfId="0" applyFont="1" applyAlignment="1">
      <alignment horizontal="center" vertical="top" wrapText="1"/>
    </xf>
  </cellXfs>
  <cellStyles count="13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20% - Accent1" xfId="17"/>
    <cellStyle name="20% - Accent2" xfId="18"/>
    <cellStyle name="20% - Accent3" xfId="19"/>
    <cellStyle name="20% - Accent4" xfId="20"/>
    <cellStyle name="20% - Accent5" xfId="21"/>
    <cellStyle name="20% - Accent6" xfId="22"/>
    <cellStyle name="3" xfId="23"/>
    <cellStyle name="4" xfId="24"/>
    <cellStyle name="40% - Accent1" xfId="25"/>
    <cellStyle name="40% - Accent2" xfId="26"/>
    <cellStyle name="40% - Accent3" xfId="27"/>
    <cellStyle name="40% - Accent4" xfId="28"/>
    <cellStyle name="40% - Accent5" xfId="29"/>
    <cellStyle name="40% - Accent6" xfId="30"/>
    <cellStyle name="52"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eE­ [0]_INQUIRY ¿μ¾÷AßAø " xfId="44"/>
    <cellStyle name="AeE­_INQUIRY ¿μ¾÷AßAø " xfId="45"/>
    <cellStyle name="AÞ¸¶ [0]_INQUIRY ¿?¾÷AßAø " xfId="46"/>
    <cellStyle name="AÞ¸¶_INQUIRY ¿?¾÷AßAø " xfId="47"/>
    <cellStyle name="Bad" xfId="48"/>
    <cellStyle name="C?AØ_¿?¾÷CoE² " xfId="49"/>
    <cellStyle name="C￥AØ_¿μ¾÷CoE² " xfId="50"/>
    <cellStyle name="Calculation" xfId="51"/>
    <cellStyle name="Comma" xfId="52"/>
    <cellStyle name="Comma [0]" xfId="53"/>
    <cellStyle name="Comma 18" xfId="54"/>
    <cellStyle name="Comma 2" xfId="55"/>
    <cellStyle name="Comma 3" xfId="56"/>
    <cellStyle name="Comma 4" xfId="57"/>
    <cellStyle name="Comma 5" xfId="58"/>
    <cellStyle name="Comma 6" xfId="59"/>
    <cellStyle name="Comma 7" xfId="60"/>
    <cellStyle name="Comma 8" xfId="61"/>
    <cellStyle name="Comma0" xfId="62"/>
    <cellStyle name="Currency" xfId="63"/>
    <cellStyle name="Currency [0]" xfId="64"/>
    <cellStyle name="Currency0" xfId="65"/>
    <cellStyle name="Check Cell" xfId="66"/>
    <cellStyle name="Date" xfId="67"/>
    <cellStyle name="Explanatory Text" xfId="68"/>
    <cellStyle name="Fixed" xfId="69"/>
    <cellStyle name="Followed Hyperlink" xfId="70"/>
    <cellStyle name="Good" xfId="71"/>
    <cellStyle name="Header1" xfId="72"/>
    <cellStyle name="Header2" xfId="73"/>
    <cellStyle name="Heading 1" xfId="74"/>
    <cellStyle name="Heading 2" xfId="75"/>
    <cellStyle name="Heading 3" xfId="76"/>
    <cellStyle name="Heading 4" xfId="77"/>
    <cellStyle name="Hyperlink" xfId="78"/>
    <cellStyle name="Input" xfId="79"/>
    <cellStyle name="Linked Cell" xfId="80"/>
    <cellStyle name="Loai CBDT" xfId="81"/>
    <cellStyle name="Loai CT" xfId="82"/>
    <cellStyle name="Loai GD" xfId="83"/>
    <cellStyle name="n" xfId="84"/>
    <cellStyle name="Neutral" xfId="85"/>
    <cellStyle name="Normal - Style1" xfId="86"/>
    <cellStyle name="Normal 10" xfId="87"/>
    <cellStyle name="Normal 12" xfId="88"/>
    <cellStyle name="Normal 2" xfId="89"/>
    <cellStyle name="Normal 3" xfId="90"/>
    <cellStyle name="Normal 4" xfId="91"/>
    <cellStyle name="Normal 5" xfId="92"/>
    <cellStyle name="Normal 6" xfId="93"/>
    <cellStyle name="Normal 7" xfId="94"/>
    <cellStyle name="Normal 8" xfId="95"/>
    <cellStyle name="Normal 9" xfId="96"/>
    <cellStyle name="Normal_Bieu tong hop chuan " xfId="97"/>
    <cellStyle name="Normal_So Van Hoa" xfId="98"/>
    <cellStyle name="Note" xfId="99"/>
    <cellStyle name="Note 2" xfId="100"/>
    <cellStyle name="Note 2 2" xfId="101"/>
    <cellStyle name="Output" xfId="102"/>
    <cellStyle name="Percent" xfId="103"/>
    <cellStyle name="Title" xfId="104"/>
    <cellStyle name="Tong so" xfId="105"/>
    <cellStyle name="tong so 1" xfId="106"/>
    <cellStyle name="Total" xfId="107"/>
    <cellStyle name="Warning Text" xfId="108"/>
    <cellStyle name="xuan" xfId="109"/>
    <cellStyle name=" [0.00]_ Att. 1- Cover" xfId="110"/>
    <cellStyle name="_ Att. 1- Cover" xfId="111"/>
    <cellStyle name="?_ Att. 1- Cover" xfId="112"/>
    <cellStyle name="똿뗦먛귟 [0.00]_PRODUCT DETAIL Q1" xfId="113"/>
    <cellStyle name="똿뗦먛귟_PRODUCT DETAIL Q1" xfId="114"/>
    <cellStyle name="믅됞 [0.00]_PRODUCT DETAIL Q1" xfId="115"/>
    <cellStyle name="믅됞_PRODUCT DETAIL Q1" xfId="116"/>
    <cellStyle name="백분율_95" xfId="117"/>
    <cellStyle name="뷭?_BOOKSHIP" xfId="118"/>
    <cellStyle name="콤마 [0]_1202" xfId="119"/>
    <cellStyle name="콤마_1202" xfId="120"/>
    <cellStyle name="통화 [0]_1202" xfId="121"/>
    <cellStyle name="통화_1202" xfId="122"/>
    <cellStyle name="표준_(정보부문)월별인원계획" xfId="123"/>
    <cellStyle name="표준_kc-elec system check list" xfId="124"/>
    <cellStyle name="一般_00Q3902REV.1" xfId="125"/>
    <cellStyle name="千分位[0]_00Q3902REV.1" xfId="126"/>
    <cellStyle name="千分位_00Q3902REV.1" xfId="127"/>
    <cellStyle name="貨幣 [0]_00Q3902REV.1" xfId="128"/>
    <cellStyle name="貨幣[0]_BRE" xfId="129"/>
    <cellStyle name="貨幣_00Q3902REV.1" xfId="1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mail.bacgiang.gov.vn/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8"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S203"/>
  <sheetViews>
    <sheetView tabSelected="1" zoomScale="115" zoomScaleNormal="115" zoomScaleSheetLayoutView="100" zoomScalePageLayoutView="0" workbookViewId="0" topLeftCell="A1">
      <selection activeCell="AD5" sqref="AD5"/>
    </sheetView>
  </sheetViews>
  <sheetFormatPr defaultColWidth="9.140625" defaultRowHeight="12.75"/>
  <cols>
    <col min="1" max="1" width="4.8515625" style="113" customWidth="1"/>
    <col min="2" max="2" width="50.00390625" style="122" customWidth="1"/>
    <col min="3" max="3" width="10.8515625" style="123" bestFit="1" customWidth="1"/>
    <col min="4" max="4" width="22.8515625" style="121" hidden="1" customWidth="1"/>
    <col min="5" max="5" width="28.00390625" style="121" hidden="1" customWidth="1"/>
    <col min="6" max="6" width="22.8515625" style="121" hidden="1" customWidth="1"/>
    <col min="7" max="8" width="10.140625" style="121" hidden="1" customWidth="1"/>
    <col min="9" max="9" width="10.7109375" style="121" hidden="1" customWidth="1"/>
    <col min="10" max="10" width="10.28125" style="121" hidden="1" customWidth="1"/>
    <col min="11" max="13" width="11.421875" style="121" customWidth="1"/>
    <col min="14" max="15" width="10.28125" style="121" customWidth="1"/>
    <col min="16" max="21" width="9.140625" style="40" customWidth="1"/>
    <col min="22" max="22" width="15.140625" style="40" bestFit="1" customWidth="1"/>
    <col min="23" max="23" width="13.57421875" style="40" bestFit="1" customWidth="1"/>
    <col min="24" max="220" width="9.140625" style="40" customWidth="1"/>
    <col min="221" max="222" width="15.28125" style="40" customWidth="1"/>
    <col min="223" max="16384" width="9.140625" style="40" customWidth="1"/>
  </cols>
  <sheetData>
    <row r="1" spans="1:15" ht="24" customHeight="1">
      <c r="A1" s="171" t="s">
        <v>229</v>
      </c>
      <c r="B1" s="171"/>
      <c r="C1" s="171"/>
      <c r="D1" s="171"/>
      <c r="E1" s="171"/>
      <c r="F1" s="171"/>
      <c r="G1" s="171"/>
      <c r="H1" s="171"/>
      <c r="I1" s="171"/>
      <c r="J1" s="171"/>
      <c r="K1" s="171"/>
      <c r="L1" s="171"/>
      <c r="M1" s="171"/>
      <c r="N1" s="171"/>
      <c r="O1" s="171"/>
    </row>
    <row r="2" spans="1:15" ht="19.5" customHeight="1">
      <c r="A2" s="172" t="s">
        <v>230</v>
      </c>
      <c r="B2" s="172"/>
      <c r="C2" s="172"/>
      <c r="D2" s="172"/>
      <c r="E2" s="172"/>
      <c r="F2" s="172"/>
      <c r="G2" s="172"/>
      <c r="H2" s="172"/>
      <c r="I2" s="172"/>
      <c r="J2" s="172"/>
      <c r="K2" s="172"/>
      <c r="L2" s="172"/>
      <c r="M2" s="172"/>
      <c r="N2" s="172"/>
      <c r="O2" s="172"/>
    </row>
    <row r="3" spans="1:15" ht="10.5" customHeight="1">
      <c r="A3" s="109"/>
      <c r="B3" s="109"/>
      <c r="C3" s="109"/>
      <c r="D3" s="109"/>
      <c r="E3" s="109"/>
      <c r="F3" s="109"/>
      <c r="G3" s="109"/>
      <c r="H3" s="109"/>
      <c r="I3" s="109"/>
      <c r="J3" s="109"/>
      <c r="K3" s="109"/>
      <c r="L3" s="160"/>
      <c r="M3" s="160"/>
      <c r="N3" s="109"/>
      <c r="O3" s="109"/>
    </row>
    <row r="4" spans="1:15" s="112" customFormat="1" ht="21" customHeight="1">
      <c r="A4" s="173" t="s">
        <v>134</v>
      </c>
      <c r="B4" s="174" t="s">
        <v>2</v>
      </c>
      <c r="C4" s="174" t="s">
        <v>145</v>
      </c>
      <c r="D4" s="174" t="s">
        <v>171</v>
      </c>
      <c r="E4" s="174" t="s">
        <v>172</v>
      </c>
      <c r="F4" s="174" t="s">
        <v>173</v>
      </c>
      <c r="G4" s="174" t="s">
        <v>174</v>
      </c>
      <c r="H4" s="174"/>
      <c r="I4" s="174" t="s">
        <v>217</v>
      </c>
      <c r="J4" s="177" t="s">
        <v>218</v>
      </c>
      <c r="K4" s="177" t="s">
        <v>224</v>
      </c>
      <c r="L4" s="178" t="s">
        <v>225</v>
      </c>
      <c r="M4" s="178" t="s">
        <v>226</v>
      </c>
      <c r="N4" s="177" t="s">
        <v>146</v>
      </c>
      <c r="O4" s="177"/>
    </row>
    <row r="5" spans="1:15" s="112" customFormat="1" ht="66.75" customHeight="1">
      <c r="A5" s="173"/>
      <c r="B5" s="175"/>
      <c r="C5" s="176"/>
      <c r="D5" s="174"/>
      <c r="E5" s="174"/>
      <c r="F5" s="174"/>
      <c r="G5" s="110" t="s">
        <v>175</v>
      </c>
      <c r="H5" s="110" t="s">
        <v>176</v>
      </c>
      <c r="I5" s="174"/>
      <c r="J5" s="177"/>
      <c r="K5" s="177"/>
      <c r="L5" s="179"/>
      <c r="M5" s="179"/>
      <c r="N5" s="41" t="s">
        <v>227</v>
      </c>
      <c r="O5" s="41" t="s">
        <v>228</v>
      </c>
    </row>
    <row r="6" spans="1:15" s="112" customFormat="1" ht="18.75" customHeight="1">
      <c r="A6" s="38" t="s">
        <v>22</v>
      </c>
      <c r="B6" s="42" t="s">
        <v>119</v>
      </c>
      <c r="C6" s="111"/>
      <c r="D6" s="13"/>
      <c r="E6" s="13"/>
      <c r="F6" s="13"/>
      <c r="G6" s="13"/>
      <c r="H6" s="13"/>
      <c r="I6" s="13"/>
      <c r="J6" s="13"/>
      <c r="K6" s="13"/>
      <c r="L6" s="13"/>
      <c r="M6" s="13"/>
      <c r="N6" s="13"/>
      <c r="O6" s="13"/>
    </row>
    <row r="7" spans="1:15" s="112" customFormat="1" ht="19.5" customHeight="1" hidden="1">
      <c r="A7" s="38">
        <v>1</v>
      </c>
      <c r="B7" s="43" t="s">
        <v>177</v>
      </c>
      <c r="C7" s="44" t="s">
        <v>1</v>
      </c>
      <c r="D7" s="14">
        <f aca="true" t="shared" si="0" ref="D7:J7">+D8+D9+D10</f>
        <v>5648</v>
      </c>
      <c r="E7" s="14">
        <f t="shared" si="0"/>
        <v>6385</v>
      </c>
      <c r="F7" s="14">
        <f t="shared" si="0"/>
        <v>6447</v>
      </c>
      <c r="G7" s="14">
        <f t="shared" si="0"/>
        <v>7255</v>
      </c>
      <c r="H7" s="14">
        <f t="shared" si="0"/>
        <v>7615.475348194759</v>
      </c>
      <c r="I7" s="14">
        <f t="shared" si="0"/>
        <v>8771</v>
      </c>
      <c r="J7" s="14">
        <f t="shared" si="0"/>
        <v>12255.887813122526</v>
      </c>
      <c r="K7" s="14"/>
      <c r="L7" s="147"/>
      <c r="M7" s="147"/>
      <c r="N7" s="16">
        <f>+K7/I7*100</f>
        <v>0</v>
      </c>
      <c r="O7" s="16">
        <f>+K7/J7</f>
        <v>0</v>
      </c>
    </row>
    <row r="8" spans="1:15" s="112" customFormat="1" ht="19.5" customHeight="1" hidden="1">
      <c r="A8" s="38"/>
      <c r="B8" s="45" t="s">
        <v>207</v>
      </c>
      <c r="C8" s="46" t="s">
        <v>1</v>
      </c>
      <c r="D8" s="15">
        <v>2273</v>
      </c>
      <c r="E8" s="15">
        <v>2516</v>
      </c>
      <c r="F8" s="15">
        <v>2291</v>
      </c>
      <c r="G8" s="15">
        <v>2475</v>
      </c>
      <c r="H8" s="15">
        <f>+H12/1.556</f>
        <v>2552.6992287917737</v>
      </c>
      <c r="I8" s="15">
        <v>2376</v>
      </c>
      <c r="J8" s="15">
        <f>+J12/1.669345689543</f>
        <v>2993.9874235205602</v>
      </c>
      <c r="K8" s="15"/>
      <c r="L8" s="148"/>
      <c r="M8" s="148"/>
      <c r="N8" s="16">
        <f>+K8/I8*100</f>
        <v>0</v>
      </c>
      <c r="O8" s="16">
        <f>+K8/J8</f>
        <v>0</v>
      </c>
    </row>
    <row r="9" spans="1:15" s="112" customFormat="1" ht="19.5" customHeight="1" hidden="1">
      <c r="A9" s="38"/>
      <c r="B9" s="45" t="s">
        <v>208</v>
      </c>
      <c r="C9" s="46" t="s">
        <v>1</v>
      </c>
      <c r="D9" s="15">
        <v>1887</v>
      </c>
      <c r="E9" s="15">
        <v>2248</v>
      </c>
      <c r="F9" s="15">
        <v>2476</v>
      </c>
      <c r="G9" s="15">
        <v>2990</v>
      </c>
      <c r="H9" s="15">
        <f>+H13/1.34</f>
        <v>3094.776119402985</v>
      </c>
      <c r="I9" s="15">
        <v>4468</v>
      </c>
      <c r="J9" s="15">
        <f>+J13/1.363589883</f>
        <v>6856.900389601967</v>
      </c>
      <c r="K9" s="15"/>
      <c r="L9" s="148"/>
      <c r="M9" s="148"/>
      <c r="N9" s="16">
        <f>+K9/I9*100</f>
        <v>0</v>
      </c>
      <c r="O9" s="16">
        <f>+K9/J9</f>
        <v>0</v>
      </c>
    </row>
    <row r="10" spans="1:15" s="112" customFormat="1" ht="19.5" customHeight="1" hidden="1">
      <c r="A10" s="38"/>
      <c r="B10" s="45" t="s">
        <v>209</v>
      </c>
      <c r="C10" s="46" t="s">
        <v>1</v>
      </c>
      <c r="D10" s="15">
        <v>1488</v>
      </c>
      <c r="E10" s="15">
        <v>1621</v>
      </c>
      <c r="F10" s="15">
        <v>1680</v>
      </c>
      <c r="G10" s="15">
        <v>1790</v>
      </c>
      <c r="H10" s="15">
        <v>1968</v>
      </c>
      <c r="I10" s="15">
        <v>1927</v>
      </c>
      <c r="J10" s="15">
        <v>2405</v>
      </c>
      <c r="K10" s="15"/>
      <c r="L10" s="148"/>
      <c r="M10" s="148"/>
      <c r="N10" s="16">
        <f>+K10/I10*100</f>
        <v>0</v>
      </c>
      <c r="O10" s="16">
        <f>+K10/J10</f>
        <v>0</v>
      </c>
    </row>
    <row r="11" spans="1:15" s="114" customFormat="1" ht="18.75" customHeight="1">
      <c r="A11" s="38">
        <v>1</v>
      </c>
      <c r="B11" s="43" t="s">
        <v>58</v>
      </c>
      <c r="C11" s="44" t="s">
        <v>1</v>
      </c>
      <c r="D11" s="14">
        <f>+D12+D13+D14</f>
        <v>7801</v>
      </c>
      <c r="E11" s="14">
        <f>+E12+E13+E14</f>
        <v>9082</v>
      </c>
      <c r="F11" s="14">
        <v>9182</v>
      </c>
      <c r="G11" s="14">
        <f aca="true" t="shared" si="1" ref="G11:M11">+G12+G13+G14</f>
        <v>10550</v>
      </c>
      <c r="H11" s="14">
        <f t="shared" si="1"/>
        <v>11144</v>
      </c>
      <c r="I11" s="14">
        <f t="shared" si="1"/>
        <v>8337.8</v>
      </c>
      <c r="J11" s="14">
        <f t="shared" si="1"/>
        <v>19528</v>
      </c>
      <c r="K11" s="14">
        <f t="shared" si="1"/>
        <v>9629.6</v>
      </c>
      <c r="L11" s="147">
        <f t="shared" si="1"/>
        <v>20463</v>
      </c>
      <c r="M11" s="147">
        <f t="shared" si="1"/>
        <v>10602</v>
      </c>
      <c r="N11" s="16">
        <f>+M11/K11*100</f>
        <v>110.09803107086482</v>
      </c>
      <c r="O11" s="16">
        <f>+M11/L11*100</f>
        <v>51.81058495821726</v>
      </c>
    </row>
    <row r="12" spans="1:15" ht="18.75" customHeight="1">
      <c r="A12" s="38"/>
      <c r="B12" s="45" t="s">
        <v>207</v>
      </c>
      <c r="C12" s="46" t="s">
        <v>1</v>
      </c>
      <c r="D12" s="15">
        <v>3378</v>
      </c>
      <c r="E12" s="15">
        <v>3822</v>
      </c>
      <c r="F12" s="15">
        <f>+F37</f>
        <v>3483</v>
      </c>
      <c r="G12" s="15">
        <f>+G37</f>
        <v>3860</v>
      </c>
      <c r="H12" s="15">
        <f>+H37</f>
        <v>3972</v>
      </c>
      <c r="I12" s="15">
        <f>+I37</f>
        <v>2935.5</v>
      </c>
      <c r="J12" s="15">
        <v>4998</v>
      </c>
      <c r="K12" s="17">
        <f>+K37</f>
        <v>3025.6</v>
      </c>
      <c r="L12" s="150">
        <v>5113</v>
      </c>
      <c r="M12" s="150">
        <f>+M37</f>
        <v>3099</v>
      </c>
      <c r="N12" s="150">
        <f>+M12/K12*100</f>
        <v>102.42596509783183</v>
      </c>
      <c r="O12" s="150">
        <f>+M12/L12*100</f>
        <v>60.61020927048699</v>
      </c>
    </row>
    <row r="13" spans="1:15" ht="18.75" customHeight="1">
      <c r="A13" s="38"/>
      <c r="B13" s="45" t="s">
        <v>208</v>
      </c>
      <c r="C13" s="46" t="s">
        <v>1</v>
      </c>
      <c r="D13" s="15">
        <v>2485</v>
      </c>
      <c r="E13" s="15">
        <v>3010</v>
      </c>
      <c r="F13" s="15">
        <f>+F77</f>
        <v>3281</v>
      </c>
      <c r="G13" s="15">
        <f>+G77</f>
        <v>3990</v>
      </c>
      <c r="H13" s="15">
        <f>+H77</f>
        <v>4147</v>
      </c>
      <c r="I13" s="15">
        <f>+I77</f>
        <v>3298.5</v>
      </c>
      <c r="J13" s="15">
        <v>9350</v>
      </c>
      <c r="K13" s="17">
        <f>+K77</f>
        <v>3947</v>
      </c>
      <c r="L13" s="150">
        <v>9900</v>
      </c>
      <c r="M13" s="150">
        <f>+M77</f>
        <v>4475</v>
      </c>
      <c r="N13" s="150">
        <f>+M13/K13*100</f>
        <v>113.37724854319737</v>
      </c>
      <c r="O13" s="150">
        <f>+M13/L13*100</f>
        <v>45.20202020202021</v>
      </c>
    </row>
    <row r="14" spans="1:15" ht="18.75" customHeight="1">
      <c r="A14" s="38"/>
      <c r="B14" s="45" t="s">
        <v>209</v>
      </c>
      <c r="C14" s="46" t="s">
        <v>1</v>
      </c>
      <c r="D14" s="15">
        <v>1938</v>
      </c>
      <c r="E14" s="15">
        <v>2250</v>
      </c>
      <c r="F14" s="15">
        <f>+F87</f>
        <v>2418</v>
      </c>
      <c r="G14" s="15">
        <f>+G87</f>
        <v>2700</v>
      </c>
      <c r="H14" s="15">
        <f>+H87</f>
        <v>3025</v>
      </c>
      <c r="I14" s="15">
        <f>+I87</f>
        <v>2103.8</v>
      </c>
      <c r="J14" s="15">
        <v>5180</v>
      </c>
      <c r="K14" s="17">
        <f>+K87</f>
        <v>2657</v>
      </c>
      <c r="L14" s="150">
        <v>5450</v>
      </c>
      <c r="M14" s="150">
        <f>+M87</f>
        <v>3028</v>
      </c>
      <c r="N14" s="150">
        <f>+M14/K14*100</f>
        <v>113.9631162965751</v>
      </c>
      <c r="O14" s="150">
        <f>+M14/L14*100</f>
        <v>55.559633027522935</v>
      </c>
    </row>
    <row r="15" spans="1:15" s="114" customFormat="1" ht="18.75" customHeight="1">
      <c r="A15" s="38">
        <v>2</v>
      </c>
      <c r="B15" s="39" t="s">
        <v>186</v>
      </c>
      <c r="C15" s="38" t="s">
        <v>5</v>
      </c>
      <c r="D15" s="20">
        <v>100</v>
      </c>
      <c r="E15" s="47">
        <v>100</v>
      </c>
      <c r="F15" s="47">
        <v>100</v>
      </c>
      <c r="G15" s="47">
        <v>100</v>
      </c>
      <c r="H15" s="47">
        <v>100</v>
      </c>
      <c r="I15" s="16">
        <f>+I16+I17+I18</f>
        <v>100.00000000000001</v>
      </c>
      <c r="J15" s="16">
        <f>+J16+J17+J18</f>
        <v>100</v>
      </c>
      <c r="K15" s="16">
        <f>+K16+K17+K18</f>
        <v>100</v>
      </c>
      <c r="L15" s="149">
        <f>+L16+L17+L18</f>
        <v>100</v>
      </c>
      <c r="M15" s="149">
        <f>+M16+M17+M18</f>
        <v>100</v>
      </c>
      <c r="N15" s="150">
        <f aca="true" t="shared" si="2" ref="N15:N78">+M15/K15*100</f>
        <v>100</v>
      </c>
      <c r="O15" s="150">
        <f aca="true" t="shared" si="3" ref="O15:O78">+M15/L15*100</f>
        <v>100</v>
      </c>
    </row>
    <row r="16" spans="1:15" s="115" customFormat="1" ht="18.75" customHeight="1">
      <c r="A16" s="38"/>
      <c r="B16" s="45" t="s">
        <v>207</v>
      </c>
      <c r="C16" s="37" t="s">
        <v>5</v>
      </c>
      <c r="D16" s="18">
        <f aca="true" t="shared" si="4" ref="D16:M16">+D12/D11*100</f>
        <v>43.302140751185746</v>
      </c>
      <c r="E16" s="18">
        <f t="shared" si="4"/>
        <v>42.08324157674521</v>
      </c>
      <c r="F16" s="18">
        <f t="shared" si="4"/>
        <v>37.93291221956001</v>
      </c>
      <c r="G16" s="18">
        <f t="shared" si="4"/>
        <v>36.58767772511848</v>
      </c>
      <c r="H16" s="18">
        <f t="shared" si="4"/>
        <v>35.64249820531227</v>
      </c>
      <c r="I16" s="17">
        <f t="shared" si="4"/>
        <v>35.20712897886733</v>
      </c>
      <c r="J16" s="17">
        <f t="shared" si="4"/>
        <v>25.594018844735768</v>
      </c>
      <c r="K16" s="17">
        <f t="shared" si="4"/>
        <v>31.4197889839661</v>
      </c>
      <c r="L16" s="150">
        <f t="shared" si="4"/>
        <v>24.98656111029663</v>
      </c>
      <c r="M16" s="150">
        <f t="shared" si="4"/>
        <v>29.230333899264288</v>
      </c>
      <c r="N16" s="150">
        <f t="shared" si="2"/>
        <v>93.03160474496147</v>
      </c>
      <c r="O16" s="150">
        <f t="shared" si="3"/>
        <v>116.9842211188432</v>
      </c>
    </row>
    <row r="17" spans="1:15" s="115" customFormat="1" ht="18.75" customHeight="1">
      <c r="A17" s="38"/>
      <c r="B17" s="45" t="s">
        <v>210</v>
      </c>
      <c r="C17" s="37" t="s">
        <v>5</v>
      </c>
      <c r="D17" s="18">
        <f aca="true" t="shared" si="5" ref="D17:M17">+D13/D11*100</f>
        <v>31.854890398666836</v>
      </c>
      <c r="E17" s="18">
        <f t="shared" si="5"/>
        <v>33.142479630037435</v>
      </c>
      <c r="F17" s="18">
        <f t="shared" si="5"/>
        <v>35.7329557830538</v>
      </c>
      <c r="G17" s="18">
        <f t="shared" si="5"/>
        <v>37.81990521327015</v>
      </c>
      <c r="H17" s="18">
        <f t="shared" si="5"/>
        <v>37.21284996410625</v>
      </c>
      <c r="I17" s="17">
        <f t="shared" si="5"/>
        <v>39.56079541365828</v>
      </c>
      <c r="J17" s="17">
        <f t="shared" si="5"/>
        <v>47.8799672265465</v>
      </c>
      <c r="K17" s="17">
        <f t="shared" si="5"/>
        <v>40.98820304062474</v>
      </c>
      <c r="L17" s="150">
        <f t="shared" si="5"/>
        <v>48.38000293212139</v>
      </c>
      <c r="M17" s="150">
        <f t="shared" si="5"/>
        <v>42.209017166572345</v>
      </c>
      <c r="N17" s="150">
        <f t="shared" si="2"/>
        <v>102.97845242138968</v>
      </c>
      <c r="O17" s="150">
        <f t="shared" si="3"/>
        <v>87.24475942217877</v>
      </c>
    </row>
    <row r="18" spans="1:15" s="115" customFormat="1" ht="18.75" customHeight="1">
      <c r="A18" s="38"/>
      <c r="B18" s="45" t="s">
        <v>211</v>
      </c>
      <c r="C18" s="37" t="s">
        <v>5</v>
      </c>
      <c r="D18" s="18">
        <f aca="true" t="shared" si="6" ref="D18:M18">+D14/D11*100</f>
        <v>24.842968850147418</v>
      </c>
      <c r="E18" s="18">
        <f t="shared" si="6"/>
        <v>24.774278793217352</v>
      </c>
      <c r="F18" s="18">
        <f t="shared" si="6"/>
        <v>26.33413199738619</v>
      </c>
      <c r="G18" s="18">
        <f t="shared" si="6"/>
        <v>25.59241706161137</v>
      </c>
      <c r="H18" s="18">
        <f t="shared" si="6"/>
        <v>27.14465183058148</v>
      </c>
      <c r="I18" s="17">
        <f t="shared" si="6"/>
        <v>25.232075607474396</v>
      </c>
      <c r="J18" s="17">
        <f t="shared" si="6"/>
        <v>26.526013928717738</v>
      </c>
      <c r="K18" s="17">
        <f t="shared" si="6"/>
        <v>27.592007975409157</v>
      </c>
      <c r="L18" s="150">
        <f t="shared" si="6"/>
        <v>26.633435957581973</v>
      </c>
      <c r="M18" s="150">
        <f t="shared" si="6"/>
        <v>28.560648934163364</v>
      </c>
      <c r="N18" s="150">
        <f t="shared" si="2"/>
        <v>103.51058523764378</v>
      </c>
      <c r="O18" s="150">
        <f t="shared" si="3"/>
        <v>107.23606589720826</v>
      </c>
    </row>
    <row r="19" spans="1:15" s="114" customFormat="1" ht="18.75" customHeight="1">
      <c r="A19" s="38">
        <v>3</v>
      </c>
      <c r="B19" s="48" t="s">
        <v>59</v>
      </c>
      <c r="C19" s="44" t="s">
        <v>147</v>
      </c>
      <c r="D19" s="49">
        <v>46</v>
      </c>
      <c r="E19" s="49">
        <v>53</v>
      </c>
      <c r="F19" s="49">
        <v>54.1</v>
      </c>
      <c r="G19" s="49">
        <f aca="true" t="shared" si="7" ref="G19:M19">+G11/G93</f>
        <v>61.40861466821885</v>
      </c>
      <c r="H19" s="49">
        <f t="shared" si="7"/>
        <v>64.94929478960252</v>
      </c>
      <c r="I19" s="16">
        <f t="shared" si="7"/>
        <v>45.988968560397126</v>
      </c>
      <c r="J19" s="149">
        <f t="shared" si="7"/>
        <v>105.91170408938063</v>
      </c>
      <c r="K19" s="149">
        <f t="shared" si="7"/>
        <v>52.36608842242646</v>
      </c>
      <c r="L19" s="149">
        <f t="shared" si="7"/>
        <v>109.63300294669166</v>
      </c>
      <c r="M19" s="149">
        <f t="shared" si="7"/>
        <v>57.588267246061925</v>
      </c>
      <c r="N19" s="150">
        <f t="shared" si="2"/>
        <v>109.97244396317942</v>
      </c>
      <c r="O19" s="150">
        <f t="shared" si="3"/>
        <v>52.52822206654674</v>
      </c>
    </row>
    <row r="20" spans="1:15" s="116" customFormat="1" ht="18.75" customHeight="1">
      <c r="A20" s="42">
        <v>4</v>
      </c>
      <c r="B20" s="39" t="s">
        <v>60</v>
      </c>
      <c r="C20" s="44" t="s">
        <v>147</v>
      </c>
      <c r="D20" s="14">
        <f>+(1270+280)/14.091</f>
        <v>109.99929032715919</v>
      </c>
      <c r="E20" s="14">
        <v>115</v>
      </c>
      <c r="F20" s="14">
        <f>+(F39+F43)/13.667</f>
        <v>129.8017121533621</v>
      </c>
      <c r="G20" s="14">
        <f>+(G39+G43)/13.667</f>
        <v>137.55762054584034</v>
      </c>
      <c r="H20" s="14">
        <f>+(H39+H43)/13668*1000</f>
        <v>143.83962540239978</v>
      </c>
      <c r="I20" s="14">
        <f>+(I39+I43)/13825*1000</f>
        <v>112.11573236889693</v>
      </c>
      <c r="J20" s="147">
        <v>171</v>
      </c>
      <c r="K20" s="147">
        <f>+(K39+K43)/13805*1000</f>
        <v>106.77290836653385</v>
      </c>
      <c r="L20" s="147">
        <v>172</v>
      </c>
      <c r="M20" s="162">
        <v>63.3</v>
      </c>
      <c r="N20" s="150">
        <f t="shared" si="2"/>
        <v>59.284701492537316</v>
      </c>
      <c r="O20" s="150">
        <f t="shared" si="3"/>
        <v>36.802325581395344</v>
      </c>
    </row>
    <row r="21" spans="1:15" ht="18.75" customHeight="1">
      <c r="A21" s="38">
        <v>5</v>
      </c>
      <c r="B21" s="50" t="s">
        <v>137</v>
      </c>
      <c r="C21" s="44" t="s">
        <v>170</v>
      </c>
      <c r="D21" s="18"/>
      <c r="E21" s="28"/>
      <c r="F21" s="18"/>
      <c r="G21" s="18"/>
      <c r="H21" s="18"/>
      <c r="I21" s="18"/>
      <c r="J21" s="18"/>
      <c r="K21" s="18"/>
      <c r="L21" s="18"/>
      <c r="M21" s="18"/>
      <c r="N21" s="150"/>
      <c r="O21" s="150"/>
    </row>
    <row r="22" spans="1:15" s="115" customFormat="1" ht="18.75" customHeight="1">
      <c r="A22" s="51" t="s">
        <v>20</v>
      </c>
      <c r="B22" s="52" t="s">
        <v>62</v>
      </c>
      <c r="C22" s="53" t="s">
        <v>40</v>
      </c>
      <c r="D22" s="19">
        <v>665.6</v>
      </c>
      <c r="E22" s="22">
        <v>585.4</v>
      </c>
      <c r="F22" s="19">
        <v>807.7</v>
      </c>
      <c r="G22" s="19">
        <v>654.6</v>
      </c>
      <c r="H22" s="19">
        <v>943.4</v>
      </c>
      <c r="I22" s="19">
        <v>653.8</v>
      </c>
      <c r="J22" s="133">
        <v>1597.514</v>
      </c>
      <c r="K22" s="65">
        <v>894.324</v>
      </c>
      <c r="L22" s="65">
        <v>1643.3</v>
      </c>
      <c r="M22" s="65">
        <v>1407</v>
      </c>
      <c r="N22" s="150">
        <f t="shared" si="2"/>
        <v>157.32553302829848</v>
      </c>
      <c r="O22" s="150">
        <f t="shared" si="3"/>
        <v>85.62039797967505</v>
      </c>
    </row>
    <row r="23" spans="1:15" ht="18.75" customHeight="1">
      <c r="A23" s="38"/>
      <c r="B23" s="45" t="s">
        <v>212</v>
      </c>
      <c r="C23" s="54" t="s">
        <v>40</v>
      </c>
      <c r="D23" s="18">
        <v>191</v>
      </c>
      <c r="E23" s="17">
        <v>127.4</v>
      </c>
      <c r="F23" s="18">
        <v>265.1</v>
      </c>
      <c r="G23" s="18">
        <v>174.8</v>
      </c>
      <c r="H23" s="18">
        <v>376.2</v>
      </c>
      <c r="I23" s="18">
        <v>242</v>
      </c>
      <c r="J23" s="134">
        <v>1012.429</v>
      </c>
      <c r="K23" s="28">
        <v>345.039</v>
      </c>
      <c r="L23" s="152">
        <v>1054.3</v>
      </c>
      <c r="M23" s="152">
        <v>500.8</v>
      </c>
      <c r="N23" s="150">
        <f t="shared" si="2"/>
        <v>145.14301281884076</v>
      </c>
      <c r="O23" s="150">
        <f t="shared" si="3"/>
        <v>47.50071137247463</v>
      </c>
    </row>
    <row r="24" spans="1:15" ht="18.75" customHeight="1">
      <c r="A24" s="38"/>
      <c r="B24" s="55" t="s">
        <v>155</v>
      </c>
      <c r="C24" s="54" t="s">
        <v>40</v>
      </c>
      <c r="D24" s="18">
        <v>53.1</v>
      </c>
      <c r="E24" s="17">
        <v>67.4</v>
      </c>
      <c r="F24" s="18">
        <v>79.2</v>
      </c>
      <c r="G24" s="18">
        <v>84.8</v>
      </c>
      <c r="H24" s="18">
        <v>110</v>
      </c>
      <c r="I24" s="18">
        <v>60.9</v>
      </c>
      <c r="J24" s="28">
        <f>+J23-900</f>
        <v>112.42899999999997</v>
      </c>
      <c r="K24" s="28">
        <f>345.039-267.74</f>
        <v>77.29899999999998</v>
      </c>
      <c r="L24" s="152">
        <v>154.3</v>
      </c>
      <c r="M24" s="152">
        <v>82.5</v>
      </c>
      <c r="N24" s="150">
        <f t="shared" si="2"/>
        <v>106.72841822015813</v>
      </c>
      <c r="O24" s="150">
        <f t="shared" si="3"/>
        <v>53.467271548930654</v>
      </c>
    </row>
    <row r="25" spans="1:20" s="115" customFormat="1" ht="18.75" customHeight="1">
      <c r="A25" s="51" t="s">
        <v>21</v>
      </c>
      <c r="B25" s="52" t="s">
        <v>63</v>
      </c>
      <c r="C25" s="53"/>
      <c r="D25" s="19">
        <v>647.6</v>
      </c>
      <c r="E25" s="22">
        <v>573.9</v>
      </c>
      <c r="F25" s="19">
        <v>784.3</v>
      </c>
      <c r="G25" s="19">
        <v>640.2</v>
      </c>
      <c r="H25" s="19">
        <f>+H26+H27</f>
        <v>829</v>
      </c>
      <c r="I25" s="19">
        <v>408.8</v>
      </c>
      <c r="J25" s="23">
        <f>+J26+J27</f>
        <v>1392.847</v>
      </c>
      <c r="K25" s="19">
        <f>+K26+K27</f>
        <v>557.141</v>
      </c>
      <c r="L25" s="19">
        <v>1455.9</v>
      </c>
      <c r="M25" s="19">
        <v>747.7</v>
      </c>
      <c r="N25" s="150">
        <f t="shared" si="2"/>
        <v>134.2030114459356</v>
      </c>
      <c r="O25" s="150">
        <f t="shared" si="3"/>
        <v>51.35654921354489</v>
      </c>
      <c r="T25" s="170"/>
    </row>
    <row r="26" spans="1:15" ht="18.75" customHeight="1">
      <c r="A26" s="51"/>
      <c r="B26" s="56" t="s">
        <v>61</v>
      </c>
      <c r="C26" s="46" t="s">
        <v>1</v>
      </c>
      <c r="D26" s="18">
        <v>142.8</v>
      </c>
      <c r="E26" s="17">
        <v>54</v>
      </c>
      <c r="F26" s="18">
        <v>184.1</v>
      </c>
      <c r="G26" s="18">
        <v>81</v>
      </c>
      <c r="H26" s="18">
        <v>289</v>
      </c>
      <c r="I26" s="18">
        <v>116</v>
      </c>
      <c r="J26" s="18">
        <v>720</v>
      </c>
      <c r="K26" s="18">
        <v>247</v>
      </c>
      <c r="L26" s="18">
        <v>720</v>
      </c>
      <c r="M26" s="18">
        <v>377</v>
      </c>
      <c r="N26" s="150">
        <f t="shared" si="2"/>
        <v>152.63157894736844</v>
      </c>
      <c r="O26" s="150">
        <f t="shared" si="3"/>
        <v>52.361111111111114</v>
      </c>
    </row>
    <row r="27" spans="1:15" ht="18.75" customHeight="1">
      <c r="A27" s="51"/>
      <c r="B27" s="55" t="s">
        <v>206</v>
      </c>
      <c r="C27" s="46" t="s">
        <v>1</v>
      </c>
      <c r="D27" s="18">
        <v>478</v>
      </c>
      <c r="E27" s="17">
        <v>502.9</v>
      </c>
      <c r="F27" s="18">
        <v>562</v>
      </c>
      <c r="G27" s="18">
        <v>538.9</v>
      </c>
      <c r="H27" s="18">
        <v>540</v>
      </c>
      <c r="I27" s="18">
        <f>+I25-I26</f>
        <v>292.8</v>
      </c>
      <c r="J27" s="18">
        <v>672.847</v>
      </c>
      <c r="K27" s="18">
        <f>557.141-K26</f>
        <v>310.14099999999996</v>
      </c>
      <c r="L27" s="18">
        <v>654.8</v>
      </c>
      <c r="M27" s="18">
        <f>+M25-M26</f>
        <v>370.70000000000005</v>
      </c>
      <c r="N27" s="150">
        <f t="shared" si="2"/>
        <v>119.52627998233065</v>
      </c>
      <c r="O27" s="150">
        <f t="shared" si="3"/>
        <v>56.61270616982286</v>
      </c>
    </row>
    <row r="28" spans="1:15" ht="19.5" customHeight="1" hidden="1">
      <c r="A28" s="51"/>
      <c r="B28" s="57" t="s">
        <v>3</v>
      </c>
      <c r="C28" s="46"/>
      <c r="D28" s="18"/>
      <c r="E28" s="28"/>
      <c r="F28" s="18"/>
      <c r="G28" s="18"/>
      <c r="H28" s="18"/>
      <c r="I28" s="18"/>
      <c r="J28" s="18"/>
      <c r="K28" s="18"/>
      <c r="L28" s="18"/>
      <c r="M28" s="18"/>
      <c r="N28" s="150" t="e">
        <f t="shared" si="2"/>
        <v>#DIV/0!</v>
      </c>
      <c r="O28" s="150" t="e">
        <f t="shared" si="3"/>
        <v>#DIV/0!</v>
      </c>
    </row>
    <row r="29" spans="1:15" ht="19.5" customHeight="1" hidden="1">
      <c r="A29" s="51"/>
      <c r="B29" s="45" t="s">
        <v>111</v>
      </c>
      <c r="C29" s="46" t="s">
        <v>1</v>
      </c>
      <c r="D29" s="18">
        <v>336.1</v>
      </c>
      <c r="E29" s="17">
        <v>370.4</v>
      </c>
      <c r="F29" s="18">
        <f>+F27-F30</f>
        <v>440.4</v>
      </c>
      <c r="G29" s="18">
        <v>405.2</v>
      </c>
      <c r="H29" s="18"/>
      <c r="I29" s="18"/>
      <c r="J29" s="18"/>
      <c r="K29" s="18"/>
      <c r="L29" s="18"/>
      <c r="M29" s="18"/>
      <c r="N29" s="150" t="e">
        <f t="shared" si="2"/>
        <v>#DIV/0!</v>
      </c>
      <c r="O29" s="150" t="e">
        <f t="shared" si="3"/>
        <v>#DIV/0!</v>
      </c>
    </row>
    <row r="30" spans="1:15" ht="19.5" customHeight="1" hidden="1">
      <c r="A30" s="51"/>
      <c r="B30" s="45" t="s">
        <v>64</v>
      </c>
      <c r="C30" s="46" t="s">
        <v>1</v>
      </c>
      <c r="D30" s="18">
        <v>122.5</v>
      </c>
      <c r="E30" s="17">
        <v>109.1</v>
      </c>
      <c r="F30" s="18">
        <v>121.6</v>
      </c>
      <c r="G30" s="18">
        <v>116.5</v>
      </c>
      <c r="H30" s="18"/>
      <c r="I30" s="18"/>
      <c r="J30" s="18"/>
      <c r="K30" s="18"/>
      <c r="L30" s="18"/>
      <c r="M30" s="18"/>
      <c r="N30" s="150" t="e">
        <f t="shared" si="2"/>
        <v>#DIV/0!</v>
      </c>
      <c r="O30" s="150" t="e">
        <f t="shared" si="3"/>
        <v>#DIV/0!</v>
      </c>
    </row>
    <row r="31" spans="1:17" s="114" customFormat="1" ht="18.75" customHeight="1">
      <c r="A31" s="38">
        <v>6</v>
      </c>
      <c r="B31" s="39" t="s">
        <v>0</v>
      </c>
      <c r="C31" s="44" t="s">
        <v>1</v>
      </c>
      <c r="D31" s="14">
        <f>SUM(D32:D34)</f>
        <v>1815</v>
      </c>
      <c r="E31" s="14">
        <f>SUM(E32:E34)</f>
        <v>2240</v>
      </c>
      <c r="F31" s="14">
        <f>SUM(F32:F34)</f>
        <v>2350</v>
      </c>
      <c r="G31" s="14">
        <f>SUM(G32:G34)</f>
        <v>2400</v>
      </c>
      <c r="H31" s="14">
        <v>3217</v>
      </c>
      <c r="I31" s="14">
        <f>+I32+I33+I34</f>
        <v>1401</v>
      </c>
      <c r="J31" s="14">
        <f>+J32+J33+J34</f>
        <v>4200</v>
      </c>
      <c r="K31" s="14">
        <f>+K32+K33+K34</f>
        <v>2181</v>
      </c>
      <c r="L31" s="147">
        <v>4250</v>
      </c>
      <c r="M31" s="147">
        <f>+M32+M33+M34</f>
        <v>2281</v>
      </c>
      <c r="N31" s="150">
        <f t="shared" si="2"/>
        <v>104.58505272810636</v>
      </c>
      <c r="O31" s="150">
        <f t="shared" si="3"/>
        <v>53.67058823529411</v>
      </c>
      <c r="P31" s="40"/>
      <c r="Q31" s="40"/>
    </row>
    <row r="32" spans="1:15" ht="18.75" customHeight="1">
      <c r="A32" s="38"/>
      <c r="B32" s="58" t="s">
        <v>112</v>
      </c>
      <c r="C32" s="46" t="s">
        <v>1</v>
      </c>
      <c r="D32" s="15">
        <v>260</v>
      </c>
      <c r="E32" s="59">
        <v>250</v>
      </c>
      <c r="F32" s="15">
        <v>260</v>
      </c>
      <c r="G32" s="15">
        <v>250</v>
      </c>
      <c r="H32" s="15">
        <v>344</v>
      </c>
      <c r="I32" s="15">
        <v>145</v>
      </c>
      <c r="J32" s="15">
        <v>800</v>
      </c>
      <c r="K32" s="15">
        <v>508</v>
      </c>
      <c r="L32" s="148">
        <v>750</v>
      </c>
      <c r="M32" s="148">
        <v>520</v>
      </c>
      <c r="N32" s="150">
        <f t="shared" si="2"/>
        <v>102.36220472440945</v>
      </c>
      <c r="O32" s="150">
        <f t="shared" si="3"/>
        <v>69.33333333333334</v>
      </c>
    </row>
    <row r="33" spans="1:15" ht="18.75" customHeight="1">
      <c r="A33" s="38"/>
      <c r="B33" s="60" t="s">
        <v>113</v>
      </c>
      <c r="C33" s="46" t="s">
        <v>1</v>
      </c>
      <c r="D33" s="15">
        <v>170</v>
      </c>
      <c r="E33" s="59">
        <v>230</v>
      </c>
      <c r="F33" s="15">
        <v>300</v>
      </c>
      <c r="G33" s="15">
        <v>300</v>
      </c>
      <c r="H33" s="15">
        <v>375</v>
      </c>
      <c r="I33" s="15">
        <v>98</v>
      </c>
      <c r="J33" s="15">
        <v>300</v>
      </c>
      <c r="K33" s="15">
        <v>15</v>
      </c>
      <c r="L33" s="148">
        <v>250</v>
      </c>
      <c r="M33" s="148">
        <v>26</v>
      </c>
      <c r="N33" s="150">
        <f t="shared" si="2"/>
        <v>173.33333333333334</v>
      </c>
      <c r="O33" s="150">
        <f t="shared" si="3"/>
        <v>10.4</v>
      </c>
    </row>
    <row r="34" spans="1:15" ht="18.75" customHeight="1">
      <c r="A34" s="38"/>
      <c r="B34" s="60" t="s">
        <v>114</v>
      </c>
      <c r="C34" s="46" t="s">
        <v>1</v>
      </c>
      <c r="D34" s="15">
        <v>1385</v>
      </c>
      <c r="E34" s="59">
        <v>1760</v>
      </c>
      <c r="F34" s="15">
        <v>1790</v>
      </c>
      <c r="G34" s="15">
        <v>1850</v>
      </c>
      <c r="H34" s="15">
        <f>+H31-H32-H33</f>
        <v>2498</v>
      </c>
      <c r="I34" s="15">
        <v>1158</v>
      </c>
      <c r="J34" s="15">
        <v>3100</v>
      </c>
      <c r="K34" s="15">
        <v>1658</v>
      </c>
      <c r="L34" s="148">
        <v>3250</v>
      </c>
      <c r="M34" s="148">
        <v>1735</v>
      </c>
      <c r="N34" s="150">
        <f t="shared" si="2"/>
        <v>104.6441495778046</v>
      </c>
      <c r="O34" s="150">
        <f t="shared" si="3"/>
        <v>53.38461538461539</v>
      </c>
    </row>
    <row r="35" spans="1:15" ht="18.75" customHeight="1">
      <c r="A35" s="38" t="s">
        <v>45</v>
      </c>
      <c r="B35" s="61" t="s">
        <v>148</v>
      </c>
      <c r="C35" s="46"/>
      <c r="D35" s="18"/>
      <c r="E35" s="62"/>
      <c r="F35" s="18"/>
      <c r="G35" s="18"/>
      <c r="H35" s="18"/>
      <c r="I35" s="18"/>
      <c r="J35" s="18"/>
      <c r="K35" s="18"/>
      <c r="L35" s="18"/>
      <c r="M35" s="18"/>
      <c r="N35" s="150"/>
      <c r="O35" s="150"/>
    </row>
    <row r="36" spans="1:15" ht="18.75" customHeight="1">
      <c r="A36" s="38" t="s">
        <v>6</v>
      </c>
      <c r="B36" s="63" t="s">
        <v>120</v>
      </c>
      <c r="C36" s="64"/>
      <c r="D36" s="19"/>
      <c r="E36" s="65"/>
      <c r="F36" s="19"/>
      <c r="G36" s="19"/>
      <c r="H36" s="19"/>
      <c r="I36" s="19"/>
      <c r="J36" s="19"/>
      <c r="K36" s="19"/>
      <c r="L36" s="19"/>
      <c r="M36" s="19"/>
      <c r="N36" s="150"/>
      <c r="O36" s="150"/>
    </row>
    <row r="37" spans="1:18" s="114" customFormat="1" ht="18.75" customHeight="1">
      <c r="A37" s="38">
        <v>1</v>
      </c>
      <c r="B37" s="63" t="s">
        <v>23</v>
      </c>
      <c r="C37" s="44" t="s">
        <v>1</v>
      </c>
      <c r="D37" s="14">
        <v>3378</v>
      </c>
      <c r="E37" s="14">
        <v>3822</v>
      </c>
      <c r="F37" s="14">
        <f aca="true" t="shared" si="8" ref="F37:K37">+F38+F42+F43</f>
        <v>3483</v>
      </c>
      <c r="G37" s="14">
        <f t="shared" si="8"/>
        <v>3860</v>
      </c>
      <c r="H37" s="14">
        <f t="shared" si="8"/>
        <v>3972</v>
      </c>
      <c r="I37" s="14">
        <f t="shared" si="8"/>
        <v>2935.5</v>
      </c>
      <c r="J37" s="125">
        <f t="shared" si="8"/>
        <v>4998</v>
      </c>
      <c r="K37" s="14">
        <f t="shared" si="8"/>
        <v>3025.6</v>
      </c>
      <c r="L37" s="147">
        <v>5113</v>
      </c>
      <c r="M37" s="147">
        <f>+M38+M42+M43</f>
        <v>3099</v>
      </c>
      <c r="N37" s="150">
        <f t="shared" si="2"/>
        <v>102.42596509783183</v>
      </c>
      <c r="O37" s="150">
        <f t="shared" si="3"/>
        <v>60.61020927048699</v>
      </c>
      <c r="P37" s="40"/>
      <c r="Q37" s="117"/>
      <c r="R37" s="165"/>
    </row>
    <row r="38" spans="1:15" ht="18.75" customHeight="1">
      <c r="A38" s="38"/>
      <c r="B38" s="66" t="s">
        <v>24</v>
      </c>
      <c r="C38" s="37" t="s">
        <v>25</v>
      </c>
      <c r="D38" s="15">
        <v>3078</v>
      </c>
      <c r="E38" s="15">
        <v>3490</v>
      </c>
      <c r="F38" s="15">
        <f aca="true" t="shared" si="9" ref="F38:K38">+F39+F40+F41</f>
        <v>3136</v>
      </c>
      <c r="G38" s="15">
        <f t="shared" si="9"/>
        <v>3488</v>
      </c>
      <c r="H38" s="15">
        <f t="shared" si="9"/>
        <v>3591</v>
      </c>
      <c r="I38" s="15">
        <f t="shared" si="9"/>
        <v>2724</v>
      </c>
      <c r="J38" s="126">
        <f t="shared" si="9"/>
        <v>4540</v>
      </c>
      <c r="K38" s="15">
        <f t="shared" si="9"/>
        <v>2820</v>
      </c>
      <c r="L38" s="148">
        <v>4634</v>
      </c>
      <c r="M38" s="148">
        <f>+M39+M40+M41</f>
        <v>2886</v>
      </c>
      <c r="N38" s="150">
        <f t="shared" si="2"/>
        <v>102.34042553191489</v>
      </c>
      <c r="O38" s="150">
        <f t="shared" si="3"/>
        <v>62.27880880448856</v>
      </c>
    </row>
    <row r="39" spans="1:18" ht="18.75" customHeight="1">
      <c r="A39" s="38"/>
      <c r="B39" s="66" t="s">
        <v>26</v>
      </c>
      <c r="C39" s="37" t="s">
        <v>25</v>
      </c>
      <c r="D39" s="15">
        <v>1270</v>
      </c>
      <c r="E39" s="67">
        <v>1360</v>
      </c>
      <c r="F39" s="15">
        <v>1445</v>
      </c>
      <c r="G39" s="15">
        <v>1530</v>
      </c>
      <c r="H39" s="15">
        <v>1604</v>
      </c>
      <c r="I39" s="15">
        <v>1355</v>
      </c>
      <c r="J39" s="126">
        <v>1990</v>
      </c>
      <c r="K39" s="15">
        <v>1277</v>
      </c>
      <c r="L39" s="148">
        <v>2020</v>
      </c>
      <c r="M39" s="148">
        <v>1255</v>
      </c>
      <c r="N39" s="150">
        <f t="shared" si="2"/>
        <v>98.27721221613156</v>
      </c>
      <c r="O39" s="150">
        <f t="shared" si="3"/>
        <v>62.12871287128713</v>
      </c>
      <c r="R39" s="166"/>
    </row>
    <row r="40" spans="1:15" ht="18.75" customHeight="1">
      <c r="A40" s="38"/>
      <c r="B40" s="66" t="s">
        <v>27</v>
      </c>
      <c r="C40" s="37" t="s">
        <v>25</v>
      </c>
      <c r="D40" s="15">
        <v>1732</v>
      </c>
      <c r="E40" s="67">
        <v>1998</v>
      </c>
      <c r="F40" s="15">
        <v>1625</v>
      </c>
      <c r="G40" s="15">
        <v>1878</v>
      </c>
      <c r="H40" s="15">
        <v>1917</v>
      </c>
      <c r="I40" s="15">
        <v>1297</v>
      </c>
      <c r="J40" s="126">
        <v>2430</v>
      </c>
      <c r="K40" s="15">
        <v>1476</v>
      </c>
      <c r="L40" s="148">
        <v>2490</v>
      </c>
      <c r="M40" s="148">
        <v>1560</v>
      </c>
      <c r="N40" s="150">
        <f t="shared" si="2"/>
        <v>105.6910569105691</v>
      </c>
      <c r="O40" s="150">
        <f t="shared" si="3"/>
        <v>62.65060240963856</v>
      </c>
    </row>
    <row r="41" spans="1:15" ht="18.75" customHeight="1">
      <c r="A41" s="38"/>
      <c r="B41" s="66" t="s">
        <v>28</v>
      </c>
      <c r="C41" s="37" t="s">
        <v>25</v>
      </c>
      <c r="D41" s="15">
        <v>76</v>
      </c>
      <c r="E41" s="67">
        <v>80</v>
      </c>
      <c r="F41" s="15">
        <v>66</v>
      </c>
      <c r="G41" s="15">
        <v>80</v>
      </c>
      <c r="H41" s="15">
        <v>70</v>
      </c>
      <c r="I41" s="15">
        <v>72</v>
      </c>
      <c r="J41" s="126">
        <v>120</v>
      </c>
      <c r="K41" s="15">
        <v>67</v>
      </c>
      <c r="L41" s="148">
        <v>124</v>
      </c>
      <c r="M41" s="148">
        <v>71</v>
      </c>
      <c r="N41" s="150">
        <f t="shared" si="2"/>
        <v>105.97014925373134</v>
      </c>
      <c r="O41" s="150">
        <f t="shared" si="3"/>
        <v>57.25806451612904</v>
      </c>
    </row>
    <row r="42" spans="1:15" ht="18.75" customHeight="1">
      <c r="A42" s="38"/>
      <c r="B42" s="66" t="s">
        <v>29</v>
      </c>
      <c r="C42" s="37" t="s">
        <v>25</v>
      </c>
      <c r="D42" s="18">
        <v>20</v>
      </c>
      <c r="E42" s="67">
        <v>22</v>
      </c>
      <c r="F42" s="18">
        <v>18</v>
      </c>
      <c r="G42" s="18">
        <v>22</v>
      </c>
      <c r="H42" s="18">
        <v>19</v>
      </c>
      <c r="I42" s="18">
        <v>16.5</v>
      </c>
      <c r="J42" s="127">
        <v>28</v>
      </c>
      <c r="K42" s="18">
        <v>8.6</v>
      </c>
      <c r="L42" s="18">
        <v>29</v>
      </c>
      <c r="M42" s="18">
        <v>9</v>
      </c>
      <c r="N42" s="150">
        <f t="shared" si="2"/>
        <v>104.65116279069768</v>
      </c>
      <c r="O42" s="150">
        <f t="shared" si="3"/>
        <v>31.03448275862069</v>
      </c>
    </row>
    <row r="43" spans="1:15" ht="18.75" customHeight="1">
      <c r="A43" s="38"/>
      <c r="B43" s="66" t="s">
        <v>30</v>
      </c>
      <c r="C43" s="37" t="s">
        <v>25</v>
      </c>
      <c r="D43" s="18">
        <v>280</v>
      </c>
      <c r="E43" s="67">
        <v>310</v>
      </c>
      <c r="F43" s="18">
        <v>329</v>
      </c>
      <c r="G43" s="18">
        <v>350</v>
      </c>
      <c r="H43" s="18">
        <v>362</v>
      </c>
      <c r="I43" s="18">
        <v>195</v>
      </c>
      <c r="J43" s="127">
        <v>430</v>
      </c>
      <c r="K43" s="18">
        <v>197</v>
      </c>
      <c r="L43" s="18">
        <v>450</v>
      </c>
      <c r="M43" s="18">
        <v>204</v>
      </c>
      <c r="N43" s="150">
        <f t="shared" si="2"/>
        <v>103.55329949238579</v>
      </c>
      <c r="O43" s="150">
        <f t="shared" si="3"/>
        <v>45.33333333333333</v>
      </c>
    </row>
    <row r="44" spans="1:15" ht="18.75" customHeight="1">
      <c r="A44" s="38">
        <v>2</v>
      </c>
      <c r="B44" s="63" t="s">
        <v>38</v>
      </c>
      <c r="C44" s="38"/>
      <c r="D44" s="16"/>
      <c r="E44" s="16"/>
      <c r="F44" s="16"/>
      <c r="G44" s="16"/>
      <c r="H44" s="16"/>
      <c r="I44" s="16"/>
      <c r="J44" s="16"/>
      <c r="K44" s="16"/>
      <c r="L44" s="149"/>
      <c r="M44" s="149"/>
      <c r="N44" s="150"/>
      <c r="O44" s="150"/>
    </row>
    <row r="45" spans="1:15" ht="18.75" customHeight="1">
      <c r="A45" s="38"/>
      <c r="B45" s="55" t="s">
        <v>32</v>
      </c>
      <c r="C45" s="37" t="s">
        <v>39</v>
      </c>
      <c r="D45" s="17">
        <v>13160</v>
      </c>
      <c r="E45" s="15">
        <v>12992</v>
      </c>
      <c r="F45" s="17">
        <v>13063</v>
      </c>
      <c r="G45" s="17">
        <v>12797</v>
      </c>
      <c r="H45" s="17">
        <v>12853</v>
      </c>
      <c r="I45" s="21">
        <v>5968</v>
      </c>
      <c r="J45" s="21">
        <v>12038</v>
      </c>
      <c r="K45" s="21">
        <v>5938</v>
      </c>
      <c r="L45" s="151">
        <v>12100</v>
      </c>
      <c r="M45" s="151">
        <v>5882</v>
      </c>
      <c r="N45" s="150">
        <f t="shared" si="2"/>
        <v>99.05692152239811</v>
      </c>
      <c r="O45" s="150">
        <f t="shared" si="3"/>
        <v>48.611570247933884</v>
      </c>
    </row>
    <row r="46" spans="1:15" ht="18.75" customHeight="1">
      <c r="A46" s="38"/>
      <c r="B46" s="66" t="s">
        <v>200</v>
      </c>
      <c r="C46" s="37" t="s">
        <v>39</v>
      </c>
      <c r="D46" s="17">
        <v>735</v>
      </c>
      <c r="E46" s="15">
        <v>504</v>
      </c>
      <c r="F46" s="17">
        <v>513</v>
      </c>
      <c r="G46" s="17">
        <v>523</v>
      </c>
      <c r="H46" s="17">
        <v>330</v>
      </c>
      <c r="I46" s="21">
        <v>850</v>
      </c>
      <c r="J46" s="21">
        <v>1276</v>
      </c>
      <c r="K46" s="21">
        <v>872</v>
      </c>
      <c r="L46" s="151">
        <v>1280</v>
      </c>
      <c r="M46" s="151">
        <v>890</v>
      </c>
      <c r="N46" s="150">
        <f t="shared" si="2"/>
        <v>102.06422018348624</v>
      </c>
      <c r="O46" s="150">
        <f t="shared" si="3"/>
        <v>69.53125</v>
      </c>
    </row>
    <row r="47" spans="1:15" ht="18.75" customHeight="1">
      <c r="A47" s="38"/>
      <c r="B47" s="55" t="s">
        <v>33</v>
      </c>
      <c r="C47" s="37" t="s">
        <v>39</v>
      </c>
      <c r="D47" s="17">
        <v>154</v>
      </c>
      <c r="E47" s="15">
        <v>184</v>
      </c>
      <c r="F47" s="17">
        <v>159.5</v>
      </c>
      <c r="G47" s="17">
        <v>173</v>
      </c>
      <c r="H47" s="17">
        <v>208</v>
      </c>
      <c r="I47" s="21">
        <v>212</v>
      </c>
      <c r="J47" s="21">
        <v>255</v>
      </c>
      <c r="K47" s="21">
        <v>261</v>
      </c>
      <c r="L47" s="151">
        <v>270</v>
      </c>
      <c r="M47" s="151">
        <v>306.4</v>
      </c>
      <c r="N47" s="150">
        <f t="shared" si="2"/>
        <v>117.39463601532567</v>
      </c>
      <c r="O47" s="150">
        <f t="shared" si="3"/>
        <v>113.48148148148147</v>
      </c>
    </row>
    <row r="48" spans="1:15" ht="18.75" customHeight="1">
      <c r="A48" s="38"/>
      <c r="B48" s="55" t="s">
        <v>35</v>
      </c>
      <c r="C48" s="37" t="s">
        <v>39</v>
      </c>
      <c r="D48" s="17">
        <v>561</v>
      </c>
      <c r="E48" s="15">
        <v>636</v>
      </c>
      <c r="F48" s="17">
        <v>719</v>
      </c>
      <c r="G48" s="17">
        <v>702</v>
      </c>
      <c r="H48" s="17">
        <v>530</v>
      </c>
      <c r="I48" s="21">
        <v>315.7</v>
      </c>
      <c r="J48" s="21">
        <v>392</v>
      </c>
      <c r="K48" s="21">
        <v>322</v>
      </c>
      <c r="L48" s="151">
        <v>400</v>
      </c>
      <c r="M48" s="151">
        <v>306</v>
      </c>
      <c r="N48" s="150">
        <f t="shared" si="2"/>
        <v>95.03105590062113</v>
      </c>
      <c r="O48" s="150">
        <f t="shared" si="3"/>
        <v>76.5</v>
      </c>
    </row>
    <row r="49" spans="1:15" ht="18.75" customHeight="1">
      <c r="A49" s="38"/>
      <c r="B49" s="55" t="s">
        <v>36</v>
      </c>
      <c r="C49" s="37" t="s">
        <v>39</v>
      </c>
      <c r="D49" s="17">
        <v>2690</v>
      </c>
      <c r="E49" s="15">
        <v>2717</v>
      </c>
      <c r="F49" s="17">
        <v>2760</v>
      </c>
      <c r="G49" s="17">
        <v>2606</v>
      </c>
      <c r="H49" s="17">
        <v>2689</v>
      </c>
      <c r="I49" s="21">
        <v>1484</v>
      </c>
      <c r="J49" s="21">
        <v>1635</v>
      </c>
      <c r="K49" s="21">
        <v>1365</v>
      </c>
      <c r="L49" s="151">
        <v>1500</v>
      </c>
      <c r="M49" s="151">
        <v>1190</v>
      </c>
      <c r="N49" s="150">
        <f t="shared" si="2"/>
        <v>87.17948717948718</v>
      </c>
      <c r="O49" s="150">
        <f t="shared" si="3"/>
        <v>79.33333333333333</v>
      </c>
    </row>
    <row r="50" spans="1:15" ht="18.75" customHeight="1">
      <c r="A50" s="38"/>
      <c r="B50" s="55" t="s">
        <v>37</v>
      </c>
      <c r="C50" s="37" t="s">
        <v>39</v>
      </c>
      <c r="D50" s="17">
        <v>3452</v>
      </c>
      <c r="E50" s="15">
        <v>4200</v>
      </c>
      <c r="F50" s="17">
        <v>4211</v>
      </c>
      <c r="G50" s="17">
        <v>4356</v>
      </c>
      <c r="H50" s="17">
        <v>4594</v>
      </c>
      <c r="I50" s="21">
        <v>3926</v>
      </c>
      <c r="J50" s="21">
        <v>3520</v>
      </c>
      <c r="K50" s="21">
        <v>3350</v>
      </c>
      <c r="L50" s="151">
        <v>3590</v>
      </c>
      <c r="M50" s="151">
        <v>3397</v>
      </c>
      <c r="N50" s="150">
        <f t="shared" si="2"/>
        <v>101.40298507462686</v>
      </c>
      <c r="O50" s="150">
        <f t="shared" si="3"/>
        <v>94.62395543175487</v>
      </c>
    </row>
    <row r="51" spans="1:15" ht="18.75" customHeight="1">
      <c r="A51" s="38"/>
      <c r="B51" s="66" t="s">
        <v>198</v>
      </c>
      <c r="C51" s="37" t="s">
        <v>39</v>
      </c>
      <c r="D51" s="17">
        <v>1320</v>
      </c>
      <c r="E51" s="15">
        <v>1320</v>
      </c>
      <c r="F51" s="17">
        <v>1320</v>
      </c>
      <c r="G51" s="17">
        <v>1320</v>
      </c>
      <c r="H51" s="17">
        <v>1329</v>
      </c>
      <c r="I51" s="17">
        <v>3567</v>
      </c>
      <c r="J51" s="17">
        <v>3600</v>
      </c>
      <c r="K51" s="17">
        <v>3405</v>
      </c>
      <c r="L51" s="150">
        <v>3513</v>
      </c>
      <c r="M51" s="151">
        <v>3513</v>
      </c>
      <c r="N51" s="150">
        <f t="shared" si="2"/>
        <v>103.17180616740087</v>
      </c>
      <c r="O51" s="150">
        <f t="shared" si="3"/>
        <v>100</v>
      </c>
    </row>
    <row r="52" spans="1:15" ht="18.75" customHeight="1">
      <c r="A52" s="38">
        <v>3</v>
      </c>
      <c r="B52" s="63" t="s">
        <v>197</v>
      </c>
      <c r="C52" s="37" t="s">
        <v>39</v>
      </c>
      <c r="D52" s="20">
        <v>15</v>
      </c>
      <c r="E52" s="14">
        <v>15</v>
      </c>
      <c r="F52" s="20">
        <v>15</v>
      </c>
      <c r="G52" s="20">
        <v>15</v>
      </c>
      <c r="H52" s="20">
        <v>37</v>
      </c>
      <c r="I52" s="140">
        <v>36</v>
      </c>
      <c r="J52" s="140">
        <v>30</v>
      </c>
      <c r="K52" s="140">
        <v>20</v>
      </c>
      <c r="L52" s="140">
        <v>32</v>
      </c>
      <c r="M52" s="151">
        <v>55.9</v>
      </c>
      <c r="N52" s="150">
        <f t="shared" si="2"/>
        <v>279.5</v>
      </c>
      <c r="O52" s="150">
        <f t="shared" si="3"/>
        <v>174.6875</v>
      </c>
    </row>
    <row r="53" spans="1:15" ht="18.75" customHeight="1">
      <c r="A53" s="38">
        <v>4</v>
      </c>
      <c r="B53" s="63" t="s">
        <v>31</v>
      </c>
      <c r="C53" s="37"/>
      <c r="D53" s="18"/>
      <c r="E53" s="28"/>
      <c r="F53" s="18"/>
      <c r="G53" s="18"/>
      <c r="H53" s="18"/>
      <c r="I53" s="18"/>
      <c r="J53" s="18"/>
      <c r="K53" s="18"/>
      <c r="L53" s="18"/>
      <c r="M53" s="151"/>
      <c r="N53" s="150"/>
      <c r="O53" s="150"/>
    </row>
    <row r="54" spans="1:15" ht="18.75" customHeight="1">
      <c r="A54" s="38"/>
      <c r="B54" s="55" t="s">
        <v>32</v>
      </c>
      <c r="C54" s="46" t="s">
        <v>34</v>
      </c>
      <c r="D54" s="15">
        <v>75761</v>
      </c>
      <c r="E54" s="59">
        <v>73730</v>
      </c>
      <c r="F54" s="15">
        <v>73050</v>
      </c>
      <c r="G54" s="15">
        <v>72319</v>
      </c>
      <c r="H54" s="15">
        <v>74275</v>
      </c>
      <c r="I54" s="68">
        <v>34912.8</v>
      </c>
      <c r="J54" s="68">
        <v>70175</v>
      </c>
      <c r="K54" s="68">
        <v>34856</v>
      </c>
      <c r="L54" s="68">
        <v>70180</v>
      </c>
      <c r="M54" s="151">
        <v>32645</v>
      </c>
      <c r="N54" s="150">
        <f t="shared" si="2"/>
        <v>93.65675923800781</v>
      </c>
      <c r="O54" s="150">
        <f t="shared" si="3"/>
        <v>46.516101453405525</v>
      </c>
    </row>
    <row r="55" spans="1:15" ht="18.75" customHeight="1">
      <c r="A55" s="38"/>
      <c r="B55" s="66" t="s">
        <v>200</v>
      </c>
      <c r="C55" s="46" t="s">
        <v>34</v>
      </c>
      <c r="D55" s="15">
        <v>2352</v>
      </c>
      <c r="E55" s="59">
        <v>1613</v>
      </c>
      <c r="F55" s="15">
        <v>1646</v>
      </c>
      <c r="G55" s="15">
        <v>1677</v>
      </c>
      <c r="H55" s="15">
        <v>1095</v>
      </c>
      <c r="I55" s="68">
        <v>3655</v>
      </c>
      <c r="J55" s="68">
        <v>5334</v>
      </c>
      <c r="K55" s="68">
        <v>3750</v>
      </c>
      <c r="L55" s="68">
        <v>5440</v>
      </c>
      <c r="M55" s="151">
        <v>3765</v>
      </c>
      <c r="N55" s="150">
        <f t="shared" si="2"/>
        <v>100.4</v>
      </c>
      <c r="O55" s="150">
        <f t="shared" si="3"/>
        <v>69.20955882352942</v>
      </c>
    </row>
    <row r="56" spans="1:15" ht="18.75" customHeight="1">
      <c r="A56" s="38"/>
      <c r="B56" s="55" t="s">
        <v>33</v>
      </c>
      <c r="C56" s="46" t="s">
        <v>34</v>
      </c>
      <c r="D56" s="15">
        <v>1879</v>
      </c>
      <c r="E56" s="59">
        <v>2213</v>
      </c>
      <c r="F56" s="15">
        <v>1923</v>
      </c>
      <c r="G56" s="15">
        <v>2077</v>
      </c>
      <c r="H56" s="15">
        <v>2515</v>
      </c>
      <c r="I56" s="68">
        <v>3254.2</v>
      </c>
      <c r="J56" s="68">
        <v>3875</v>
      </c>
      <c r="K56" s="68">
        <v>4010</v>
      </c>
      <c r="L56" s="68">
        <v>4142</v>
      </c>
      <c r="M56" s="151">
        <v>4755</v>
      </c>
      <c r="N56" s="150">
        <f t="shared" si="2"/>
        <v>118.5785536159601</v>
      </c>
      <c r="O56" s="150">
        <f t="shared" si="3"/>
        <v>114.79961371318204</v>
      </c>
    </row>
    <row r="57" spans="1:15" ht="18.75" customHeight="1">
      <c r="A57" s="38"/>
      <c r="B57" s="55" t="s">
        <v>35</v>
      </c>
      <c r="C57" s="46" t="s">
        <v>34</v>
      </c>
      <c r="D57" s="15">
        <v>6373</v>
      </c>
      <c r="E57" s="15">
        <v>7120</v>
      </c>
      <c r="F57" s="15">
        <v>8122</v>
      </c>
      <c r="G57" s="15">
        <v>7898</v>
      </c>
      <c r="H57" s="15">
        <v>6021</v>
      </c>
      <c r="I57" s="68">
        <v>3756.8299999999995</v>
      </c>
      <c r="J57" s="68">
        <v>4655</v>
      </c>
      <c r="K57" s="68">
        <v>3845</v>
      </c>
      <c r="L57" s="68">
        <v>4732</v>
      </c>
      <c r="M57" s="151">
        <v>3680</v>
      </c>
      <c r="N57" s="150">
        <f t="shared" si="2"/>
        <v>95.70871261378413</v>
      </c>
      <c r="O57" s="150">
        <f t="shared" si="3"/>
        <v>77.76838546069315</v>
      </c>
    </row>
    <row r="58" spans="1:15" ht="18.75" customHeight="1">
      <c r="A58" s="38"/>
      <c r="B58" s="55" t="s">
        <v>36</v>
      </c>
      <c r="C58" s="46" t="s">
        <v>34</v>
      </c>
      <c r="D58" s="15">
        <v>7129</v>
      </c>
      <c r="E58" s="59">
        <v>7220</v>
      </c>
      <c r="F58" s="15">
        <v>7340</v>
      </c>
      <c r="G58" s="15">
        <v>6967</v>
      </c>
      <c r="H58" s="15">
        <v>5722</v>
      </c>
      <c r="I58" s="68">
        <v>4066.16</v>
      </c>
      <c r="J58" s="68">
        <v>4521</v>
      </c>
      <c r="K58" s="68">
        <v>3765</v>
      </c>
      <c r="L58" s="68">
        <v>4140</v>
      </c>
      <c r="M58" s="151">
        <v>3280</v>
      </c>
      <c r="N58" s="150">
        <f t="shared" si="2"/>
        <v>87.11819389110225</v>
      </c>
      <c r="O58" s="150">
        <f t="shared" si="3"/>
        <v>79.22705314009661</v>
      </c>
    </row>
    <row r="59" spans="1:17" ht="18.75" customHeight="1">
      <c r="A59" s="38"/>
      <c r="B59" s="55" t="s">
        <v>37</v>
      </c>
      <c r="C59" s="46" t="s">
        <v>34</v>
      </c>
      <c r="D59" s="15">
        <v>57730</v>
      </c>
      <c r="E59" s="59">
        <v>65100</v>
      </c>
      <c r="F59" s="15">
        <v>65530</v>
      </c>
      <c r="G59" s="15">
        <v>67569</v>
      </c>
      <c r="H59" s="15">
        <v>50407</v>
      </c>
      <c r="I59" s="68">
        <v>60657</v>
      </c>
      <c r="J59" s="68">
        <v>55606</v>
      </c>
      <c r="K59" s="68">
        <v>45265</v>
      </c>
      <c r="L59" s="68">
        <v>55505</v>
      </c>
      <c r="M59" s="151">
        <v>54216</v>
      </c>
      <c r="N59" s="150">
        <f t="shared" si="2"/>
        <v>119.77466033359107</v>
      </c>
      <c r="O59" s="150">
        <f t="shared" si="3"/>
        <v>97.67768669489236</v>
      </c>
      <c r="P59" s="114"/>
      <c r="Q59" s="114"/>
    </row>
    <row r="60" spans="1:15" ht="18.75" customHeight="1">
      <c r="A60" s="38"/>
      <c r="B60" s="66" t="s">
        <v>216</v>
      </c>
      <c r="C60" s="46" t="s">
        <v>34</v>
      </c>
      <c r="D60" s="15">
        <v>6500</v>
      </c>
      <c r="E60" s="15">
        <v>6500</v>
      </c>
      <c r="F60" s="15">
        <v>13000</v>
      </c>
      <c r="G60" s="15">
        <v>10500</v>
      </c>
      <c r="H60" s="15">
        <v>15000</v>
      </c>
      <c r="I60" s="68">
        <v>28800</v>
      </c>
      <c r="J60" s="68">
        <v>28700</v>
      </c>
      <c r="K60" s="68">
        <v>31018</v>
      </c>
      <c r="L60" s="68">
        <v>32200</v>
      </c>
      <c r="M60" s="151">
        <v>26750</v>
      </c>
      <c r="N60" s="150">
        <f t="shared" si="2"/>
        <v>86.2402475981688</v>
      </c>
      <c r="O60" s="150">
        <f t="shared" si="3"/>
        <v>83.07453416149069</v>
      </c>
    </row>
    <row r="61" spans="1:15" ht="18.75" customHeight="1">
      <c r="A61" s="38">
        <v>5</v>
      </c>
      <c r="B61" s="63" t="s">
        <v>41</v>
      </c>
      <c r="C61" s="37"/>
      <c r="D61" s="18"/>
      <c r="E61" s="28"/>
      <c r="F61" s="18"/>
      <c r="G61" s="18"/>
      <c r="H61" s="18"/>
      <c r="I61" s="18"/>
      <c r="J61" s="18"/>
      <c r="K61" s="18"/>
      <c r="L61" s="18"/>
      <c r="M61" s="18"/>
      <c r="N61" s="150"/>
      <c r="O61" s="150"/>
    </row>
    <row r="62" spans="1:15" ht="18.75" customHeight="1">
      <c r="A62" s="38"/>
      <c r="B62" s="58" t="s">
        <v>118</v>
      </c>
      <c r="C62" s="37" t="s">
        <v>144</v>
      </c>
      <c r="D62" s="17">
        <v>3990</v>
      </c>
      <c r="E62" s="15">
        <v>4400</v>
      </c>
      <c r="F62" s="17">
        <v>3840</v>
      </c>
      <c r="G62" s="17">
        <v>3800</v>
      </c>
      <c r="H62" s="17">
        <v>3870</v>
      </c>
      <c r="I62" s="11">
        <v>3500</v>
      </c>
      <c r="J62" s="17">
        <v>3500</v>
      </c>
      <c r="K62" s="11">
        <v>3230</v>
      </c>
      <c r="L62" s="146">
        <v>3300</v>
      </c>
      <c r="M62" s="146">
        <v>3100</v>
      </c>
      <c r="N62" s="150">
        <f t="shared" si="2"/>
        <v>95.97523219814241</v>
      </c>
      <c r="O62" s="150">
        <f t="shared" si="3"/>
        <v>93.93939393939394</v>
      </c>
    </row>
    <row r="63" spans="1:15" ht="18.75" customHeight="1">
      <c r="A63" s="38"/>
      <c r="B63" s="66" t="s">
        <v>42</v>
      </c>
      <c r="C63" s="37" t="s">
        <v>34</v>
      </c>
      <c r="D63" s="17">
        <v>282</v>
      </c>
      <c r="E63" s="15">
        <v>269</v>
      </c>
      <c r="F63" s="17">
        <v>240</v>
      </c>
      <c r="G63" s="17">
        <v>233</v>
      </c>
      <c r="H63" s="17">
        <v>220</v>
      </c>
      <c r="I63" s="11">
        <v>115</v>
      </c>
      <c r="J63" s="17">
        <v>221</v>
      </c>
      <c r="K63" s="11">
        <v>113</v>
      </c>
      <c r="L63" s="146">
        <v>220</v>
      </c>
      <c r="M63" s="146">
        <v>107</v>
      </c>
      <c r="N63" s="150">
        <f t="shared" si="2"/>
        <v>94.69026548672566</v>
      </c>
      <c r="O63" s="150">
        <f t="shared" si="3"/>
        <v>48.63636363636364</v>
      </c>
    </row>
    <row r="64" spans="1:15" ht="18.75" customHeight="1">
      <c r="A64" s="38"/>
      <c r="B64" s="58" t="s">
        <v>117</v>
      </c>
      <c r="C64" s="37" t="s">
        <v>144</v>
      </c>
      <c r="D64" s="15">
        <v>22300</v>
      </c>
      <c r="E64" s="15">
        <v>23800</v>
      </c>
      <c r="F64" s="15">
        <v>22237</v>
      </c>
      <c r="G64" s="15">
        <v>23200</v>
      </c>
      <c r="H64" s="15">
        <v>22520</v>
      </c>
      <c r="I64" s="11">
        <v>21600</v>
      </c>
      <c r="J64" s="15">
        <v>22000</v>
      </c>
      <c r="K64" s="11">
        <v>20500</v>
      </c>
      <c r="L64" s="146">
        <v>19800</v>
      </c>
      <c r="M64" s="146">
        <v>18900</v>
      </c>
      <c r="N64" s="150">
        <f t="shared" si="2"/>
        <v>92.19512195121952</v>
      </c>
      <c r="O64" s="150">
        <f t="shared" si="3"/>
        <v>95.45454545454545</v>
      </c>
    </row>
    <row r="65" spans="1:15" ht="18.75" customHeight="1">
      <c r="A65" s="38"/>
      <c r="B65" s="66" t="s">
        <v>43</v>
      </c>
      <c r="C65" s="37" t="s">
        <v>34</v>
      </c>
      <c r="D65" s="18">
        <v>905</v>
      </c>
      <c r="E65" s="15">
        <v>979</v>
      </c>
      <c r="F65" s="18">
        <v>910</v>
      </c>
      <c r="G65" s="18">
        <v>971</v>
      </c>
      <c r="H65" s="18">
        <v>922</v>
      </c>
      <c r="I65" s="11">
        <v>540</v>
      </c>
      <c r="J65" s="18">
        <v>946</v>
      </c>
      <c r="K65" s="11">
        <v>495</v>
      </c>
      <c r="L65" s="146">
        <v>850</v>
      </c>
      <c r="M65" s="146">
        <v>480</v>
      </c>
      <c r="N65" s="150">
        <f t="shared" si="2"/>
        <v>96.96969696969697</v>
      </c>
      <c r="O65" s="150">
        <f t="shared" si="3"/>
        <v>56.470588235294116</v>
      </c>
    </row>
    <row r="66" spans="1:15" ht="18.75" customHeight="1">
      <c r="A66" s="38"/>
      <c r="B66" s="58" t="s">
        <v>116</v>
      </c>
      <c r="C66" s="37" t="s">
        <v>151</v>
      </c>
      <c r="D66" s="18">
        <v>250</v>
      </c>
      <c r="E66" s="15">
        <v>254</v>
      </c>
      <c r="F66" s="18">
        <v>220.42</v>
      </c>
      <c r="G66" s="18">
        <v>191</v>
      </c>
      <c r="H66" s="18">
        <v>205.3</v>
      </c>
      <c r="I66" s="11">
        <v>168</v>
      </c>
      <c r="J66" s="18">
        <v>190</v>
      </c>
      <c r="K66" s="11">
        <v>173</v>
      </c>
      <c r="L66" s="146">
        <v>190</v>
      </c>
      <c r="M66" s="146">
        <v>170</v>
      </c>
      <c r="N66" s="150">
        <f t="shared" si="2"/>
        <v>98.26589595375722</v>
      </c>
      <c r="O66" s="150">
        <f t="shared" si="3"/>
        <v>89.47368421052632</v>
      </c>
    </row>
    <row r="67" spans="1:15" ht="18.75" customHeight="1">
      <c r="A67" s="38"/>
      <c r="B67" s="66" t="s">
        <v>43</v>
      </c>
      <c r="C67" s="37" t="s">
        <v>34</v>
      </c>
      <c r="D67" s="15">
        <v>32115</v>
      </c>
      <c r="E67" s="15">
        <v>30998</v>
      </c>
      <c r="F67" s="15">
        <v>30230</v>
      </c>
      <c r="G67" s="15">
        <v>23302</v>
      </c>
      <c r="H67" s="15">
        <v>30500</v>
      </c>
      <c r="I67" s="11">
        <v>18450</v>
      </c>
      <c r="J67" s="15">
        <v>25650</v>
      </c>
      <c r="K67" s="11">
        <v>18655</v>
      </c>
      <c r="L67" s="146">
        <v>26000</v>
      </c>
      <c r="M67" s="146">
        <v>17800</v>
      </c>
      <c r="N67" s="150">
        <f t="shared" si="2"/>
        <v>95.41677834360762</v>
      </c>
      <c r="O67" s="150">
        <f t="shared" si="3"/>
        <v>68.46153846153847</v>
      </c>
    </row>
    <row r="68" spans="1:15" ht="18.75" customHeight="1">
      <c r="A68" s="38"/>
      <c r="B68" s="58" t="s">
        <v>115</v>
      </c>
      <c r="C68" s="46" t="s">
        <v>152</v>
      </c>
      <c r="D68" s="15">
        <v>2235</v>
      </c>
      <c r="E68" s="15">
        <v>2494</v>
      </c>
      <c r="F68" s="15">
        <v>2405</v>
      </c>
      <c r="G68" s="15">
        <v>2100</v>
      </c>
      <c r="H68" s="15">
        <v>2400</v>
      </c>
      <c r="I68" s="11">
        <v>1850</v>
      </c>
      <c r="J68" s="15">
        <v>2850</v>
      </c>
      <c r="K68" s="11">
        <v>2180</v>
      </c>
      <c r="L68" s="146">
        <v>2600</v>
      </c>
      <c r="M68" s="146">
        <v>25040</v>
      </c>
      <c r="N68" s="150">
        <f t="shared" si="2"/>
        <v>1148.6238532110092</v>
      </c>
      <c r="O68" s="150">
        <f t="shared" si="3"/>
        <v>963.076923076923</v>
      </c>
    </row>
    <row r="69" spans="1:15" ht="18.75" customHeight="1">
      <c r="A69" s="38"/>
      <c r="B69" s="66" t="s">
        <v>43</v>
      </c>
      <c r="C69" s="37" t="s">
        <v>34</v>
      </c>
      <c r="D69" s="15">
        <v>4213</v>
      </c>
      <c r="E69" s="15">
        <v>4121</v>
      </c>
      <c r="F69" s="15">
        <v>4428</v>
      </c>
      <c r="G69" s="15">
        <v>3470</v>
      </c>
      <c r="H69" s="15">
        <v>4000</v>
      </c>
      <c r="I69" s="11">
        <v>2740</v>
      </c>
      <c r="J69" s="15">
        <v>4788</v>
      </c>
      <c r="K69" s="11">
        <v>3107</v>
      </c>
      <c r="L69" s="146">
        <v>5500</v>
      </c>
      <c r="M69" s="146">
        <v>3250</v>
      </c>
      <c r="N69" s="150">
        <f t="shared" si="2"/>
        <v>104.60251046025104</v>
      </c>
      <c r="O69" s="150">
        <f t="shared" si="3"/>
        <v>59.09090909090909</v>
      </c>
    </row>
    <row r="70" spans="1:15" ht="18.75" customHeight="1">
      <c r="A70" s="38"/>
      <c r="B70" s="66" t="s">
        <v>138</v>
      </c>
      <c r="C70" s="37" t="s">
        <v>34</v>
      </c>
      <c r="D70" s="15">
        <v>37515</v>
      </c>
      <c r="E70" s="15">
        <v>36367</v>
      </c>
      <c r="F70" s="15">
        <f>+F63+F65+F67+F69</f>
        <v>35808</v>
      </c>
      <c r="G70" s="15">
        <f>+G63+G65+G67+G69</f>
        <v>27976</v>
      </c>
      <c r="H70" s="17">
        <f>H63+H65+H67+H69</f>
        <v>35642</v>
      </c>
      <c r="I70" s="11">
        <f>+I63+I65+I67+I69</f>
        <v>21845</v>
      </c>
      <c r="J70" s="11">
        <f>+J63+J65+J67+J69</f>
        <v>31605</v>
      </c>
      <c r="K70" s="146">
        <f>+K63+K65+K67+K69</f>
        <v>22370</v>
      </c>
      <c r="L70" s="146">
        <v>32570</v>
      </c>
      <c r="M70" s="146">
        <f>M63+M65+M67+M69</f>
        <v>21637</v>
      </c>
      <c r="N70" s="150">
        <f t="shared" si="2"/>
        <v>96.72329012069736</v>
      </c>
      <c r="O70" s="150">
        <f t="shared" si="3"/>
        <v>66.43229966226589</v>
      </c>
    </row>
    <row r="71" spans="1:15" ht="18.75" customHeight="1">
      <c r="A71" s="38">
        <v>6</v>
      </c>
      <c r="B71" s="43" t="s">
        <v>167</v>
      </c>
      <c r="C71" s="37"/>
      <c r="D71" s="18"/>
      <c r="E71" s="28"/>
      <c r="F71" s="18"/>
      <c r="G71" s="18"/>
      <c r="H71" s="18"/>
      <c r="I71" s="18"/>
      <c r="J71" s="18"/>
      <c r="K71" s="18"/>
      <c r="L71" s="18"/>
      <c r="M71" s="146"/>
      <c r="N71" s="150"/>
      <c r="O71" s="150"/>
    </row>
    <row r="72" spans="1:15" ht="18.75" customHeight="1">
      <c r="A72" s="37"/>
      <c r="B72" s="66" t="s">
        <v>166</v>
      </c>
      <c r="C72" s="37" t="s">
        <v>39</v>
      </c>
      <c r="D72" s="17">
        <v>1357</v>
      </c>
      <c r="E72" s="15">
        <v>1349</v>
      </c>
      <c r="F72" s="17">
        <v>1365</v>
      </c>
      <c r="G72" s="17">
        <v>1349</v>
      </c>
      <c r="H72" s="17">
        <v>1350</v>
      </c>
      <c r="I72" s="12">
        <v>1375</v>
      </c>
      <c r="J72" s="17">
        <v>1398</v>
      </c>
      <c r="K72" s="12">
        <v>1420</v>
      </c>
      <c r="L72" s="12">
        <v>1400</v>
      </c>
      <c r="M72" s="146">
        <v>1420</v>
      </c>
      <c r="N72" s="150">
        <f t="shared" si="2"/>
        <v>100</v>
      </c>
      <c r="O72" s="150">
        <f t="shared" si="3"/>
        <v>101.42857142857142</v>
      </c>
    </row>
    <row r="73" spans="1:15" ht="18.75" customHeight="1">
      <c r="A73" s="38"/>
      <c r="B73" s="58" t="s">
        <v>149</v>
      </c>
      <c r="C73" s="37" t="s">
        <v>39</v>
      </c>
      <c r="D73" s="17">
        <v>1193</v>
      </c>
      <c r="E73" s="15">
        <v>1194</v>
      </c>
      <c r="F73" s="17">
        <v>1210</v>
      </c>
      <c r="G73" s="17">
        <v>1998.2</v>
      </c>
      <c r="H73" s="17">
        <v>1150</v>
      </c>
      <c r="I73" s="12">
        <v>1265</v>
      </c>
      <c r="J73" s="17">
        <v>1290</v>
      </c>
      <c r="K73" s="12">
        <v>1270</v>
      </c>
      <c r="L73" s="12">
        <v>1289</v>
      </c>
      <c r="M73" s="146">
        <v>1268</v>
      </c>
      <c r="N73" s="150">
        <f t="shared" si="2"/>
        <v>99.84251968503936</v>
      </c>
      <c r="O73" s="150">
        <f t="shared" si="3"/>
        <v>98.37083010085338</v>
      </c>
    </row>
    <row r="74" spans="1:15" ht="18.75" customHeight="1">
      <c r="A74" s="42"/>
      <c r="B74" s="69" t="s">
        <v>150</v>
      </c>
      <c r="C74" s="70" t="s">
        <v>34</v>
      </c>
      <c r="D74" s="17">
        <v>7623</v>
      </c>
      <c r="E74" s="15">
        <v>8073</v>
      </c>
      <c r="F74" s="17">
        <v>8592</v>
      </c>
      <c r="G74" s="17">
        <v>8226</v>
      </c>
      <c r="H74" s="17">
        <v>7825</v>
      </c>
      <c r="I74" s="11">
        <v>4580</v>
      </c>
      <c r="J74" s="17">
        <v>8890</v>
      </c>
      <c r="K74" s="11">
        <v>4695</v>
      </c>
      <c r="L74" s="146">
        <v>9500</v>
      </c>
      <c r="M74" s="146">
        <v>4600</v>
      </c>
      <c r="N74" s="150">
        <f t="shared" si="2"/>
        <v>97.97657082002131</v>
      </c>
      <c r="O74" s="150">
        <f t="shared" si="3"/>
        <v>48.421052631578945</v>
      </c>
    </row>
    <row r="75" spans="1:17" s="114" customFormat="1" ht="18.75" customHeight="1">
      <c r="A75" s="38">
        <v>7</v>
      </c>
      <c r="B75" s="63" t="s">
        <v>199</v>
      </c>
      <c r="C75" s="38" t="s">
        <v>76</v>
      </c>
      <c r="D75" s="71">
        <v>2</v>
      </c>
      <c r="E75" s="49">
        <v>2</v>
      </c>
      <c r="F75" s="20">
        <v>2</v>
      </c>
      <c r="G75" s="20">
        <v>2</v>
      </c>
      <c r="H75" s="20">
        <v>3</v>
      </c>
      <c r="I75" s="140">
        <v>1</v>
      </c>
      <c r="J75" s="139">
        <v>3</v>
      </c>
      <c r="K75" s="140">
        <v>3</v>
      </c>
      <c r="L75" s="140">
        <v>3</v>
      </c>
      <c r="M75" s="140">
        <v>0</v>
      </c>
      <c r="N75" s="150">
        <f t="shared" si="2"/>
        <v>0</v>
      </c>
      <c r="O75" s="150">
        <f t="shared" si="3"/>
        <v>0</v>
      </c>
      <c r="P75" s="40"/>
      <c r="Q75" s="40"/>
    </row>
    <row r="76" spans="1:15" ht="18.75" customHeight="1">
      <c r="A76" s="38" t="s">
        <v>53</v>
      </c>
      <c r="B76" s="43" t="s">
        <v>121</v>
      </c>
      <c r="C76" s="37"/>
      <c r="D76" s="18"/>
      <c r="E76" s="72"/>
      <c r="F76" s="18"/>
      <c r="G76" s="18"/>
      <c r="H76" s="18"/>
      <c r="I76" s="18"/>
      <c r="J76" s="18"/>
      <c r="K76" s="18"/>
      <c r="L76" s="18"/>
      <c r="M76" s="18"/>
      <c r="N76" s="150"/>
      <c r="O76" s="150"/>
    </row>
    <row r="77" spans="1:19" s="114" customFormat="1" ht="18.75" customHeight="1">
      <c r="A77" s="38">
        <v>1</v>
      </c>
      <c r="B77" s="43" t="s">
        <v>46</v>
      </c>
      <c r="C77" s="44" t="str">
        <f>C37</f>
        <v>Tỷ đồng</v>
      </c>
      <c r="D77" s="14">
        <f>+D78+D81</f>
        <v>2485</v>
      </c>
      <c r="E77" s="14">
        <v>3010</v>
      </c>
      <c r="F77" s="14">
        <f aca="true" t="shared" si="10" ref="F77:K77">+F78+F81</f>
        <v>3281</v>
      </c>
      <c r="G77" s="14">
        <f t="shared" si="10"/>
        <v>3990</v>
      </c>
      <c r="H77" s="14">
        <f t="shared" si="10"/>
        <v>4147</v>
      </c>
      <c r="I77" s="14">
        <f t="shared" si="10"/>
        <v>3298.5</v>
      </c>
      <c r="J77" s="14">
        <f t="shared" si="10"/>
        <v>9350</v>
      </c>
      <c r="K77" s="14">
        <f t="shared" si="10"/>
        <v>3947</v>
      </c>
      <c r="L77" s="147">
        <v>9900</v>
      </c>
      <c r="M77" s="147">
        <f>+M78+M81</f>
        <v>4475</v>
      </c>
      <c r="N77" s="150">
        <f t="shared" si="2"/>
        <v>113.37724854319737</v>
      </c>
      <c r="O77" s="150">
        <f t="shared" si="3"/>
        <v>45.20202020202021</v>
      </c>
      <c r="P77" s="40"/>
      <c r="Q77" s="40"/>
      <c r="S77" s="118"/>
    </row>
    <row r="78" spans="1:19" s="115" customFormat="1" ht="18.75" customHeight="1">
      <c r="A78" s="51" t="s">
        <v>20</v>
      </c>
      <c r="B78" s="52" t="s">
        <v>136</v>
      </c>
      <c r="C78" s="73" t="str">
        <f>C38</f>
        <v>"</v>
      </c>
      <c r="D78" s="22">
        <v>795</v>
      </c>
      <c r="E78" s="22">
        <v>960</v>
      </c>
      <c r="F78" s="22">
        <f>+F79</f>
        <v>986</v>
      </c>
      <c r="G78" s="22">
        <v>1140</v>
      </c>
      <c r="H78" s="22">
        <f>+H79</f>
        <v>1235</v>
      </c>
      <c r="I78" s="22">
        <v>2077.5</v>
      </c>
      <c r="J78" s="128">
        <f>+J79+J80</f>
        <v>5600</v>
      </c>
      <c r="K78" s="22">
        <f>+K79+K80</f>
        <v>2497</v>
      </c>
      <c r="L78" s="22">
        <v>6080</v>
      </c>
      <c r="M78" s="22">
        <f>+M79+M80</f>
        <v>2805</v>
      </c>
      <c r="N78" s="150">
        <f t="shared" si="2"/>
        <v>112.33480176211455</v>
      </c>
      <c r="O78" s="150">
        <f t="shared" si="3"/>
        <v>46.13486842105263</v>
      </c>
      <c r="P78" s="40"/>
      <c r="Q78" s="40"/>
      <c r="S78" s="119"/>
    </row>
    <row r="79" spans="1:15" ht="18.75" customHeight="1">
      <c r="A79" s="38"/>
      <c r="B79" s="55" t="s">
        <v>140</v>
      </c>
      <c r="C79" s="46" t="str">
        <f>C39</f>
        <v>"</v>
      </c>
      <c r="D79" s="18">
        <v>795</v>
      </c>
      <c r="E79" s="59">
        <v>960</v>
      </c>
      <c r="F79" s="17">
        <v>986</v>
      </c>
      <c r="G79" s="17">
        <v>1140</v>
      </c>
      <c r="H79" s="17">
        <v>1235</v>
      </c>
      <c r="I79" s="17">
        <v>823</v>
      </c>
      <c r="J79" s="129">
        <v>1850</v>
      </c>
      <c r="K79" s="17">
        <v>938</v>
      </c>
      <c r="L79" s="150">
        <v>1930</v>
      </c>
      <c r="M79" s="150">
        <v>1033</v>
      </c>
      <c r="N79" s="150">
        <f aca="true" t="shared" si="11" ref="N79:N142">+M79/K79*100</f>
        <v>110.12793176972282</v>
      </c>
      <c r="O79" s="150">
        <f aca="true" t="shared" si="12" ref="O79:O142">+M79/L79*100</f>
        <v>53.523316062176164</v>
      </c>
    </row>
    <row r="80" spans="1:227" ht="18.75" customHeight="1">
      <c r="A80" s="38"/>
      <c r="B80" s="55" t="s">
        <v>196</v>
      </c>
      <c r="C80" s="46" t="s">
        <v>25</v>
      </c>
      <c r="D80" s="18"/>
      <c r="E80" s="59"/>
      <c r="F80" s="17"/>
      <c r="G80" s="17"/>
      <c r="H80" s="17"/>
      <c r="I80" s="17">
        <v>1254.5</v>
      </c>
      <c r="J80" s="129">
        <v>3750</v>
      </c>
      <c r="K80" s="17">
        <v>1559</v>
      </c>
      <c r="L80" s="150">
        <v>4150</v>
      </c>
      <c r="M80" s="150">
        <v>1772</v>
      </c>
      <c r="N80" s="150">
        <f t="shared" si="11"/>
        <v>113.662604233483</v>
      </c>
      <c r="O80" s="150">
        <f t="shared" si="12"/>
        <v>42.69879518072289</v>
      </c>
      <c r="HD80" s="40">
        <f>3927-1493</f>
        <v>2434</v>
      </c>
      <c r="HS80" s="120"/>
    </row>
    <row r="81" spans="1:17" s="115" customFormat="1" ht="18.75" customHeight="1">
      <c r="A81" s="51" t="s">
        <v>21</v>
      </c>
      <c r="B81" s="52" t="s">
        <v>65</v>
      </c>
      <c r="C81" s="73" t="str">
        <f>C41</f>
        <v>"</v>
      </c>
      <c r="D81" s="19">
        <v>1690</v>
      </c>
      <c r="E81" s="74">
        <v>2050</v>
      </c>
      <c r="F81" s="23">
        <v>2295</v>
      </c>
      <c r="G81" s="23">
        <v>2850</v>
      </c>
      <c r="H81" s="23">
        <v>2912</v>
      </c>
      <c r="I81" s="23">
        <v>1221</v>
      </c>
      <c r="J81" s="130">
        <v>3750</v>
      </c>
      <c r="K81" s="23">
        <v>1450</v>
      </c>
      <c r="L81" s="23">
        <v>3820</v>
      </c>
      <c r="M81" s="23">
        <v>1670</v>
      </c>
      <c r="N81" s="150">
        <f t="shared" si="11"/>
        <v>115.17241379310346</v>
      </c>
      <c r="O81" s="150">
        <f t="shared" si="12"/>
        <v>43.717277486910994</v>
      </c>
      <c r="P81" s="40"/>
      <c r="Q81" s="40"/>
    </row>
    <row r="82" spans="1:15" ht="18.75" customHeight="1">
      <c r="A82" s="38">
        <v>2</v>
      </c>
      <c r="B82" s="39" t="s">
        <v>66</v>
      </c>
      <c r="C82" s="46"/>
      <c r="D82" s="18"/>
      <c r="E82" s="15"/>
      <c r="F82" s="18"/>
      <c r="G82" s="18"/>
      <c r="H82" s="18"/>
      <c r="I82" s="18"/>
      <c r="J82" s="18"/>
      <c r="K82" s="18"/>
      <c r="L82" s="18"/>
      <c r="M82" s="18"/>
      <c r="N82" s="150"/>
      <c r="O82" s="150"/>
    </row>
    <row r="83" spans="1:15" ht="18.75" customHeight="1">
      <c r="A83" s="51"/>
      <c r="B83" s="75" t="s">
        <v>106</v>
      </c>
      <c r="C83" s="46" t="s">
        <v>108</v>
      </c>
      <c r="D83" s="18">
        <v>137</v>
      </c>
      <c r="E83" s="59">
        <v>145</v>
      </c>
      <c r="F83" s="18">
        <v>142</v>
      </c>
      <c r="G83" s="18">
        <v>145</v>
      </c>
      <c r="H83" s="18">
        <v>144</v>
      </c>
      <c r="I83" s="18">
        <v>89</v>
      </c>
      <c r="J83" s="127">
        <v>145</v>
      </c>
      <c r="K83" s="18">
        <v>92</v>
      </c>
      <c r="L83" s="18">
        <v>146</v>
      </c>
      <c r="M83" s="18">
        <v>92.6</v>
      </c>
      <c r="N83" s="150">
        <f t="shared" si="11"/>
        <v>100.65217391304347</v>
      </c>
      <c r="O83" s="150">
        <f t="shared" si="12"/>
        <v>63.42465753424658</v>
      </c>
    </row>
    <row r="84" spans="1:15" ht="18.75" customHeight="1">
      <c r="A84" s="37"/>
      <c r="B84" s="66" t="s">
        <v>107</v>
      </c>
      <c r="C84" s="46" t="s">
        <v>109</v>
      </c>
      <c r="D84" s="15">
        <v>14200</v>
      </c>
      <c r="E84" s="59">
        <v>14980</v>
      </c>
      <c r="F84" s="15">
        <v>15500</v>
      </c>
      <c r="G84" s="15">
        <v>16000</v>
      </c>
      <c r="H84" s="15">
        <v>16100</v>
      </c>
      <c r="I84" s="15">
        <v>11300</v>
      </c>
      <c r="J84" s="126">
        <v>17600</v>
      </c>
      <c r="K84" s="15">
        <v>11600</v>
      </c>
      <c r="L84" s="148">
        <v>17800</v>
      </c>
      <c r="M84" s="148">
        <v>11450</v>
      </c>
      <c r="N84" s="150">
        <f t="shared" si="11"/>
        <v>98.70689655172413</v>
      </c>
      <c r="O84" s="150">
        <f t="shared" si="12"/>
        <v>64.32584269662921</v>
      </c>
    </row>
    <row r="85" spans="1:15" ht="18.75" customHeight="1">
      <c r="A85" s="38" t="s">
        <v>55</v>
      </c>
      <c r="B85" s="43" t="s">
        <v>122</v>
      </c>
      <c r="C85" s="46"/>
      <c r="D85" s="18"/>
      <c r="E85" s="62"/>
      <c r="F85" s="18"/>
      <c r="G85" s="18"/>
      <c r="H85" s="18"/>
      <c r="I85" s="18"/>
      <c r="J85" s="18"/>
      <c r="K85" s="18"/>
      <c r="L85" s="18"/>
      <c r="M85" s="18"/>
      <c r="N85" s="150"/>
      <c r="O85" s="150"/>
    </row>
    <row r="86" spans="1:17" s="114" customFormat="1" ht="34.5" customHeight="1">
      <c r="A86" s="38">
        <v>1</v>
      </c>
      <c r="B86" s="48" t="s">
        <v>67</v>
      </c>
      <c r="C86" s="44" t="s">
        <v>1</v>
      </c>
      <c r="D86" s="16">
        <v>2550</v>
      </c>
      <c r="E86" s="76">
        <v>2900</v>
      </c>
      <c r="F86" s="16">
        <v>3100</v>
      </c>
      <c r="G86" s="16">
        <v>3400</v>
      </c>
      <c r="H86" s="16">
        <v>3510</v>
      </c>
      <c r="I86" s="49">
        <v>1874</v>
      </c>
      <c r="J86" s="131">
        <v>6100</v>
      </c>
      <c r="K86" s="49">
        <v>3450</v>
      </c>
      <c r="L86" s="49">
        <v>6900</v>
      </c>
      <c r="M86" s="49">
        <v>3860</v>
      </c>
      <c r="N86" s="150">
        <f t="shared" si="11"/>
        <v>111.88405797101449</v>
      </c>
      <c r="O86" s="150">
        <f t="shared" si="12"/>
        <v>55.94202898550724</v>
      </c>
      <c r="P86" s="40"/>
      <c r="Q86" s="40"/>
    </row>
    <row r="87" spans="1:21" s="114" customFormat="1" ht="18.75" customHeight="1">
      <c r="A87" s="38">
        <v>2</v>
      </c>
      <c r="B87" s="48" t="s">
        <v>123</v>
      </c>
      <c r="C87" s="44" t="s">
        <v>1</v>
      </c>
      <c r="D87" s="14">
        <v>1938</v>
      </c>
      <c r="E87" s="76">
        <v>2250</v>
      </c>
      <c r="F87" s="14">
        <f aca="true" t="shared" si="13" ref="F87:K87">+F89+F90</f>
        <v>2418</v>
      </c>
      <c r="G87" s="14">
        <f t="shared" si="13"/>
        <v>2700</v>
      </c>
      <c r="H87" s="14">
        <f t="shared" si="13"/>
        <v>3025</v>
      </c>
      <c r="I87" s="77">
        <f t="shared" si="13"/>
        <v>2103.8</v>
      </c>
      <c r="J87" s="77">
        <f t="shared" si="13"/>
        <v>5180</v>
      </c>
      <c r="K87" s="77">
        <f t="shared" si="13"/>
        <v>2657</v>
      </c>
      <c r="L87" s="77">
        <v>5450</v>
      </c>
      <c r="M87" s="77">
        <f>+M89+M90</f>
        <v>3028</v>
      </c>
      <c r="N87" s="150">
        <f t="shared" si="11"/>
        <v>113.9631162965751</v>
      </c>
      <c r="O87" s="150">
        <f t="shared" si="12"/>
        <v>55.559633027522935</v>
      </c>
      <c r="P87" s="40"/>
      <c r="Q87" s="40"/>
      <c r="U87" s="159"/>
    </row>
    <row r="88" spans="1:15" ht="18.75" customHeight="1">
      <c r="A88" s="51"/>
      <c r="B88" s="57" t="s">
        <v>3</v>
      </c>
      <c r="C88" s="46"/>
      <c r="D88" s="15"/>
      <c r="E88" s="78"/>
      <c r="F88" s="15"/>
      <c r="G88" s="15"/>
      <c r="H88" s="15"/>
      <c r="I88" s="68"/>
      <c r="J88" s="68"/>
      <c r="K88" s="68"/>
      <c r="L88" s="68"/>
      <c r="M88" s="68"/>
      <c r="N88" s="150"/>
      <c r="O88" s="150"/>
    </row>
    <row r="89" spans="1:15" s="115" customFormat="1" ht="18.75" customHeight="1">
      <c r="A89" s="51"/>
      <c r="B89" s="79" t="s">
        <v>47</v>
      </c>
      <c r="C89" s="80" t="s">
        <v>1</v>
      </c>
      <c r="D89" s="68">
        <v>477</v>
      </c>
      <c r="E89" s="67">
        <v>585</v>
      </c>
      <c r="F89" s="68">
        <v>592</v>
      </c>
      <c r="G89" s="68">
        <v>710</v>
      </c>
      <c r="H89" s="68">
        <v>725</v>
      </c>
      <c r="I89" s="15">
        <v>374.8</v>
      </c>
      <c r="J89" s="132">
        <v>931</v>
      </c>
      <c r="K89" s="15">
        <v>487</v>
      </c>
      <c r="L89" s="148">
        <v>1050</v>
      </c>
      <c r="M89" s="148">
        <v>548</v>
      </c>
      <c r="N89" s="150">
        <f t="shared" si="11"/>
        <v>112.52566735112937</v>
      </c>
      <c r="O89" s="150">
        <f t="shared" si="12"/>
        <v>52.19047619047619</v>
      </c>
    </row>
    <row r="90" spans="1:15" s="115" customFormat="1" ht="18.75" customHeight="1">
      <c r="A90" s="51"/>
      <c r="B90" s="79" t="s">
        <v>48</v>
      </c>
      <c r="C90" s="80" t="s">
        <v>1</v>
      </c>
      <c r="D90" s="68">
        <v>1461</v>
      </c>
      <c r="E90" s="68">
        <v>1665</v>
      </c>
      <c r="F90" s="68">
        <v>1826</v>
      </c>
      <c r="G90" s="68">
        <v>1990</v>
      </c>
      <c r="H90" s="68">
        <v>2300</v>
      </c>
      <c r="I90" s="15">
        <v>1729</v>
      </c>
      <c r="J90" s="132">
        <v>4249</v>
      </c>
      <c r="K90" s="15">
        <v>2170</v>
      </c>
      <c r="L90" s="148">
        <v>4400</v>
      </c>
      <c r="M90" s="148">
        <v>2480</v>
      </c>
      <c r="N90" s="150">
        <f t="shared" si="11"/>
        <v>114.28571428571428</v>
      </c>
      <c r="O90" s="150">
        <f t="shared" si="12"/>
        <v>56.36363636363636</v>
      </c>
    </row>
    <row r="91" spans="1:15" ht="18.75" customHeight="1">
      <c r="A91" s="38" t="s">
        <v>56</v>
      </c>
      <c r="B91" s="50" t="s">
        <v>154</v>
      </c>
      <c r="C91" s="46"/>
      <c r="D91" s="18"/>
      <c r="E91" s="28"/>
      <c r="F91" s="18"/>
      <c r="G91" s="18"/>
      <c r="H91" s="18"/>
      <c r="I91" s="18"/>
      <c r="J91" s="18"/>
      <c r="K91" s="18"/>
      <c r="L91" s="18"/>
      <c r="M91" s="18"/>
      <c r="N91" s="150"/>
      <c r="O91" s="150"/>
    </row>
    <row r="92" spans="1:15" ht="18.75" customHeight="1">
      <c r="A92" s="38">
        <v>1</v>
      </c>
      <c r="B92" s="81" t="s">
        <v>124</v>
      </c>
      <c r="C92" s="42"/>
      <c r="D92" s="24"/>
      <c r="E92" s="82"/>
      <c r="F92" s="24"/>
      <c r="G92" s="24"/>
      <c r="H92" s="24"/>
      <c r="I92" s="24"/>
      <c r="J92" s="24"/>
      <c r="K92" s="24"/>
      <c r="L92" s="24"/>
      <c r="M92" s="24"/>
      <c r="N92" s="150"/>
      <c r="O92" s="150"/>
    </row>
    <row r="93" spans="1:15" ht="32.25" customHeight="1">
      <c r="A93" s="37"/>
      <c r="B93" s="83" t="s">
        <v>69</v>
      </c>
      <c r="C93" s="84" t="s">
        <v>215</v>
      </c>
      <c r="D93" s="30">
        <v>168.6</v>
      </c>
      <c r="E93" s="72">
        <v>170.5</v>
      </c>
      <c r="F93" s="85">
        <v>169.6</v>
      </c>
      <c r="G93" s="85">
        <v>171.8</v>
      </c>
      <c r="H93" s="85">
        <v>171.58</v>
      </c>
      <c r="I93" s="25">
        <v>181.3</v>
      </c>
      <c r="J93" s="138">
        <v>184.38</v>
      </c>
      <c r="K93" s="137">
        <v>183.89</v>
      </c>
      <c r="L93" s="161">
        <v>186.65</v>
      </c>
      <c r="M93" s="137">
        <v>184.1</v>
      </c>
      <c r="N93" s="150">
        <f t="shared" si="11"/>
        <v>100.11419870574801</v>
      </c>
      <c r="O93" s="150">
        <f t="shared" si="12"/>
        <v>98.63380658987408</v>
      </c>
    </row>
    <row r="94" spans="1:15" ht="20.25" customHeight="1">
      <c r="A94" s="37"/>
      <c r="B94" s="83" t="s">
        <v>70</v>
      </c>
      <c r="C94" s="37" t="s">
        <v>5</v>
      </c>
      <c r="D94" s="85">
        <v>1.2</v>
      </c>
      <c r="E94" s="72">
        <v>1.2</v>
      </c>
      <c r="F94" s="85">
        <v>1.15</v>
      </c>
      <c r="G94" s="85">
        <v>1.1</v>
      </c>
      <c r="H94" s="85">
        <v>1.06</v>
      </c>
      <c r="I94" s="26">
        <v>0.5</v>
      </c>
      <c r="J94" s="136" t="s">
        <v>219</v>
      </c>
      <c r="K94" s="136">
        <v>0.6</v>
      </c>
      <c r="L94" s="136">
        <v>1.18</v>
      </c>
      <c r="M94" s="163">
        <v>0.42</v>
      </c>
      <c r="N94" s="150">
        <f t="shared" si="11"/>
        <v>70</v>
      </c>
      <c r="O94" s="150">
        <f t="shared" si="12"/>
        <v>35.59322033898305</v>
      </c>
    </row>
    <row r="95" spans="1:15" ht="18.75" customHeight="1">
      <c r="A95" s="37"/>
      <c r="B95" s="83" t="s">
        <v>71</v>
      </c>
      <c r="C95" s="37" t="s">
        <v>72</v>
      </c>
      <c r="D95" s="30">
        <v>0.5</v>
      </c>
      <c r="E95" s="72">
        <v>0.2</v>
      </c>
      <c r="F95" s="85">
        <v>0.2</v>
      </c>
      <c r="G95" s="85">
        <v>0.2</v>
      </c>
      <c r="H95" s="85">
        <v>0.4</v>
      </c>
      <c r="I95" s="26">
        <v>0.05</v>
      </c>
      <c r="J95" s="136" t="s">
        <v>220</v>
      </c>
      <c r="K95" s="136">
        <v>0.15</v>
      </c>
      <c r="L95" s="136">
        <v>0.04</v>
      </c>
      <c r="M95" s="164">
        <v>0.04</v>
      </c>
      <c r="N95" s="150">
        <f t="shared" si="11"/>
        <v>26.666666666666668</v>
      </c>
      <c r="O95" s="150">
        <f t="shared" si="12"/>
        <v>100</v>
      </c>
    </row>
    <row r="96" spans="1:15" ht="31.5" customHeight="1">
      <c r="A96" s="37"/>
      <c r="B96" s="86" t="s">
        <v>135</v>
      </c>
      <c r="C96" s="37" t="s">
        <v>5</v>
      </c>
      <c r="D96" s="30">
        <v>114</v>
      </c>
      <c r="E96" s="36">
        <v>112</v>
      </c>
      <c r="F96" s="30">
        <v>113</v>
      </c>
      <c r="G96" s="30">
        <v>113</v>
      </c>
      <c r="H96" s="30">
        <v>109</v>
      </c>
      <c r="I96" s="27">
        <v>101</v>
      </c>
      <c r="J96" s="135">
        <v>112</v>
      </c>
      <c r="K96" s="135">
        <v>109</v>
      </c>
      <c r="L96" s="135">
        <v>110</v>
      </c>
      <c r="M96" s="135">
        <v>113</v>
      </c>
      <c r="N96" s="150">
        <f t="shared" si="11"/>
        <v>103.6697247706422</v>
      </c>
      <c r="O96" s="150">
        <f t="shared" si="12"/>
        <v>102.72727272727273</v>
      </c>
    </row>
    <row r="97" spans="1:15" ht="18.75" customHeight="1">
      <c r="A97" s="38">
        <v>2</v>
      </c>
      <c r="B97" s="63" t="s">
        <v>125</v>
      </c>
      <c r="C97" s="37"/>
      <c r="D97" s="18"/>
      <c r="E97" s="28"/>
      <c r="F97" s="18"/>
      <c r="G97" s="18"/>
      <c r="H97" s="18"/>
      <c r="I97" s="18"/>
      <c r="J97" s="18"/>
      <c r="K97" s="18"/>
      <c r="L97" s="18"/>
      <c r="M97" s="18"/>
      <c r="N97" s="150"/>
      <c r="O97" s="150"/>
    </row>
    <row r="98" spans="1:15" ht="18.75" customHeight="1">
      <c r="A98" s="37"/>
      <c r="B98" s="87" t="s">
        <v>73</v>
      </c>
      <c r="C98" s="88" t="s">
        <v>52</v>
      </c>
      <c r="D98" s="15">
        <v>105270</v>
      </c>
      <c r="E98" s="15">
        <v>106473</v>
      </c>
      <c r="F98" s="15">
        <v>107100</v>
      </c>
      <c r="G98" s="15">
        <v>108820</v>
      </c>
      <c r="H98" s="15">
        <v>108980</v>
      </c>
      <c r="I98" s="148">
        <v>111750</v>
      </c>
      <c r="J98" s="148">
        <v>114174</v>
      </c>
      <c r="K98" s="148">
        <v>113500</v>
      </c>
      <c r="L98" s="148">
        <v>115300</v>
      </c>
      <c r="M98" s="148">
        <v>121023</v>
      </c>
      <c r="N98" s="150">
        <f t="shared" si="11"/>
        <v>106.62819383259912</v>
      </c>
      <c r="O98" s="150">
        <f t="shared" si="12"/>
        <v>104.9635732870772</v>
      </c>
    </row>
    <row r="99" spans="1:15" ht="18.75" customHeight="1">
      <c r="A99" s="37"/>
      <c r="B99" s="87" t="s">
        <v>74</v>
      </c>
      <c r="C99" s="88" t="s">
        <v>52</v>
      </c>
      <c r="D99" s="15">
        <v>3395</v>
      </c>
      <c r="E99" s="17">
        <v>3407</v>
      </c>
      <c r="F99" s="15">
        <v>3407</v>
      </c>
      <c r="G99" s="15">
        <v>3410</v>
      </c>
      <c r="H99" s="15">
        <v>3450</v>
      </c>
      <c r="I99" s="148">
        <v>1780</v>
      </c>
      <c r="J99" s="148">
        <v>3000</v>
      </c>
      <c r="K99" s="148">
        <v>2050</v>
      </c>
      <c r="L99" s="148">
        <v>3200</v>
      </c>
      <c r="M99" s="148">
        <v>2170</v>
      </c>
      <c r="N99" s="150">
        <f t="shared" si="11"/>
        <v>105.85365853658537</v>
      </c>
      <c r="O99" s="150">
        <f t="shared" si="12"/>
        <v>67.8125</v>
      </c>
    </row>
    <row r="100" spans="1:15" ht="18.75" customHeight="1">
      <c r="A100" s="37"/>
      <c r="B100" s="89" t="s">
        <v>214</v>
      </c>
      <c r="C100" s="88" t="s">
        <v>52</v>
      </c>
      <c r="D100" s="15"/>
      <c r="E100" s="17"/>
      <c r="F100" s="15"/>
      <c r="G100" s="15"/>
      <c r="H100" s="15"/>
      <c r="I100" s="148">
        <v>21</v>
      </c>
      <c r="J100" s="148">
        <v>150</v>
      </c>
      <c r="K100" s="148">
        <v>64</v>
      </c>
      <c r="L100" s="148">
        <v>100</v>
      </c>
      <c r="M100" s="148">
        <v>77</v>
      </c>
      <c r="N100" s="150">
        <f t="shared" si="11"/>
        <v>120.3125</v>
      </c>
      <c r="O100" s="150">
        <f t="shared" si="12"/>
        <v>77</v>
      </c>
    </row>
    <row r="101" spans="1:15" ht="33.75" customHeight="1">
      <c r="A101" s="37"/>
      <c r="B101" s="90" t="s">
        <v>103</v>
      </c>
      <c r="C101" s="37" t="s">
        <v>5</v>
      </c>
      <c r="D101" s="17">
        <v>58.6</v>
      </c>
      <c r="E101" s="17">
        <v>60</v>
      </c>
      <c r="F101" s="17">
        <v>60</v>
      </c>
      <c r="G101" s="17">
        <v>62</v>
      </c>
      <c r="H101" s="17">
        <v>63</v>
      </c>
      <c r="I101" s="150">
        <v>73.1</v>
      </c>
      <c r="J101" s="150">
        <v>76</v>
      </c>
      <c r="K101" s="150">
        <v>75</v>
      </c>
      <c r="L101" s="150">
        <v>78</v>
      </c>
      <c r="M101" s="150">
        <v>77</v>
      </c>
      <c r="N101" s="150">
        <f t="shared" si="11"/>
        <v>102.66666666666666</v>
      </c>
      <c r="O101" s="150">
        <f t="shared" si="12"/>
        <v>98.71794871794873</v>
      </c>
    </row>
    <row r="102" spans="1:15" ht="18.75" customHeight="1">
      <c r="A102" s="38">
        <v>3</v>
      </c>
      <c r="B102" s="63" t="s">
        <v>126</v>
      </c>
      <c r="C102" s="37"/>
      <c r="D102" s="15"/>
      <c r="E102" s="28"/>
      <c r="F102" s="15"/>
      <c r="G102" s="15"/>
      <c r="H102" s="15"/>
      <c r="I102" s="15"/>
      <c r="J102" s="15"/>
      <c r="K102" s="15"/>
      <c r="L102" s="148"/>
      <c r="M102" s="148"/>
      <c r="N102" s="150"/>
      <c r="O102" s="150"/>
    </row>
    <row r="103" spans="1:15" ht="18.75" customHeight="1">
      <c r="A103" s="37"/>
      <c r="B103" s="75" t="s">
        <v>75</v>
      </c>
      <c r="C103" s="46" t="s">
        <v>44</v>
      </c>
      <c r="D103" s="15">
        <v>48444</v>
      </c>
      <c r="E103" s="15">
        <v>48950</v>
      </c>
      <c r="F103" s="15">
        <v>48722</v>
      </c>
      <c r="G103" s="15">
        <v>49456</v>
      </c>
      <c r="H103" s="15">
        <v>49678</v>
      </c>
      <c r="I103" s="126">
        <v>50599</v>
      </c>
      <c r="J103" s="148">
        <v>50298</v>
      </c>
      <c r="K103" s="148">
        <v>50196</v>
      </c>
      <c r="L103" s="148">
        <v>50949</v>
      </c>
      <c r="M103" s="148">
        <v>50619</v>
      </c>
      <c r="N103" s="150">
        <f t="shared" si="11"/>
        <v>100.84269662921348</v>
      </c>
      <c r="O103" s="150">
        <f t="shared" si="12"/>
        <v>99.35229346994053</v>
      </c>
    </row>
    <row r="104" spans="1:15" ht="18.75" customHeight="1">
      <c r="A104" s="64"/>
      <c r="B104" s="66" t="s">
        <v>222</v>
      </c>
      <c r="C104" s="46" t="s">
        <v>44</v>
      </c>
      <c r="D104" s="15">
        <v>3160</v>
      </c>
      <c r="E104" s="15">
        <v>2640</v>
      </c>
      <c r="F104" s="15">
        <v>2632</v>
      </c>
      <c r="G104" s="15">
        <v>1980</v>
      </c>
      <c r="H104" s="15">
        <v>1987</v>
      </c>
      <c r="I104" s="126">
        <v>886</v>
      </c>
      <c r="J104" s="148">
        <v>2027</v>
      </c>
      <c r="K104" s="148">
        <v>2461</v>
      </c>
      <c r="L104" s="148">
        <v>1256</v>
      </c>
      <c r="M104" s="148">
        <v>1645</v>
      </c>
      <c r="N104" s="150">
        <f t="shared" si="11"/>
        <v>66.84274685087362</v>
      </c>
      <c r="O104" s="150">
        <f t="shared" si="12"/>
        <v>130.97133757961782</v>
      </c>
    </row>
    <row r="105" spans="1:15" ht="18.75" customHeight="1">
      <c r="A105" s="37"/>
      <c r="B105" s="66" t="s">
        <v>223</v>
      </c>
      <c r="C105" s="46" t="s">
        <v>5</v>
      </c>
      <c r="D105" s="28">
        <v>6.52</v>
      </c>
      <c r="E105" s="28">
        <v>5.55</v>
      </c>
      <c r="F105" s="28">
        <v>5.41</v>
      </c>
      <c r="G105" s="28">
        <v>4</v>
      </c>
      <c r="H105" s="28">
        <v>4</v>
      </c>
      <c r="I105" s="145">
        <v>1.75</v>
      </c>
      <c r="J105" s="152">
        <v>4.03</v>
      </c>
      <c r="K105" s="152">
        <v>4.9</v>
      </c>
      <c r="L105" s="152">
        <v>2.47</v>
      </c>
      <c r="M105" s="152">
        <v>2.47</v>
      </c>
      <c r="N105" s="150">
        <f t="shared" si="11"/>
        <v>50.40816326530613</v>
      </c>
      <c r="O105" s="150">
        <f t="shared" si="12"/>
        <v>100</v>
      </c>
    </row>
    <row r="106" spans="1:15" ht="18.75" customHeight="1">
      <c r="A106" s="38">
        <v>4</v>
      </c>
      <c r="B106" s="63" t="s">
        <v>127</v>
      </c>
      <c r="C106" s="37"/>
      <c r="D106" s="29"/>
      <c r="E106" s="28"/>
      <c r="F106" s="29"/>
      <c r="G106" s="29"/>
      <c r="H106" s="29"/>
      <c r="I106" s="29"/>
      <c r="J106" s="29"/>
      <c r="K106" s="29"/>
      <c r="L106" s="29"/>
      <c r="M106" s="29"/>
      <c r="N106" s="150"/>
      <c r="O106" s="150"/>
    </row>
    <row r="107" spans="1:15" ht="18.75" customHeight="1">
      <c r="A107" s="37"/>
      <c r="B107" s="91" t="s">
        <v>87</v>
      </c>
      <c r="C107" s="37" t="s">
        <v>5</v>
      </c>
      <c r="D107" s="30">
        <v>13.3</v>
      </c>
      <c r="E107" s="17">
        <v>13</v>
      </c>
      <c r="F107" s="30">
        <v>12.8</v>
      </c>
      <c r="G107" s="30">
        <v>12.5</v>
      </c>
      <c r="H107" s="30">
        <v>12.3</v>
      </c>
      <c r="I107" s="30">
        <v>12</v>
      </c>
      <c r="J107" s="30">
        <v>11.8</v>
      </c>
      <c r="K107" s="30">
        <v>11.5</v>
      </c>
      <c r="L107" s="153">
        <v>10.7</v>
      </c>
      <c r="M107" s="153"/>
      <c r="N107" s="150">
        <f t="shared" si="11"/>
        <v>0</v>
      </c>
      <c r="O107" s="150">
        <f t="shared" si="12"/>
        <v>0</v>
      </c>
    </row>
    <row r="108" spans="1:15" ht="33.75" customHeight="1">
      <c r="A108" s="37"/>
      <c r="B108" s="91" t="s">
        <v>141</v>
      </c>
      <c r="C108" s="37" t="s">
        <v>5</v>
      </c>
      <c r="D108" s="30">
        <v>95.8</v>
      </c>
      <c r="E108" s="17">
        <v>95.8</v>
      </c>
      <c r="F108" s="30">
        <v>95.8</v>
      </c>
      <c r="G108" s="30">
        <v>95.8</v>
      </c>
      <c r="H108" s="30">
        <v>95.8</v>
      </c>
      <c r="I108" s="30">
        <v>100</v>
      </c>
      <c r="J108" s="30">
        <v>100</v>
      </c>
      <c r="K108" s="30">
        <v>100</v>
      </c>
      <c r="L108" s="153">
        <v>100</v>
      </c>
      <c r="M108" s="153">
        <v>100</v>
      </c>
      <c r="N108" s="150">
        <f t="shared" si="11"/>
        <v>100</v>
      </c>
      <c r="O108" s="150">
        <f t="shared" si="12"/>
        <v>100</v>
      </c>
    </row>
    <row r="109" spans="1:15" ht="19.5" customHeight="1">
      <c r="A109" s="37"/>
      <c r="B109" s="90" t="s">
        <v>86</v>
      </c>
      <c r="C109" s="92" t="s">
        <v>5</v>
      </c>
      <c r="D109" s="30">
        <v>80</v>
      </c>
      <c r="E109" s="17">
        <v>86.9</v>
      </c>
      <c r="F109" s="30">
        <v>93.5</v>
      </c>
      <c r="G109" s="30">
        <v>95</v>
      </c>
      <c r="H109" s="30">
        <v>97.5</v>
      </c>
      <c r="I109" s="30">
        <v>99.5</v>
      </c>
      <c r="J109" s="30">
        <v>99.6</v>
      </c>
      <c r="K109" s="30">
        <v>99.5</v>
      </c>
      <c r="L109" s="153">
        <v>99.7</v>
      </c>
      <c r="M109" s="153">
        <v>99.8</v>
      </c>
      <c r="N109" s="150">
        <f t="shared" si="11"/>
        <v>100.30150753768845</v>
      </c>
      <c r="O109" s="150">
        <f t="shared" si="12"/>
        <v>100.10030090270811</v>
      </c>
    </row>
    <row r="110" spans="1:15" ht="20.25" customHeight="1" hidden="1">
      <c r="A110" s="38">
        <v>5</v>
      </c>
      <c r="B110" s="63" t="s">
        <v>128</v>
      </c>
      <c r="C110" s="37"/>
      <c r="D110" s="30"/>
      <c r="E110" s="28"/>
      <c r="F110" s="30"/>
      <c r="G110" s="30"/>
      <c r="H110" s="30"/>
      <c r="I110" s="30"/>
      <c r="J110" s="30"/>
      <c r="K110" s="30"/>
      <c r="L110" s="153"/>
      <c r="M110" s="153"/>
      <c r="N110" s="150" t="e">
        <f t="shared" si="11"/>
        <v>#DIV/0!</v>
      </c>
      <c r="O110" s="150" t="e">
        <f t="shared" si="12"/>
        <v>#DIV/0!</v>
      </c>
    </row>
    <row r="111" spans="1:15" ht="20.25" customHeight="1" hidden="1">
      <c r="A111" s="37"/>
      <c r="B111" s="93" t="s">
        <v>88</v>
      </c>
      <c r="C111" s="46" t="s">
        <v>90</v>
      </c>
      <c r="D111" s="15">
        <v>39437</v>
      </c>
      <c r="E111" s="15">
        <v>39537</v>
      </c>
      <c r="F111" s="15">
        <v>39994</v>
      </c>
      <c r="G111" s="15">
        <v>40038</v>
      </c>
      <c r="H111" s="15">
        <v>40623</v>
      </c>
      <c r="I111" s="15"/>
      <c r="J111" s="15"/>
      <c r="K111" s="15"/>
      <c r="L111" s="148"/>
      <c r="M111" s="148"/>
      <c r="N111" s="150" t="e">
        <f t="shared" si="11"/>
        <v>#DIV/0!</v>
      </c>
      <c r="O111" s="150" t="e">
        <f t="shared" si="12"/>
        <v>#DIV/0!</v>
      </c>
    </row>
    <row r="112" spans="1:15" ht="20.25" customHeight="1" hidden="1">
      <c r="A112" s="37"/>
      <c r="B112" s="94" t="s">
        <v>153</v>
      </c>
      <c r="C112" s="37" t="s">
        <v>5</v>
      </c>
      <c r="D112" s="30">
        <v>85</v>
      </c>
      <c r="E112" s="17">
        <v>86</v>
      </c>
      <c r="F112" s="30">
        <v>86.1</v>
      </c>
      <c r="G112" s="31">
        <v>86.2</v>
      </c>
      <c r="H112" s="31">
        <v>86.7</v>
      </c>
      <c r="I112" s="31"/>
      <c r="J112" s="31"/>
      <c r="K112" s="31"/>
      <c r="L112" s="31"/>
      <c r="M112" s="31"/>
      <c r="N112" s="150" t="e">
        <f t="shared" si="11"/>
        <v>#DIV/0!</v>
      </c>
      <c r="O112" s="150" t="e">
        <f t="shared" si="12"/>
        <v>#DIV/0!</v>
      </c>
    </row>
    <row r="113" spans="1:15" ht="20.25" customHeight="1" hidden="1">
      <c r="A113" s="37"/>
      <c r="B113" s="56" t="s">
        <v>89</v>
      </c>
      <c r="C113" s="37" t="s">
        <v>57</v>
      </c>
      <c r="D113" s="30">
        <v>275</v>
      </c>
      <c r="E113" s="17">
        <v>277</v>
      </c>
      <c r="F113" s="30">
        <v>292</v>
      </c>
      <c r="G113" s="30">
        <v>293</v>
      </c>
      <c r="H113" s="30">
        <v>277</v>
      </c>
      <c r="I113" s="30"/>
      <c r="J113" s="30"/>
      <c r="K113" s="30"/>
      <c r="L113" s="153"/>
      <c r="M113" s="153"/>
      <c r="N113" s="150" t="e">
        <f t="shared" si="11"/>
        <v>#DIV/0!</v>
      </c>
      <c r="O113" s="150" t="e">
        <f t="shared" si="12"/>
        <v>#DIV/0!</v>
      </c>
    </row>
    <row r="114" spans="1:15" ht="20.25" customHeight="1" hidden="1">
      <c r="A114" s="37"/>
      <c r="B114" s="94" t="s">
        <v>153</v>
      </c>
      <c r="C114" s="37" t="s">
        <v>5</v>
      </c>
      <c r="D114" s="30">
        <v>74.5</v>
      </c>
      <c r="E114" s="17">
        <v>75.1</v>
      </c>
      <c r="F114" s="30">
        <v>79.5</v>
      </c>
      <c r="G114" s="31">
        <v>79.6</v>
      </c>
      <c r="H114" s="31">
        <v>75.4</v>
      </c>
      <c r="I114" s="31"/>
      <c r="J114" s="31"/>
      <c r="K114" s="31"/>
      <c r="L114" s="31"/>
      <c r="M114" s="31"/>
      <c r="N114" s="150" t="e">
        <f t="shared" si="11"/>
        <v>#DIV/0!</v>
      </c>
      <c r="O114" s="150" t="e">
        <f t="shared" si="12"/>
        <v>#DIV/0!</v>
      </c>
    </row>
    <row r="115" spans="1:15" ht="20.25" customHeight="1" hidden="1">
      <c r="A115" s="37"/>
      <c r="B115" s="94" t="s">
        <v>110</v>
      </c>
      <c r="C115" s="37" t="s">
        <v>4</v>
      </c>
      <c r="D115" s="30">
        <v>176</v>
      </c>
      <c r="E115" s="15">
        <v>180</v>
      </c>
      <c r="F115" s="30">
        <v>173</v>
      </c>
      <c r="G115" s="30">
        <v>176</v>
      </c>
      <c r="H115" s="30">
        <v>151</v>
      </c>
      <c r="I115" s="30"/>
      <c r="J115" s="30"/>
      <c r="K115" s="30"/>
      <c r="L115" s="153"/>
      <c r="M115" s="153"/>
      <c r="N115" s="150" t="e">
        <f t="shared" si="11"/>
        <v>#DIV/0!</v>
      </c>
      <c r="O115" s="150" t="e">
        <f t="shared" si="12"/>
        <v>#DIV/0!</v>
      </c>
    </row>
    <row r="116" spans="1:15" ht="20.25" customHeight="1" hidden="1">
      <c r="A116" s="37"/>
      <c r="B116" s="94" t="s">
        <v>153</v>
      </c>
      <c r="C116" s="37" t="s">
        <v>5</v>
      </c>
      <c r="D116" s="30">
        <v>83.4</v>
      </c>
      <c r="E116" s="17">
        <v>85.3</v>
      </c>
      <c r="F116" s="30">
        <v>82</v>
      </c>
      <c r="G116" s="31">
        <v>83.4</v>
      </c>
      <c r="H116" s="31">
        <v>69.5</v>
      </c>
      <c r="I116" s="31"/>
      <c r="J116" s="31"/>
      <c r="K116" s="31"/>
      <c r="L116" s="31"/>
      <c r="M116" s="31"/>
      <c r="N116" s="150" t="e">
        <f t="shared" si="11"/>
        <v>#DIV/0!</v>
      </c>
      <c r="O116" s="150" t="e">
        <f t="shared" si="12"/>
        <v>#DIV/0!</v>
      </c>
    </row>
    <row r="117" spans="1:15" ht="20.25" customHeight="1" hidden="1">
      <c r="A117" s="37"/>
      <c r="B117" s="94" t="s">
        <v>185</v>
      </c>
      <c r="C117" s="37" t="s">
        <v>57</v>
      </c>
      <c r="D117" s="30">
        <v>1</v>
      </c>
      <c r="E117" s="15">
        <v>1</v>
      </c>
      <c r="F117" s="30">
        <v>2</v>
      </c>
      <c r="G117" s="32">
        <v>1</v>
      </c>
      <c r="H117" s="32">
        <v>8</v>
      </c>
      <c r="I117" s="32"/>
      <c r="J117" s="32"/>
      <c r="K117" s="32"/>
      <c r="L117" s="154"/>
      <c r="M117" s="154"/>
      <c r="N117" s="150" t="e">
        <f t="shared" si="11"/>
        <v>#DIV/0!</v>
      </c>
      <c r="O117" s="150" t="e">
        <f t="shared" si="12"/>
        <v>#DIV/0!</v>
      </c>
    </row>
    <row r="118" spans="1:15" ht="20.25" customHeight="1" hidden="1">
      <c r="A118" s="37"/>
      <c r="B118" s="94" t="s">
        <v>91</v>
      </c>
      <c r="C118" s="37" t="s">
        <v>76</v>
      </c>
      <c r="D118" s="30">
        <v>2</v>
      </c>
      <c r="E118" s="15">
        <v>1</v>
      </c>
      <c r="F118" s="30">
        <v>2</v>
      </c>
      <c r="G118" s="32">
        <v>1</v>
      </c>
      <c r="H118" s="32">
        <v>3</v>
      </c>
      <c r="I118" s="32"/>
      <c r="J118" s="32"/>
      <c r="K118" s="32"/>
      <c r="L118" s="154"/>
      <c r="M118" s="154"/>
      <c r="N118" s="150" t="e">
        <f t="shared" si="11"/>
        <v>#DIV/0!</v>
      </c>
      <c r="O118" s="150" t="e">
        <f t="shared" si="12"/>
        <v>#DIV/0!</v>
      </c>
    </row>
    <row r="119" spans="1:15" ht="20.25" customHeight="1" hidden="1">
      <c r="A119" s="37"/>
      <c r="B119" s="94" t="s">
        <v>184</v>
      </c>
      <c r="C119" s="37" t="s">
        <v>183</v>
      </c>
      <c r="D119" s="30"/>
      <c r="E119" s="15"/>
      <c r="F119" s="30"/>
      <c r="G119" s="32">
        <v>45</v>
      </c>
      <c r="H119" s="32">
        <v>92</v>
      </c>
      <c r="I119" s="32"/>
      <c r="J119" s="32"/>
      <c r="K119" s="32"/>
      <c r="L119" s="154"/>
      <c r="M119" s="154"/>
      <c r="N119" s="150" t="e">
        <f t="shared" si="11"/>
        <v>#DIV/0!</v>
      </c>
      <c r="O119" s="150" t="e">
        <f t="shared" si="12"/>
        <v>#DIV/0!</v>
      </c>
    </row>
    <row r="120" spans="1:15" s="156" customFormat="1" ht="33.75" customHeight="1">
      <c r="A120" s="155"/>
      <c r="B120" s="157" t="s">
        <v>221</v>
      </c>
      <c r="C120" s="155" t="s">
        <v>5</v>
      </c>
      <c r="D120" s="153"/>
      <c r="E120" s="148"/>
      <c r="F120" s="153"/>
      <c r="G120" s="154"/>
      <c r="H120" s="154"/>
      <c r="I120" s="154"/>
      <c r="J120" s="154">
        <v>93.2</v>
      </c>
      <c r="K120" s="154">
        <v>95</v>
      </c>
      <c r="L120" s="154">
        <v>100</v>
      </c>
      <c r="M120" s="154">
        <v>100</v>
      </c>
      <c r="N120" s="150">
        <f t="shared" si="11"/>
        <v>105.26315789473684</v>
      </c>
      <c r="O120" s="150">
        <f t="shared" si="12"/>
        <v>100</v>
      </c>
    </row>
    <row r="121" spans="1:15" s="114" customFormat="1" ht="20.25" customHeight="1">
      <c r="A121" s="38">
        <v>5</v>
      </c>
      <c r="B121" s="39" t="s">
        <v>128</v>
      </c>
      <c r="C121" s="38"/>
      <c r="D121" s="24"/>
      <c r="E121" s="14"/>
      <c r="F121" s="24"/>
      <c r="G121" s="33"/>
      <c r="H121" s="33"/>
      <c r="I121" s="33"/>
      <c r="J121" s="33"/>
      <c r="K121" s="33"/>
      <c r="L121" s="33"/>
      <c r="M121" s="33"/>
      <c r="N121" s="150"/>
      <c r="O121" s="150"/>
    </row>
    <row r="122" spans="1:15" ht="20.25" customHeight="1" hidden="1">
      <c r="A122" s="37"/>
      <c r="B122" s="94" t="s">
        <v>201</v>
      </c>
      <c r="C122" s="37" t="s">
        <v>90</v>
      </c>
      <c r="D122" s="30"/>
      <c r="E122" s="15"/>
      <c r="F122" s="30"/>
      <c r="G122" s="32"/>
      <c r="H122" s="32"/>
      <c r="I122" s="15"/>
      <c r="J122" s="15"/>
      <c r="K122" s="15"/>
      <c r="L122" s="148"/>
      <c r="M122" s="148"/>
      <c r="N122" s="150"/>
      <c r="O122" s="150"/>
    </row>
    <row r="123" spans="1:15" ht="20.25" customHeight="1" hidden="1">
      <c r="A123" s="37"/>
      <c r="B123" s="94" t="s">
        <v>153</v>
      </c>
      <c r="C123" s="37" t="s">
        <v>5</v>
      </c>
      <c r="D123" s="30"/>
      <c r="E123" s="15"/>
      <c r="F123" s="30"/>
      <c r="G123" s="32"/>
      <c r="H123" s="32"/>
      <c r="I123" s="17"/>
      <c r="J123" s="17"/>
      <c r="K123" s="17"/>
      <c r="L123" s="150"/>
      <c r="M123" s="150"/>
      <c r="N123" s="150"/>
      <c r="O123" s="150"/>
    </row>
    <row r="124" spans="1:15" ht="20.25" customHeight="1" hidden="1">
      <c r="A124" s="37"/>
      <c r="B124" s="94" t="s">
        <v>202</v>
      </c>
      <c r="C124" s="37" t="s">
        <v>57</v>
      </c>
      <c r="D124" s="30"/>
      <c r="E124" s="15"/>
      <c r="F124" s="30"/>
      <c r="G124" s="32"/>
      <c r="H124" s="32"/>
      <c r="I124" s="15"/>
      <c r="J124" s="15"/>
      <c r="K124" s="15"/>
      <c r="L124" s="148"/>
      <c r="M124" s="148"/>
      <c r="N124" s="150"/>
      <c r="O124" s="150"/>
    </row>
    <row r="125" spans="1:15" ht="20.25" customHeight="1" hidden="1">
      <c r="A125" s="37"/>
      <c r="B125" s="94" t="s">
        <v>153</v>
      </c>
      <c r="C125" s="37" t="s">
        <v>5</v>
      </c>
      <c r="D125" s="30"/>
      <c r="E125" s="15"/>
      <c r="F125" s="30"/>
      <c r="G125" s="32"/>
      <c r="H125" s="32"/>
      <c r="I125" s="18"/>
      <c r="J125" s="18"/>
      <c r="K125" s="18"/>
      <c r="L125" s="18"/>
      <c r="M125" s="18"/>
      <c r="N125" s="150"/>
      <c r="O125" s="150"/>
    </row>
    <row r="126" spans="1:15" ht="20.25" customHeight="1" hidden="1">
      <c r="A126" s="37"/>
      <c r="B126" s="94" t="s">
        <v>203</v>
      </c>
      <c r="C126" s="37" t="s">
        <v>4</v>
      </c>
      <c r="D126" s="30"/>
      <c r="E126" s="15"/>
      <c r="F126" s="30"/>
      <c r="G126" s="32"/>
      <c r="H126" s="32"/>
      <c r="I126" s="15"/>
      <c r="J126" s="15"/>
      <c r="K126" s="15"/>
      <c r="L126" s="148"/>
      <c r="M126" s="148"/>
      <c r="N126" s="150"/>
      <c r="O126" s="150"/>
    </row>
    <row r="127" spans="1:15" ht="20.25" customHeight="1" hidden="1">
      <c r="A127" s="37"/>
      <c r="B127" s="94" t="s">
        <v>153</v>
      </c>
      <c r="C127" s="37" t="s">
        <v>5</v>
      </c>
      <c r="D127" s="30"/>
      <c r="E127" s="15"/>
      <c r="F127" s="30"/>
      <c r="G127" s="32"/>
      <c r="H127" s="32"/>
      <c r="I127" s="17"/>
      <c r="J127" s="17"/>
      <c r="K127" s="17"/>
      <c r="L127" s="150"/>
      <c r="M127" s="150"/>
      <c r="N127" s="150"/>
      <c r="O127" s="150"/>
    </row>
    <row r="128" spans="1:15" ht="20.25" customHeight="1" hidden="1">
      <c r="A128" s="37"/>
      <c r="B128" s="94" t="s">
        <v>204</v>
      </c>
      <c r="C128" s="37" t="s">
        <v>57</v>
      </c>
      <c r="D128" s="30"/>
      <c r="E128" s="15"/>
      <c r="F128" s="30"/>
      <c r="G128" s="32"/>
      <c r="H128" s="32"/>
      <c r="I128" s="15"/>
      <c r="J128" s="15"/>
      <c r="K128" s="15"/>
      <c r="L128" s="148"/>
      <c r="M128" s="148"/>
      <c r="N128" s="150"/>
      <c r="O128" s="150"/>
    </row>
    <row r="129" spans="1:15" ht="21" customHeight="1">
      <c r="A129" s="38">
        <v>6</v>
      </c>
      <c r="B129" s="63" t="s">
        <v>129</v>
      </c>
      <c r="C129" s="37"/>
      <c r="D129" s="30"/>
      <c r="E129" s="28"/>
      <c r="F129" s="30"/>
      <c r="G129" s="30"/>
      <c r="H129" s="30"/>
      <c r="I129" s="30"/>
      <c r="J129" s="30"/>
      <c r="K129" s="30"/>
      <c r="L129" s="153"/>
      <c r="M129" s="153"/>
      <c r="N129" s="150"/>
      <c r="O129" s="150"/>
    </row>
    <row r="130" spans="1:15" ht="19.5" customHeight="1">
      <c r="A130" s="51" t="s">
        <v>130</v>
      </c>
      <c r="B130" s="95" t="s">
        <v>92</v>
      </c>
      <c r="C130" s="37"/>
      <c r="D130" s="30"/>
      <c r="E130" s="28"/>
      <c r="F130" s="30"/>
      <c r="G130" s="30"/>
      <c r="H130" s="30"/>
      <c r="I130" s="30"/>
      <c r="J130" s="30"/>
      <c r="K130" s="30"/>
      <c r="L130" s="153"/>
      <c r="M130" s="153"/>
      <c r="N130" s="150"/>
      <c r="O130" s="150"/>
    </row>
    <row r="131" spans="1:15" ht="19.5" customHeight="1">
      <c r="A131" s="37"/>
      <c r="B131" s="58" t="s">
        <v>189</v>
      </c>
      <c r="C131" s="37" t="s">
        <v>139</v>
      </c>
      <c r="D131" s="30"/>
      <c r="E131" s="28"/>
      <c r="F131" s="30"/>
      <c r="G131" s="30"/>
      <c r="H131" s="30"/>
      <c r="I131" s="30">
        <v>75</v>
      </c>
      <c r="J131" s="30">
        <v>74</v>
      </c>
      <c r="K131" s="30">
        <v>74</v>
      </c>
      <c r="L131" s="153">
        <v>74</v>
      </c>
      <c r="M131" s="153">
        <v>74</v>
      </c>
      <c r="N131" s="150">
        <f t="shared" si="11"/>
        <v>100</v>
      </c>
      <c r="O131" s="150">
        <f t="shared" si="12"/>
        <v>100</v>
      </c>
    </row>
    <row r="132" spans="1:15" ht="19.5" customHeight="1">
      <c r="A132" s="38"/>
      <c r="B132" s="69" t="s">
        <v>93</v>
      </c>
      <c r="C132" s="46" t="s">
        <v>78</v>
      </c>
      <c r="D132" s="17">
        <v>40819</v>
      </c>
      <c r="E132" s="17">
        <f>SUM(E133:E136)</f>
        <v>41585</v>
      </c>
      <c r="F132" s="17">
        <f>+F133+F134+F135+F136</f>
        <v>41527</v>
      </c>
      <c r="G132" s="17">
        <f>+G133+G134+G135+G136</f>
        <v>43990</v>
      </c>
      <c r="H132" s="17">
        <f>+H133+H134+H135+H136</f>
        <v>43990</v>
      </c>
      <c r="I132" s="15">
        <v>42628</v>
      </c>
      <c r="J132" s="15">
        <v>44421</v>
      </c>
      <c r="K132" s="15">
        <v>44834</v>
      </c>
      <c r="L132" s="148">
        <v>45873</v>
      </c>
      <c r="M132" s="148">
        <v>47178</v>
      </c>
      <c r="N132" s="150">
        <f t="shared" si="11"/>
        <v>105.22817504572424</v>
      </c>
      <c r="O132" s="150">
        <f t="shared" si="12"/>
        <v>102.84481067294486</v>
      </c>
    </row>
    <row r="133" spans="1:15" ht="19.5" customHeight="1">
      <c r="A133" s="37"/>
      <c r="B133" s="75" t="s">
        <v>79</v>
      </c>
      <c r="C133" s="37" t="s">
        <v>25</v>
      </c>
      <c r="D133" s="36">
        <f>3086+9669</f>
        <v>12755</v>
      </c>
      <c r="E133" s="36">
        <f>2775+10221</f>
        <v>12996</v>
      </c>
      <c r="F133" s="36">
        <f>2775+10221</f>
        <v>12996</v>
      </c>
      <c r="G133" s="36">
        <f>2843+10711</f>
        <v>13554</v>
      </c>
      <c r="H133" s="36">
        <f>2843+10711</f>
        <v>13554</v>
      </c>
      <c r="I133" s="34">
        <v>10073</v>
      </c>
      <c r="J133" s="34">
        <v>9492</v>
      </c>
      <c r="K133" s="34">
        <v>10046</v>
      </c>
      <c r="L133" s="34">
        <v>9946</v>
      </c>
      <c r="M133" s="34">
        <v>11956</v>
      </c>
      <c r="N133" s="150">
        <f t="shared" si="11"/>
        <v>119.01254230539517</v>
      </c>
      <c r="O133" s="150">
        <f t="shared" si="12"/>
        <v>120.20912929821033</v>
      </c>
    </row>
    <row r="134" spans="1:15" ht="19.5" customHeight="1">
      <c r="A134" s="37"/>
      <c r="B134" s="75" t="s">
        <v>80</v>
      </c>
      <c r="C134" s="37" t="s">
        <v>25</v>
      </c>
      <c r="D134" s="36">
        <v>13308</v>
      </c>
      <c r="E134" s="36">
        <v>14432</v>
      </c>
      <c r="F134" s="36">
        <v>14432</v>
      </c>
      <c r="G134" s="36">
        <v>15516</v>
      </c>
      <c r="H134" s="36">
        <v>15516</v>
      </c>
      <c r="I134" s="34">
        <v>16796</v>
      </c>
      <c r="J134" s="34">
        <v>17370</v>
      </c>
      <c r="K134" s="34">
        <v>17416</v>
      </c>
      <c r="L134" s="34">
        <v>17065</v>
      </c>
      <c r="M134" s="34">
        <v>17454</v>
      </c>
      <c r="N134" s="150">
        <f t="shared" si="11"/>
        <v>100.21819016995866</v>
      </c>
      <c r="O134" s="150">
        <f t="shared" si="12"/>
        <v>102.27951948432464</v>
      </c>
    </row>
    <row r="135" spans="1:15" ht="19.5" customHeight="1">
      <c r="A135" s="37"/>
      <c r="B135" s="75" t="s">
        <v>81</v>
      </c>
      <c r="C135" s="37" t="s">
        <v>25</v>
      </c>
      <c r="D135" s="36">
        <v>9095</v>
      </c>
      <c r="E135" s="36">
        <v>9171</v>
      </c>
      <c r="F135" s="36">
        <v>9150</v>
      </c>
      <c r="G135" s="36">
        <v>9867</v>
      </c>
      <c r="H135" s="36">
        <v>9867</v>
      </c>
      <c r="I135" s="34">
        <v>10859</v>
      </c>
      <c r="J135" s="34">
        <v>11611</v>
      </c>
      <c r="K135" s="34">
        <v>11425</v>
      </c>
      <c r="L135" s="34">
        <v>12863</v>
      </c>
      <c r="M135" s="34">
        <v>11598</v>
      </c>
      <c r="N135" s="150">
        <f t="shared" si="11"/>
        <v>101.51422319474837</v>
      </c>
      <c r="O135" s="150">
        <f t="shared" si="12"/>
        <v>90.16559123066159</v>
      </c>
    </row>
    <row r="136" spans="1:15" ht="19.5" customHeight="1">
      <c r="A136" s="37"/>
      <c r="B136" s="75" t="s">
        <v>82</v>
      </c>
      <c r="C136" s="37" t="s">
        <v>25</v>
      </c>
      <c r="D136" s="36">
        <f>4260+500</f>
        <v>4760</v>
      </c>
      <c r="E136" s="36">
        <f>4387+599</f>
        <v>4986</v>
      </c>
      <c r="F136" s="36">
        <f>4350+599</f>
        <v>4949</v>
      </c>
      <c r="G136" s="36">
        <f>4395+658</f>
        <v>5053</v>
      </c>
      <c r="H136" s="36">
        <f>4395+658</f>
        <v>5053</v>
      </c>
      <c r="I136" s="34">
        <v>4900</v>
      </c>
      <c r="J136" s="34">
        <v>5948</v>
      </c>
      <c r="K136" s="34">
        <v>5947</v>
      </c>
      <c r="L136" s="34">
        <v>5999</v>
      </c>
      <c r="M136" s="34">
        <v>6170</v>
      </c>
      <c r="N136" s="150">
        <f t="shared" si="11"/>
        <v>103.74978980998823</v>
      </c>
      <c r="O136" s="150">
        <f t="shared" si="12"/>
        <v>102.85047507917986</v>
      </c>
    </row>
    <row r="137" spans="1:15" ht="19.5" customHeight="1">
      <c r="A137" s="37"/>
      <c r="B137" s="58" t="s">
        <v>213</v>
      </c>
      <c r="C137" s="37" t="s">
        <v>5</v>
      </c>
      <c r="D137" s="36">
        <v>100</v>
      </c>
      <c r="E137" s="17">
        <v>100</v>
      </c>
      <c r="F137" s="17">
        <v>100</v>
      </c>
      <c r="G137" s="17">
        <v>100</v>
      </c>
      <c r="H137" s="17">
        <v>100</v>
      </c>
      <c r="I137" s="15">
        <v>100</v>
      </c>
      <c r="J137" s="17">
        <v>100</v>
      </c>
      <c r="K137" s="15">
        <v>100</v>
      </c>
      <c r="L137" s="148">
        <v>100</v>
      </c>
      <c r="M137" s="148">
        <v>100</v>
      </c>
      <c r="N137" s="150">
        <f t="shared" si="11"/>
        <v>100</v>
      </c>
      <c r="O137" s="150">
        <f t="shared" si="12"/>
        <v>100</v>
      </c>
    </row>
    <row r="138" spans="1:15" ht="20.25" customHeight="1" hidden="1">
      <c r="A138" s="37"/>
      <c r="B138" s="75" t="s">
        <v>94</v>
      </c>
      <c r="C138" s="37" t="s">
        <v>5</v>
      </c>
      <c r="D138" s="72">
        <v>5.1</v>
      </c>
      <c r="E138" s="17">
        <v>6</v>
      </c>
      <c r="F138" s="17">
        <v>6</v>
      </c>
      <c r="G138" s="17">
        <v>6</v>
      </c>
      <c r="H138" s="17">
        <v>6</v>
      </c>
      <c r="I138" s="17"/>
      <c r="J138" s="17"/>
      <c r="K138" s="17"/>
      <c r="L138" s="150"/>
      <c r="M138" s="150"/>
      <c r="N138" s="150" t="e">
        <f t="shared" si="11"/>
        <v>#DIV/0!</v>
      </c>
      <c r="O138" s="150" t="e">
        <f t="shared" si="12"/>
        <v>#DIV/0!</v>
      </c>
    </row>
    <row r="139" spans="1:15" ht="20.25" customHeight="1" hidden="1">
      <c r="A139" s="37"/>
      <c r="B139" s="75" t="s">
        <v>95</v>
      </c>
      <c r="C139" s="37" t="s">
        <v>5</v>
      </c>
      <c r="D139" s="72">
        <v>5</v>
      </c>
      <c r="E139" s="35">
        <v>7</v>
      </c>
      <c r="F139" s="35">
        <v>7</v>
      </c>
      <c r="G139" s="35">
        <v>7</v>
      </c>
      <c r="H139" s="35">
        <v>7</v>
      </c>
      <c r="I139" s="35"/>
      <c r="J139" s="35"/>
      <c r="K139" s="35"/>
      <c r="L139" s="35"/>
      <c r="M139" s="35"/>
      <c r="N139" s="150" t="e">
        <f t="shared" si="11"/>
        <v>#DIV/0!</v>
      </c>
      <c r="O139" s="150" t="e">
        <f t="shared" si="12"/>
        <v>#DIV/0!</v>
      </c>
    </row>
    <row r="140" spans="1:15" ht="20.25" customHeight="1" hidden="1">
      <c r="A140" s="37"/>
      <c r="B140" s="75" t="s">
        <v>80</v>
      </c>
      <c r="C140" s="37" t="s">
        <v>5</v>
      </c>
      <c r="D140" s="72">
        <v>5.1</v>
      </c>
      <c r="E140" s="17">
        <v>6.5</v>
      </c>
      <c r="F140" s="17">
        <v>6.5</v>
      </c>
      <c r="G140" s="17">
        <v>6.5</v>
      </c>
      <c r="H140" s="17">
        <v>6.5</v>
      </c>
      <c r="I140" s="17"/>
      <c r="J140" s="17"/>
      <c r="K140" s="17"/>
      <c r="L140" s="150"/>
      <c r="M140" s="150"/>
      <c r="N140" s="150" t="e">
        <f t="shared" si="11"/>
        <v>#DIV/0!</v>
      </c>
      <c r="O140" s="150" t="e">
        <f t="shared" si="12"/>
        <v>#DIV/0!</v>
      </c>
    </row>
    <row r="141" spans="1:15" ht="20.25" customHeight="1" hidden="1">
      <c r="A141" s="37"/>
      <c r="B141" s="75" t="s">
        <v>83</v>
      </c>
      <c r="C141" s="37" t="s">
        <v>5</v>
      </c>
      <c r="D141" s="72">
        <v>6.4</v>
      </c>
      <c r="E141" s="17">
        <v>7</v>
      </c>
      <c r="F141" s="17">
        <v>7</v>
      </c>
      <c r="G141" s="17">
        <v>7</v>
      </c>
      <c r="H141" s="17">
        <v>7</v>
      </c>
      <c r="I141" s="17"/>
      <c r="J141" s="17"/>
      <c r="K141" s="17"/>
      <c r="L141" s="150"/>
      <c r="M141" s="150"/>
      <c r="N141" s="150" t="e">
        <f t="shared" si="11"/>
        <v>#DIV/0!</v>
      </c>
      <c r="O141" s="150" t="e">
        <f t="shared" si="12"/>
        <v>#DIV/0!</v>
      </c>
    </row>
    <row r="142" spans="1:15" ht="20.25" customHeight="1" hidden="1">
      <c r="A142" s="37"/>
      <c r="B142" s="75" t="s">
        <v>84</v>
      </c>
      <c r="C142" s="37" t="s">
        <v>5</v>
      </c>
      <c r="D142" s="36">
        <v>4.8</v>
      </c>
      <c r="E142" s="17">
        <v>5</v>
      </c>
      <c r="F142" s="17">
        <v>5</v>
      </c>
      <c r="G142" s="17">
        <v>5</v>
      </c>
      <c r="H142" s="17">
        <v>5</v>
      </c>
      <c r="I142" s="17"/>
      <c r="J142" s="17"/>
      <c r="K142" s="17"/>
      <c r="L142" s="150"/>
      <c r="M142" s="150"/>
      <c r="N142" s="150" t="e">
        <f t="shared" si="11"/>
        <v>#DIV/0!</v>
      </c>
      <c r="O142" s="150" t="e">
        <f t="shared" si="12"/>
        <v>#DIV/0!</v>
      </c>
    </row>
    <row r="143" spans="1:15" ht="19.5" customHeight="1">
      <c r="A143" s="51" t="s">
        <v>131</v>
      </c>
      <c r="B143" s="96" t="s">
        <v>96</v>
      </c>
      <c r="C143" s="37"/>
      <c r="D143" s="36"/>
      <c r="E143" s="28"/>
      <c r="F143" s="36"/>
      <c r="G143" s="36"/>
      <c r="H143" s="36"/>
      <c r="I143" s="36"/>
      <c r="J143" s="36"/>
      <c r="K143" s="36"/>
      <c r="L143" s="36"/>
      <c r="M143" s="36"/>
      <c r="N143" s="150"/>
      <c r="O143" s="150"/>
    </row>
    <row r="144" spans="1:15" ht="35.25" customHeight="1">
      <c r="A144" s="37"/>
      <c r="B144" s="75" t="s">
        <v>188</v>
      </c>
      <c r="C144" s="46" t="s">
        <v>85</v>
      </c>
      <c r="D144" s="36">
        <v>24</v>
      </c>
      <c r="E144" s="15">
        <v>24</v>
      </c>
      <c r="F144" s="15">
        <v>24</v>
      </c>
      <c r="G144" s="15">
        <v>24</v>
      </c>
      <c r="H144" s="15">
        <v>24</v>
      </c>
      <c r="I144" s="144">
        <v>22</v>
      </c>
      <c r="J144" s="144">
        <v>22</v>
      </c>
      <c r="K144" s="144">
        <v>22</v>
      </c>
      <c r="L144" s="144">
        <v>22</v>
      </c>
      <c r="M144" s="144">
        <v>22</v>
      </c>
      <c r="N144" s="150">
        <f aca="true" t="shared" si="14" ref="N144:N181">+M144/K144*100</f>
        <v>100</v>
      </c>
      <c r="O144" s="150">
        <f aca="true" t="shared" si="15" ref="O144:O181">+M144/L144*100</f>
        <v>100</v>
      </c>
    </row>
    <row r="145" spans="1:15" ht="33" customHeight="1">
      <c r="A145" s="37"/>
      <c r="B145" s="75" t="s">
        <v>195</v>
      </c>
      <c r="C145" s="80" t="s">
        <v>85</v>
      </c>
      <c r="D145" s="36"/>
      <c r="E145" s="15"/>
      <c r="F145" s="15"/>
      <c r="G145" s="15"/>
      <c r="H145" s="15"/>
      <c r="I145" s="144">
        <v>20</v>
      </c>
      <c r="J145" s="144">
        <v>22</v>
      </c>
      <c r="K145" s="144">
        <v>22</v>
      </c>
      <c r="L145" s="144">
        <v>22</v>
      </c>
      <c r="M145" s="144">
        <v>22</v>
      </c>
      <c r="N145" s="150">
        <f t="shared" si="14"/>
        <v>100</v>
      </c>
      <c r="O145" s="150">
        <f t="shared" si="15"/>
        <v>100</v>
      </c>
    </row>
    <row r="146" spans="1:15" ht="20.25" customHeight="1">
      <c r="A146" s="37"/>
      <c r="B146" s="97" t="s">
        <v>190</v>
      </c>
      <c r="C146" s="98" t="s">
        <v>85</v>
      </c>
      <c r="D146" s="36"/>
      <c r="E146" s="15"/>
      <c r="F146" s="15"/>
      <c r="G146" s="15"/>
      <c r="H146" s="15"/>
      <c r="I146" s="144">
        <v>22</v>
      </c>
      <c r="J146" s="144">
        <v>22</v>
      </c>
      <c r="K146" s="144">
        <v>22</v>
      </c>
      <c r="L146" s="144">
        <v>22</v>
      </c>
      <c r="M146" s="144">
        <v>22</v>
      </c>
      <c r="N146" s="150">
        <f t="shared" si="14"/>
        <v>100</v>
      </c>
      <c r="O146" s="150">
        <f t="shared" si="15"/>
        <v>100</v>
      </c>
    </row>
    <row r="147" spans="1:15" ht="19.5" customHeight="1">
      <c r="A147" s="37"/>
      <c r="B147" s="58" t="s">
        <v>97</v>
      </c>
      <c r="C147" s="37" t="s">
        <v>5</v>
      </c>
      <c r="D147" s="36">
        <v>99.54</v>
      </c>
      <c r="E147" s="99">
        <v>99</v>
      </c>
      <c r="F147" s="36">
        <v>99</v>
      </c>
      <c r="G147" s="36">
        <v>99</v>
      </c>
      <c r="H147" s="36">
        <v>99</v>
      </c>
      <c r="I147" s="144">
        <v>99</v>
      </c>
      <c r="J147" s="144">
        <v>99.5</v>
      </c>
      <c r="K147" s="144">
        <v>99.5</v>
      </c>
      <c r="L147" s="144">
        <v>99.5</v>
      </c>
      <c r="M147" s="144">
        <v>100</v>
      </c>
      <c r="N147" s="150">
        <f t="shared" si="14"/>
        <v>100.50251256281406</v>
      </c>
      <c r="O147" s="150">
        <f t="shared" si="15"/>
        <v>100.50251256281406</v>
      </c>
    </row>
    <row r="148" spans="1:15" ht="19.5" customHeight="1">
      <c r="A148" s="51" t="s">
        <v>132</v>
      </c>
      <c r="B148" s="95" t="s">
        <v>98</v>
      </c>
      <c r="C148" s="37"/>
      <c r="D148" s="36"/>
      <c r="E148" s="28"/>
      <c r="F148" s="36"/>
      <c r="G148" s="36"/>
      <c r="H148" s="36"/>
      <c r="I148" s="144"/>
      <c r="J148" s="144"/>
      <c r="K148" s="144"/>
      <c r="L148" s="144"/>
      <c r="M148" s="144"/>
      <c r="N148" s="150"/>
      <c r="O148" s="150"/>
    </row>
    <row r="149" spans="1:15" ht="19.5" customHeight="1">
      <c r="A149" s="37"/>
      <c r="B149" s="58" t="s">
        <v>99</v>
      </c>
      <c r="C149" s="37" t="s">
        <v>5</v>
      </c>
      <c r="D149" s="36">
        <v>82.7</v>
      </c>
      <c r="E149" s="100">
        <v>83.9</v>
      </c>
      <c r="F149" s="36">
        <v>84.4</v>
      </c>
      <c r="G149" s="36">
        <v>89.6</v>
      </c>
      <c r="H149" s="36">
        <v>88.4</v>
      </c>
      <c r="I149" s="144">
        <v>98.6</v>
      </c>
      <c r="J149" s="144">
        <v>100</v>
      </c>
      <c r="K149" s="144">
        <v>100</v>
      </c>
      <c r="L149" s="144">
        <v>100</v>
      </c>
      <c r="M149" s="144">
        <v>100</v>
      </c>
      <c r="N149" s="150">
        <f t="shared" si="14"/>
        <v>100</v>
      </c>
      <c r="O149" s="150">
        <f t="shared" si="15"/>
        <v>100</v>
      </c>
    </row>
    <row r="150" spans="1:15" ht="19.5" customHeight="1">
      <c r="A150" s="37"/>
      <c r="B150" s="66" t="s">
        <v>187</v>
      </c>
      <c r="C150" s="37" t="s">
        <v>139</v>
      </c>
      <c r="D150" s="36"/>
      <c r="E150" s="100"/>
      <c r="F150" s="36"/>
      <c r="G150" s="36"/>
      <c r="H150" s="36"/>
      <c r="I150" s="144">
        <f>+I151+I152+I153+I154</f>
        <v>74</v>
      </c>
      <c r="J150" s="144">
        <v>74</v>
      </c>
      <c r="K150" s="144">
        <v>74</v>
      </c>
      <c r="L150" s="144">
        <v>74</v>
      </c>
      <c r="M150" s="144">
        <v>74</v>
      </c>
      <c r="N150" s="150">
        <f t="shared" si="14"/>
        <v>100</v>
      </c>
      <c r="O150" s="150">
        <f t="shared" si="15"/>
        <v>100</v>
      </c>
    </row>
    <row r="151" spans="1:15" ht="19.5" customHeight="1">
      <c r="A151" s="37"/>
      <c r="B151" s="66" t="s">
        <v>51</v>
      </c>
      <c r="C151" s="37" t="s">
        <v>139</v>
      </c>
      <c r="D151" s="36">
        <v>21</v>
      </c>
      <c r="E151" s="35">
        <v>22</v>
      </c>
      <c r="F151" s="36">
        <v>22</v>
      </c>
      <c r="G151" s="36">
        <v>23</v>
      </c>
      <c r="H151" s="34">
        <v>23</v>
      </c>
      <c r="I151" s="144">
        <v>24</v>
      </c>
      <c r="J151" s="144">
        <v>24</v>
      </c>
      <c r="K151" s="144">
        <v>24</v>
      </c>
      <c r="L151" s="144">
        <v>24</v>
      </c>
      <c r="M151" s="144">
        <v>24</v>
      </c>
      <c r="N151" s="150">
        <f t="shared" si="14"/>
        <v>100</v>
      </c>
      <c r="O151" s="150">
        <f t="shared" si="15"/>
        <v>100</v>
      </c>
    </row>
    <row r="152" spans="1:15" ht="19.5" customHeight="1">
      <c r="A152" s="37"/>
      <c r="B152" s="66" t="s">
        <v>54</v>
      </c>
      <c r="C152" s="37" t="s">
        <v>139</v>
      </c>
      <c r="D152" s="36">
        <v>25</v>
      </c>
      <c r="E152" s="35">
        <v>25</v>
      </c>
      <c r="F152" s="36">
        <v>24</v>
      </c>
      <c r="G152" s="36">
        <v>24</v>
      </c>
      <c r="H152" s="34">
        <v>23</v>
      </c>
      <c r="I152" s="144">
        <v>25</v>
      </c>
      <c r="J152" s="144">
        <v>24</v>
      </c>
      <c r="K152" s="144">
        <v>24</v>
      </c>
      <c r="L152" s="144">
        <v>24</v>
      </c>
      <c r="M152" s="144">
        <v>24</v>
      </c>
      <c r="N152" s="150">
        <f t="shared" si="14"/>
        <v>100</v>
      </c>
      <c r="O152" s="150">
        <f t="shared" si="15"/>
        <v>100</v>
      </c>
    </row>
    <row r="153" spans="1:15" ht="19.5" customHeight="1">
      <c r="A153" s="37"/>
      <c r="B153" s="66" t="s">
        <v>101</v>
      </c>
      <c r="C153" s="37" t="s">
        <v>139</v>
      </c>
      <c r="D153" s="36">
        <v>18</v>
      </c>
      <c r="E153" s="35">
        <v>18</v>
      </c>
      <c r="F153" s="36">
        <v>18</v>
      </c>
      <c r="G153" s="36">
        <v>19</v>
      </c>
      <c r="H153" s="34">
        <v>20</v>
      </c>
      <c r="I153" s="144">
        <v>22</v>
      </c>
      <c r="J153" s="144">
        <v>23</v>
      </c>
      <c r="K153" s="144">
        <v>23</v>
      </c>
      <c r="L153" s="144">
        <v>23</v>
      </c>
      <c r="M153" s="144">
        <v>23</v>
      </c>
      <c r="N153" s="150">
        <f t="shared" si="14"/>
        <v>100</v>
      </c>
      <c r="O153" s="150">
        <f t="shared" si="15"/>
        <v>100</v>
      </c>
    </row>
    <row r="154" spans="1:15" ht="19.5" customHeight="1">
      <c r="A154" s="37"/>
      <c r="B154" s="66" t="s">
        <v>102</v>
      </c>
      <c r="C154" s="37" t="s">
        <v>139</v>
      </c>
      <c r="D154" s="36">
        <v>3</v>
      </c>
      <c r="E154" s="35">
        <v>3</v>
      </c>
      <c r="F154" s="36">
        <v>3</v>
      </c>
      <c r="G154" s="36">
        <v>3</v>
      </c>
      <c r="H154" s="34">
        <v>3</v>
      </c>
      <c r="I154" s="144">
        <v>3</v>
      </c>
      <c r="J154" s="144">
        <v>3</v>
      </c>
      <c r="K154" s="144">
        <v>3</v>
      </c>
      <c r="L154" s="144">
        <v>3</v>
      </c>
      <c r="M154" s="144">
        <v>3</v>
      </c>
      <c r="N154" s="150">
        <f t="shared" si="14"/>
        <v>100</v>
      </c>
      <c r="O154" s="150">
        <f t="shared" si="15"/>
        <v>100</v>
      </c>
    </row>
    <row r="155" spans="1:15" ht="19.5" customHeight="1">
      <c r="A155" s="37"/>
      <c r="B155" s="58" t="s">
        <v>100</v>
      </c>
      <c r="C155" s="37" t="s">
        <v>5</v>
      </c>
      <c r="D155" s="36">
        <v>90.4</v>
      </c>
      <c r="E155" s="100">
        <v>92</v>
      </c>
      <c r="F155" s="36">
        <v>92</v>
      </c>
      <c r="G155" s="36">
        <v>92.5</v>
      </c>
      <c r="H155" s="36">
        <v>94</v>
      </c>
      <c r="I155" s="144">
        <v>98.6</v>
      </c>
      <c r="J155" s="144">
        <v>99.2</v>
      </c>
      <c r="K155" s="144">
        <v>99.1</v>
      </c>
      <c r="L155" s="144">
        <v>100</v>
      </c>
      <c r="M155" s="144">
        <v>100</v>
      </c>
      <c r="N155" s="150">
        <f t="shared" si="14"/>
        <v>100.90817356205852</v>
      </c>
      <c r="O155" s="150">
        <f t="shared" si="15"/>
        <v>100</v>
      </c>
    </row>
    <row r="156" spans="1:15" ht="19.5" customHeight="1">
      <c r="A156" s="37"/>
      <c r="B156" s="97" t="s">
        <v>191</v>
      </c>
      <c r="C156" s="98" t="s">
        <v>5</v>
      </c>
      <c r="D156" s="36"/>
      <c r="E156" s="100"/>
      <c r="F156" s="36"/>
      <c r="G156" s="36"/>
      <c r="H156" s="36"/>
      <c r="I156" s="144">
        <v>98.5</v>
      </c>
      <c r="J156" s="144">
        <v>99</v>
      </c>
      <c r="K156" s="144">
        <v>98.7</v>
      </c>
      <c r="L156" s="144">
        <v>100</v>
      </c>
      <c r="M156" s="144">
        <v>100</v>
      </c>
      <c r="N156" s="150">
        <f t="shared" si="14"/>
        <v>101.31712259371835</v>
      </c>
      <c r="O156" s="150">
        <f t="shared" si="15"/>
        <v>100</v>
      </c>
    </row>
    <row r="157" spans="1:15" ht="19.5" customHeight="1">
      <c r="A157" s="37"/>
      <c r="B157" s="97" t="s">
        <v>192</v>
      </c>
      <c r="C157" s="98" t="s">
        <v>5</v>
      </c>
      <c r="D157" s="36"/>
      <c r="E157" s="100"/>
      <c r="F157" s="36"/>
      <c r="G157" s="36"/>
      <c r="H157" s="36"/>
      <c r="I157" s="144">
        <v>94.5</v>
      </c>
      <c r="J157" s="144">
        <v>99</v>
      </c>
      <c r="K157" s="144">
        <v>98.3</v>
      </c>
      <c r="L157" s="144">
        <v>100</v>
      </c>
      <c r="M157" s="144">
        <v>99.98</v>
      </c>
      <c r="N157" s="150">
        <f t="shared" si="14"/>
        <v>101.7090539165819</v>
      </c>
      <c r="O157" s="150">
        <f t="shared" si="15"/>
        <v>99.98</v>
      </c>
    </row>
    <row r="158" spans="1:15" ht="19.5" customHeight="1">
      <c r="A158" s="37"/>
      <c r="B158" s="97" t="s">
        <v>193</v>
      </c>
      <c r="C158" s="98" t="s">
        <v>5</v>
      </c>
      <c r="D158" s="36"/>
      <c r="E158" s="100"/>
      <c r="F158" s="36"/>
      <c r="G158" s="36"/>
      <c r="H158" s="36"/>
      <c r="I158" s="144">
        <v>99.2</v>
      </c>
      <c r="J158" s="144">
        <v>100</v>
      </c>
      <c r="K158" s="144">
        <v>99.5</v>
      </c>
      <c r="L158" s="144">
        <v>100</v>
      </c>
      <c r="M158" s="144">
        <v>100</v>
      </c>
      <c r="N158" s="150">
        <f t="shared" si="14"/>
        <v>100.50251256281406</v>
      </c>
      <c r="O158" s="150">
        <f t="shared" si="15"/>
        <v>100</v>
      </c>
    </row>
    <row r="159" spans="1:15" ht="19.5" customHeight="1">
      <c r="A159" s="37"/>
      <c r="B159" s="97" t="s">
        <v>194</v>
      </c>
      <c r="C159" s="98" t="s">
        <v>5</v>
      </c>
      <c r="D159" s="36">
        <v>100</v>
      </c>
      <c r="E159" s="36">
        <v>100</v>
      </c>
      <c r="F159" s="36">
        <v>100</v>
      </c>
      <c r="G159" s="36">
        <v>100</v>
      </c>
      <c r="H159" s="34">
        <v>100</v>
      </c>
      <c r="I159" s="144">
        <v>100</v>
      </c>
      <c r="J159" s="144">
        <v>100</v>
      </c>
      <c r="K159" s="144">
        <v>100</v>
      </c>
      <c r="L159" s="144">
        <v>100</v>
      </c>
      <c r="M159" s="144">
        <v>100</v>
      </c>
      <c r="N159" s="150">
        <f t="shared" si="14"/>
        <v>100</v>
      </c>
      <c r="O159" s="150">
        <f t="shared" si="15"/>
        <v>100</v>
      </c>
    </row>
    <row r="160" spans="1:15" ht="19.5" customHeight="1">
      <c r="A160" s="38">
        <v>7</v>
      </c>
      <c r="B160" s="101" t="s">
        <v>133</v>
      </c>
      <c r="C160" s="37"/>
      <c r="D160" s="30"/>
      <c r="E160" s="28"/>
      <c r="F160" s="30"/>
      <c r="G160" s="30"/>
      <c r="H160" s="30"/>
      <c r="I160" s="143"/>
      <c r="J160" s="143"/>
      <c r="K160" s="143"/>
      <c r="L160" s="143"/>
      <c r="M160" s="143"/>
      <c r="N160" s="150"/>
      <c r="O160" s="150"/>
    </row>
    <row r="161" spans="1:15" ht="19.5" customHeight="1">
      <c r="A161" s="37"/>
      <c r="B161" s="66" t="s">
        <v>142</v>
      </c>
      <c r="C161" s="37" t="s">
        <v>5</v>
      </c>
      <c r="D161" s="17">
        <v>95</v>
      </c>
      <c r="E161" s="17">
        <v>95</v>
      </c>
      <c r="F161" s="17">
        <v>95</v>
      </c>
      <c r="G161" s="17">
        <v>95</v>
      </c>
      <c r="H161" s="17">
        <v>95</v>
      </c>
      <c r="I161" s="151">
        <v>97</v>
      </c>
      <c r="J161" s="151">
        <v>98</v>
      </c>
      <c r="K161" s="151">
        <v>98</v>
      </c>
      <c r="L161" s="151">
        <v>98.5</v>
      </c>
      <c r="M161" s="151">
        <v>98.7</v>
      </c>
      <c r="N161" s="150">
        <f t="shared" si="14"/>
        <v>100.71428571428571</v>
      </c>
      <c r="O161" s="150">
        <f t="shared" si="15"/>
        <v>100.2030456852792</v>
      </c>
    </row>
    <row r="162" spans="1:33" ht="19.5" customHeight="1">
      <c r="A162" s="102"/>
      <c r="B162" s="103" t="s">
        <v>143</v>
      </c>
      <c r="C162" s="37" t="s">
        <v>5</v>
      </c>
      <c r="D162" s="17">
        <v>84</v>
      </c>
      <c r="E162" s="17">
        <v>84</v>
      </c>
      <c r="F162" s="17">
        <v>84</v>
      </c>
      <c r="G162" s="17">
        <v>84</v>
      </c>
      <c r="H162" s="17">
        <v>84</v>
      </c>
      <c r="I162" s="151">
        <v>90</v>
      </c>
      <c r="J162" s="151">
        <v>96</v>
      </c>
      <c r="K162" s="151">
        <v>96</v>
      </c>
      <c r="L162" s="151">
        <v>97</v>
      </c>
      <c r="M162" s="151">
        <v>97.8</v>
      </c>
      <c r="N162" s="150">
        <f t="shared" si="14"/>
        <v>101.875</v>
      </c>
      <c r="O162" s="150">
        <f t="shared" si="15"/>
        <v>100.82474226804123</v>
      </c>
      <c r="S162" s="180"/>
      <c r="T162" s="180"/>
      <c r="U162" s="180"/>
      <c r="V162" s="180"/>
      <c r="W162" s="180"/>
      <c r="X162" s="169"/>
      <c r="Y162" s="169"/>
      <c r="Z162" s="169"/>
      <c r="AA162" s="169"/>
      <c r="AB162" s="169"/>
      <c r="AC162" s="169"/>
      <c r="AD162" s="169"/>
      <c r="AE162" s="169"/>
      <c r="AF162" s="169"/>
      <c r="AG162" s="169"/>
    </row>
    <row r="163" spans="1:33" ht="19.5" customHeight="1">
      <c r="A163" s="102"/>
      <c r="B163" s="55" t="s">
        <v>168</v>
      </c>
      <c r="C163" s="37" t="s">
        <v>5</v>
      </c>
      <c r="D163" s="17">
        <v>40</v>
      </c>
      <c r="E163" s="17">
        <v>50</v>
      </c>
      <c r="F163" s="17">
        <v>65</v>
      </c>
      <c r="G163" s="17">
        <v>70</v>
      </c>
      <c r="H163" s="17">
        <v>70</v>
      </c>
      <c r="I163" s="151">
        <v>80</v>
      </c>
      <c r="J163" s="151">
        <v>90</v>
      </c>
      <c r="K163" s="151">
        <v>90</v>
      </c>
      <c r="L163" s="151">
        <v>92</v>
      </c>
      <c r="M163" s="151">
        <v>92.6</v>
      </c>
      <c r="N163" s="150">
        <f t="shared" si="14"/>
        <v>102.88888888888887</v>
      </c>
      <c r="O163" s="150">
        <f t="shared" si="15"/>
        <v>100.65217391304347</v>
      </c>
      <c r="S163" s="180"/>
      <c r="T163" s="180"/>
      <c r="U163" s="180"/>
      <c r="V163" s="180"/>
      <c r="W163" s="180"/>
      <c r="X163" s="169"/>
      <c r="Y163" s="169"/>
      <c r="Z163" s="169"/>
      <c r="AA163" s="169"/>
      <c r="AB163" s="169"/>
      <c r="AC163" s="169"/>
      <c r="AD163" s="169"/>
      <c r="AE163" s="169"/>
      <c r="AF163" s="169"/>
      <c r="AG163" s="169"/>
    </row>
    <row r="164" spans="1:33" ht="19.5" customHeight="1">
      <c r="A164" s="102"/>
      <c r="B164" s="103" t="s">
        <v>169</v>
      </c>
      <c r="C164" s="37" t="s">
        <v>5</v>
      </c>
      <c r="D164" s="17">
        <v>38</v>
      </c>
      <c r="E164" s="17">
        <v>40</v>
      </c>
      <c r="F164" s="17">
        <v>55</v>
      </c>
      <c r="G164" s="17">
        <v>60</v>
      </c>
      <c r="H164" s="17">
        <v>60</v>
      </c>
      <c r="I164" s="151">
        <v>70</v>
      </c>
      <c r="J164" s="151">
        <v>92</v>
      </c>
      <c r="K164" s="151">
        <v>92</v>
      </c>
      <c r="L164" s="151">
        <v>93</v>
      </c>
      <c r="M164" s="151">
        <v>91.03</v>
      </c>
      <c r="N164" s="150">
        <f t="shared" si="14"/>
        <v>98.94565217391305</v>
      </c>
      <c r="O164" s="150">
        <f t="shared" si="15"/>
        <v>97.88172043010753</v>
      </c>
      <c r="S164" s="180"/>
      <c r="T164" s="180"/>
      <c r="U164" s="180"/>
      <c r="V164" s="180"/>
      <c r="W164" s="180"/>
      <c r="X164" s="169"/>
      <c r="Y164" s="169"/>
      <c r="Z164" s="169"/>
      <c r="AA164" s="169"/>
      <c r="AB164" s="169"/>
      <c r="AC164" s="169"/>
      <c r="AD164" s="169"/>
      <c r="AE164" s="169"/>
      <c r="AF164" s="169"/>
      <c r="AG164" s="169"/>
    </row>
    <row r="165" spans="1:33" ht="19.5" customHeight="1">
      <c r="A165" s="102"/>
      <c r="B165" s="66" t="s">
        <v>205</v>
      </c>
      <c r="C165" s="37" t="s">
        <v>5</v>
      </c>
      <c r="D165" s="36">
        <v>98</v>
      </c>
      <c r="E165" s="36">
        <v>98</v>
      </c>
      <c r="F165" s="36">
        <v>50</v>
      </c>
      <c r="G165" s="36">
        <v>50</v>
      </c>
      <c r="H165" s="36">
        <v>52</v>
      </c>
      <c r="I165" s="142">
        <v>55</v>
      </c>
      <c r="J165" s="142">
        <v>65</v>
      </c>
      <c r="K165" s="142">
        <v>65</v>
      </c>
      <c r="L165" s="142">
        <v>68</v>
      </c>
      <c r="M165" s="142">
        <v>65</v>
      </c>
      <c r="N165" s="150">
        <f t="shared" si="14"/>
        <v>100</v>
      </c>
      <c r="O165" s="150">
        <f t="shared" si="15"/>
        <v>95.58823529411765</v>
      </c>
      <c r="S165" s="180"/>
      <c r="T165" s="180"/>
      <c r="U165" s="180"/>
      <c r="V165" s="180"/>
      <c r="W165" s="180"/>
      <c r="X165" s="169"/>
      <c r="Y165" s="169"/>
      <c r="Z165" s="169"/>
      <c r="AA165" s="169"/>
      <c r="AB165" s="169"/>
      <c r="AC165" s="169"/>
      <c r="AD165" s="169"/>
      <c r="AE165" s="169"/>
      <c r="AF165" s="169"/>
      <c r="AG165" s="169"/>
    </row>
    <row r="166" spans="1:33" ht="19.5" customHeight="1">
      <c r="A166" s="102"/>
      <c r="B166" s="66" t="s">
        <v>104</v>
      </c>
      <c r="C166" s="37" t="s">
        <v>5</v>
      </c>
      <c r="D166" s="17">
        <v>91</v>
      </c>
      <c r="E166" s="17">
        <v>91</v>
      </c>
      <c r="F166" s="17">
        <v>91</v>
      </c>
      <c r="G166" s="17">
        <v>91</v>
      </c>
      <c r="H166" s="17">
        <v>91</v>
      </c>
      <c r="I166" s="151">
        <v>96</v>
      </c>
      <c r="J166" s="151">
        <v>98</v>
      </c>
      <c r="K166" s="151">
        <v>98</v>
      </c>
      <c r="L166" s="151">
        <v>99</v>
      </c>
      <c r="M166" s="151">
        <v>100</v>
      </c>
      <c r="N166" s="150">
        <f t="shared" si="14"/>
        <v>102.04081632653062</v>
      </c>
      <c r="O166" s="150">
        <f t="shared" si="15"/>
        <v>101.01010101010101</v>
      </c>
      <c r="P166" s="114"/>
      <c r="Q166" s="114"/>
      <c r="S166" s="180"/>
      <c r="T166" s="180"/>
      <c r="U166" s="180"/>
      <c r="V166" s="180"/>
      <c r="W166" s="180"/>
      <c r="X166" s="169"/>
      <c r="Y166" s="169"/>
      <c r="Z166" s="169"/>
      <c r="AA166" s="169"/>
      <c r="AB166" s="169"/>
      <c r="AC166" s="169"/>
      <c r="AD166" s="169"/>
      <c r="AE166" s="169"/>
      <c r="AF166" s="169"/>
      <c r="AG166" s="169"/>
    </row>
    <row r="167" spans="1:33" ht="20.25" customHeight="1" hidden="1">
      <c r="A167" s="104">
        <v>7</v>
      </c>
      <c r="B167" s="63" t="s">
        <v>178</v>
      </c>
      <c r="C167" s="37"/>
      <c r="D167" s="17"/>
      <c r="E167" s="17"/>
      <c r="F167" s="17"/>
      <c r="G167" s="17"/>
      <c r="H167" s="17"/>
      <c r="I167" s="151"/>
      <c r="J167" s="151"/>
      <c r="K167" s="151"/>
      <c r="L167" s="151"/>
      <c r="M167" s="151"/>
      <c r="N167" s="150" t="e">
        <f t="shared" si="14"/>
        <v>#DIV/0!</v>
      </c>
      <c r="O167" s="150" t="e">
        <f t="shared" si="15"/>
        <v>#DIV/0!</v>
      </c>
      <c r="S167" s="180"/>
      <c r="T167" s="180"/>
      <c r="U167" s="180"/>
      <c r="V167" s="180"/>
      <c r="W167" s="180"/>
      <c r="X167" s="169"/>
      <c r="Y167" s="169"/>
      <c r="Z167" s="169"/>
      <c r="AA167" s="169"/>
      <c r="AB167" s="169"/>
      <c r="AC167" s="169"/>
      <c r="AD167" s="169"/>
      <c r="AE167" s="169"/>
      <c r="AF167" s="169"/>
      <c r="AG167" s="169"/>
    </row>
    <row r="168" spans="1:33" ht="20.25" customHeight="1" hidden="1">
      <c r="A168" s="102"/>
      <c r="B168" s="69" t="s">
        <v>179</v>
      </c>
      <c r="C168" s="37" t="s">
        <v>5</v>
      </c>
      <c r="D168" s="17"/>
      <c r="E168" s="17"/>
      <c r="F168" s="17"/>
      <c r="G168" s="17">
        <v>31</v>
      </c>
      <c r="H168" s="17">
        <v>31</v>
      </c>
      <c r="I168" s="151"/>
      <c r="J168" s="151"/>
      <c r="K168" s="151"/>
      <c r="L168" s="151"/>
      <c r="M168" s="151"/>
      <c r="N168" s="150" t="e">
        <f t="shared" si="14"/>
        <v>#DIV/0!</v>
      </c>
      <c r="O168" s="150" t="e">
        <f t="shared" si="15"/>
        <v>#DIV/0!</v>
      </c>
      <c r="S168" s="180"/>
      <c r="T168" s="180"/>
      <c r="U168" s="180"/>
      <c r="V168" s="180"/>
      <c r="W168" s="180"/>
      <c r="X168" s="169"/>
      <c r="Y168" s="169"/>
      <c r="Z168" s="169"/>
      <c r="AA168" s="169"/>
      <c r="AB168" s="169"/>
      <c r="AC168" s="169"/>
      <c r="AD168" s="169"/>
      <c r="AE168" s="169"/>
      <c r="AF168" s="169"/>
      <c r="AG168" s="169"/>
    </row>
    <row r="169" spans="1:33" ht="20.25" customHeight="1" hidden="1">
      <c r="A169" s="102"/>
      <c r="B169" s="69" t="s">
        <v>180</v>
      </c>
      <c r="C169" s="37" t="s">
        <v>5</v>
      </c>
      <c r="D169" s="17"/>
      <c r="E169" s="17"/>
      <c r="F169" s="17"/>
      <c r="G169" s="17">
        <v>30</v>
      </c>
      <c r="H169" s="17">
        <v>30</v>
      </c>
      <c r="I169" s="151"/>
      <c r="J169" s="151"/>
      <c r="K169" s="151"/>
      <c r="L169" s="151"/>
      <c r="M169" s="151"/>
      <c r="N169" s="150" t="e">
        <f t="shared" si="14"/>
        <v>#DIV/0!</v>
      </c>
      <c r="O169" s="150" t="e">
        <f t="shared" si="15"/>
        <v>#DIV/0!</v>
      </c>
      <c r="S169" s="180"/>
      <c r="T169" s="180"/>
      <c r="U169" s="180"/>
      <c r="V169" s="180"/>
      <c r="W169" s="180"/>
      <c r="X169" s="169"/>
      <c r="Y169" s="169"/>
      <c r="Z169" s="169"/>
      <c r="AA169" s="169"/>
      <c r="AB169" s="169"/>
      <c r="AC169" s="169"/>
      <c r="AD169" s="169"/>
      <c r="AE169" s="169"/>
      <c r="AF169" s="169"/>
      <c r="AG169" s="169"/>
    </row>
    <row r="170" spans="1:33" ht="20.25" customHeight="1" hidden="1">
      <c r="A170" s="102"/>
      <c r="B170" s="69" t="s">
        <v>181</v>
      </c>
      <c r="C170" s="37" t="s">
        <v>5</v>
      </c>
      <c r="D170" s="17"/>
      <c r="E170" s="17"/>
      <c r="F170" s="17"/>
      <c r="G170" s="17">
        <v>79</v>
      </c>
      <c r="H170" s="17">
        <v>100</v>
      </c>
      <c r="I170" s="151"/>
      <c r="J170" s="151"/>
      <c r="K170" s="151"/>
      <c r="L170" s="151"/>
      <c r="M170" s="151"/>
      <c r="N170" s="150" t="e">
        <f t="shared" si="14"/>
        <v>#DIV/0!</v>
      </c>
      <c r="O170" s="150" t="e">
        <f t="shared" si="15"/>
        <v>#DIV/0!</v>
      </c>
      <c r="S170" s="180"/>
      <c r="T170" s="180"/>
      <c r="U170" s="180"/>
      <c r="V170" s="180"/>
      <c r="W170" s="180"/>
      <c r="X170" s="169"/>
      <c r="Y170" s="169"/>
      <c r="Z170" s="169"/>
      <c r="AA170" s="169"/>
      <c r="AB170" s="169"/>
      <c r="AC170" s="169"/>
      <c r="AD170" s="169"/>
      <c r="AE170" s="169"/>
      <c r="AF170" s="169"/>
      <c r="AG170" s="169"/>
    </row>
    <row r="171" spans="1:33" ht="20.25" customHeight="1" hidden="1">
      <c r="A171" s="102"/>
      <c r="B171" s="69" t="s">
        <v>182</v>
      </c>
      <c r="C171" s="37" t="s">
        <v>5</v>
      </c>
      <c r="D171" s="17"/>
      <c r="E171" s="17"/>
      <c r="F171" s="17"/>
      <c r="G171" s="17">
        <v>85</v>
      </c>
      <c r="H171" s="17">
        <v>90</v>
      </c>
      <c r="I171" s="151"/>
      <c r="J171" s="151"/>
      <c r="K171" s="151"/>
      <c r="L171" s="151"/>
      <c r="M171" s="151"/>
      <c r="N171" s="150" t="e">
        <f t="shared" si="14"/>
        <v>#DIV/0!</v>
      </c>
      <c r="O171" s="150" t="e">
        <f t="shared" si="15"/>
        <v>#DIV/0!</v>
      </c>
      <c r="S171" s="180"/>
      <c r="T171" s="180"/>
      <c r="U171" s="180"/>
      <c r="V171" s="180"/>
      <c r="W171" s="180"/>
      <c r="X171" s="169"/>
      <c r="Y171" s="169"/>
      <c r="Z171" s="169"/>
      <c r="AA171" s="169"/>
      <c r="AB171" s="169"/>
      <c r="AC171" s="169"/>
      <c r="AD171" s="169"/>
      <c r="AE171" s="169"/>
      <c r="AF171" s="169"/>
      <c r="AG171" s="169"/>
    </row>
    <row r="172" spans="1:33" ht="19.5" customHeight="1">
      <c r="A172" s="38" t="s">
        <v>68</v>
      </c>
      <c r="B172" s="61" t="s">
        <v>163</v>
      </c>
      <c r="C172" s="37"/>
      <c r="D172" s="30"/>
      <c r="E172" s="28"/>
      <c r="F172" s="30"/>
      <c r="G172" s="30"/>
      <c r="H172" s="30"/>
      <c r="I172" s="143"/>
      <c r="J172" s="143"/>
      <c r="K172" s="143"/>
      <c r="L172" s="143"/>
      <c r="M172" s="143"/>
      <c r="N172" s="150"/>
      <c r="O172" s="150"/>
      <c r="S172" s="180"/>
      <c r="T172" s="180"/>
      <c r="U172" s="180"/>
      <c r="V172" s="180"/>
      <c r="W172" s="180"/>
      <c r="X172" s="169"/>
      <c r="Y172" s="169"/>
      <c r="Z172" s="169"/>
      <c r="AA172" s="169"/>
      <c r="AB172" s="169"/>
      <c r="AC172" s="169"/>
      <c r="AD172" s="169"/>
      <c r="AE172" s="169"/>
      <c r="AF172" s="169"/>
      <c r="AG172" s="169"/>
    </row>
    <row r="173" spans="1:19" ht="19.5" customHeight="1">
      <c r="A173" s="37">
        <v>1</v>
      </c>
      <c r="B173" s="105" t="s">
        <v>156</v>
      </c>
      <c r="C173" s="37" t="s">
        <v>49</v>
      </c>
      <c r="D173" s="30">
        <v>9</v>
      </c>
      <c r="E173" s="17">
        <v>9</v>
      </c>
      <c r="F173" s="17">
        <v>9</v>
      </c>
      <c r="G173" s="17">
        <v>9</v>
      </c>
      <c r="H173" s="17">
        <v>9</v>
      </c>
      <c r="I173" s="151">
        <v>9</v>
      </c>
      <c r="J173" s="151">
        <v>9</v>
      </c>
      <c r="K173" s="151">
        <v>9</v>
      </c>
      <c r="L173" s="151">
        <v>9</v>
      </c>
      <c r="M173" s="151">
        <v>9</v>
      </c>
      <c r="N173" s="150">
        <f t="shared" si="14"/>
        <v>100</v>
      </c>
      <c r="O173" s="150">
        <f t="shared" si="15"/>
        <v>100</v>
      </c>
      <c r="S173" s="117"/>
    </row>
    <row r="174" spans="1:19" ht="19.5" customHeight="1">
      <c r="A174" s="37">
        <v>2</v>
      </c>
      <c r="B174" s="105" t="s">
        <v>165</v>
      </c>
      <c r="C174" s="37" t="s">
        <v>49</v>
      </c>
      <c r="D174" s="30">
        <v>251</v>
      </c>
      <c r="E174" s="17">
        <v>266</v>
      </c>
      <c r="F174" s="30">
        <v>273</v>
      </c>
      <c r="G174" s="30">
        <v>288</v>
      </c>
      <c r="H174" s="30">
        <v>288</v>
      </c>
      <c r="I174" s="143">
        <v>394</v>
      </c>
      <c r="J174" s="143">
        <v>502</v>
      </c>
      <c r="K174" s="143">
        <v>489</v>
      </c>
      <c r="L174" s="143">
        <v>639</v>
      </c>
      <c r="M174" s="143">
        <v>627</v>
      </c>
      <c r="N174" s="150">
        <f t="shared" si="14"/>
        <v>128.2208588957055</v>
      </c>
      <c r="O174" s="150">
        <f t="shared" si="15"/>
        <v>98.12206572769952</v>
      </c>
      <c r="S174" s="117"/>
    </row>
    <row r="175" spans="1:15" ht="19.5" customHeight="1">
      <c r="A175" s="38"/>
      <c r="B175" s="106" t="s">
        <v>157</v>
      </c>
      <c r="C175" s="37" t="s">
        <v>49</v>
      </c>
      <c r="D175" s="30">
        <v>251</v>
      </c>
      <c r="E175" s="17">
        <v>266</v>
      </c>
      <c r="F175" s="30">
        <v>273</v>
      </c>
      <c r="G175" s="30">
        <v>288</v>
      </c>
      <c r="H175" s="30">
        <v>288</v>
      </c>
      <c r="I175" s="143">
        <v>394</v>
      </c>
      <c r="J175" s="143">
        <v>502</v>
      </c>
      <c r="K175" s="143">
        <v>489</v>
      </c>
      <c r="L175" s="143">
        <v>639</v>
      </c>
      <c r="M175" s="143">
        <v>48</v>
      </c>
      <c r="N175" s="150">
        <f t="shared" si="14"/>
        <v>9.815950920245399</v>
      </c>
      <c r="O175" s="150">
        <f t="shared" si="15"/>
        <v>7.511737089201878</v>
      </c>
    </row>
    <row r="176" spans="1:15" ht="19.5" customHeight="1">
      <c r="A176" s="37">
        <v>3</v>
      </c>
      <c r="B176" s="105" t="s">
        <v>158</v>
      </c>
      <c r="C176" s="37" t="s">
        <v>49</v>
      </c>
      <c r="D176" s="30">
        <v>20</v>
      </c>
      <c r="E176" s="17">
        <v>15</v>
      </c>
      <c r="F176" s="30">
        <v>54</v>
      </c>
      <c r="G176" s="30">
        <v>15</v>
      </c>
      <c r="H176" s="30">
        <v>29</v>
      </c>
      <c r="I176" s="143">
        <v>22</v>
      </c>
      <c r="J176" s="143">
        <v>50</v>
      </c>
      <c r="K176" s="143">
        <v>37</v>
      </c>
      <c r="L176" s="143">
        <v>60</v>
      </c>
      <c r="M176" s="143">
        <v>48</v>
      </c>
      <c r="N176" s="150">
        <f t="shared" si="14"/>
        <v>129.72972972972974</v>
      </c>
      <c r="O176" s="150">
        <f t="shared" si="15"/>
        <v>80</v>
      </c>
    </row>
    <row r="177" spans="1:15" ht="19.5" customHeight="1">
      <c r="A177" s="37">
        <v>4</v>
      </c>
      <c r="B177" s="105" t="s">
        <v>159</v>
      </c>
      <c r="C177" s="37" t="s">
        <v>49</v>
      </c>
      <c r="D177" s="30">
        <v>0</v>
      </c>
      <c r="E177" s="17">
        <v>1</v>
      </c>
      <c r="F177" s="30">
        <v>1</v>
      </c>
      <c r="G177" s="30">
        <v>1</v>
      </c>
      <c r="H177" s="30">
        <v>0</v>
      </c>
      <c r="I177" s="141">
        <v>0</v>
      </c>
      <c r="J177" s="141">
        <v>1</v>
      </c>
      <c r="K177" s="141">
        <v>0</v>
      </c>
      <c r="L177" s="141">
        <v>1</v>
      </c>
      <c r="M177" s="141">
        <v>0</v>
      </c>
      <c r="N177" s="150">
        <v>0</v>
      </c>
      <c r="O177" s="150">
        <f t="shared" si="15"/>
        <v>0</v>
      </c>
    </row>
    <row r="178" spans="1:15" ht="19.5" customHeight="1">
      <c r="A178" s="38" t="s">
        <v>164</v>
      </c>
      <c r="B178" s="61" t="s">
        <v>160</v>
      </c>
      <c r="C178" s="37"/>
      <c r="D178" s="30"/>
      <c r="E178" s="28"/>
      <c r="F178" s="30"/>
      <c r="G178" s="30"/>
      <c r="H178" s="30"/>
      <c r="I178" s="143"/>
      <c r="J178" s="143"/>
      <c r="K178" s="143"/>
      <c r="L178" s="143"/>
      <c r="M178" s="143"/>
      <c r="N178" s="150"/>
      <c r="O178" s="150"/>
    </row>
    <row r="179" spans="1:15" ht="19.5" customHeight="1">
      <c r="A179" s="37">
        <v>1</v>
      </c>
      <c r="B179" s="105" t="s">
        <v>161</v>
      </c>
      <c r="C179" s="37" t="s">
        <v>50</v>
      </c>
      <c r="D179" s="30">
        <v>50</v>
      </c>
      <c r="E179" s="28">
        <v>53</v>
      </c>
      <c r="F179" s="30">
        <v>57</v>
      </c>
      <c r="G179" s="30">
        <v>59</v>
      </c>
      <c r="H179" s="30">
        <f>+G179+H180</f>
        <v>68</v>
      </c>
      <c r="I179" s="143">
        <v>103</v>
      </c>
      <c r="J179" s="143">
        <v>125</v>
      </c>
      <c r="K179" s="143">
        <f>+T177+K180</f>
        <v>8</v>
      </c>
      <c r="L179" s="143">
        <v>143</v>
      </c>
      <c r="M179" s="143">
        <v>133</v>
      </c>
      <c r="N179" s="150">
        <f t="shared" si="14"/>
        <v>1662.5</v>
      </c>
      <c r="O179" s="150">
        <f t="shared" si="15"/>
        <v>93.00699300699301</v>
      </c>
    </row>
    <row r="180" spans="1:15" ht="19.5" customHeight="1">
      <c r="A180" s="38"/>
      <c r="B180" s="106" t="s">
        <v>162</v>
      </c>
      <c r="C180" s="107" t="s">
        <v>50</v>
      </c>
      <c r="D180" s="30">
        <v>3</v>
      </c>
      <c r="E180" s="28">
        <v>3</v>
      </c>
      <c r="F180" s="32">
        <v>4</v>
      </c>
      <c r="G180" s="32">
        <v>2</v>
      </c>
      <c r="H180" s="32">
        <v>9</v>
      </c>
      <c r="I180" s="158">
        <v>2</v>
      </c>
      <c r="J180" s="158">
        <v>12</v>
      </c>
      <c r="K180" s="158">
        <v>8</v>
      </c>
      <c r="L180" s="158">
        <v>15</v>
      </c>
      <c r="M180" s="158">
        <v>5</v>
      </c>
      <c r="N180" s="150">
        <f t="shared" si="14"/>
        <v>62.5</v>
      </c>
      <c r="O180" s="150">
        <f t="shared" si="15"/>
        <v>33.33333333333333</v>
      </c>
    </row>
    <row r="181" spans="1:20" s="114" customFormat="1" ht="19.5" customHeight="1">
      <c r="A181" s="38" t="s">
        <v>77</v>
      </c>
      <c r="B181" s="101" t="s">
        <v>105</v>
      </c>
      <c r="C181" s="38" t="s">
        <v>44</v>
      </c>
      <c r="D181" s="20">
        <v>794</v>
      </c>
      <c r="E181" s="108">
        <v>700</v>
      </c>
      <c r="F181" s="20">
        <v>700</v>
      </c>
      <c r="G181" s="20">
        <v>750</v>
      </c>
      <c r="H181" s="20">
        <v>850</v>
      </c>
      <c r="I181" s="140">
        <v>444</v>
      </c>
      <c r="J181" s="140">
        <v>800</v>
      </c>
      <c r="K181" s="140">
        <v>503</v>
      </c>
      <c r="L181" s="140">
        <v>850</v>
      </c>
      <c r="M181" s="140">
        <v>540</v>
      </c>
      <c r="N181" s="150">
        <f t="shared" si="14"/>
        <v>107.35586481113319</v>
      </c>
      <c r="O181" s="150">
        <f t="shared" si="15"/>
        <v>63.52941176470588</v>
      </c>
      <c r="P181" s="40"/>
      <c r="Q181" s="40"/>
      <c r="T181" s="167"/>
    </row>
    <row r="182" ht="0.75" customHeight="1">
      <c r="N182" s="21" t="e">
        <f>+K182/I182*100</f>
        <v>#DIV/0!</v>
      </c>
    </row>
    <row r="184" ht="16.5">
      <c r="T184" s="168"/>
    </row>
    <row r="203" ht="16.5">
      <c r="B203" s="124"/>
    </row>
  </sheetData>
  <sheetProtection/>
  <mergeCells count="16">
    <mergeCell ref="S162:W172"/>
    <mergeCell ref="E4:E5"/>
    <mergeCell ref="F4:F5"/>
    <mergeCell ref="G4:H4"/>
    <mergeCell ref="I4:I5"/>
    <mergeCell ref="K4:K5"/>
    <mergeCell ref="A1:O1"/>
    <mergeCell ref="A2:O2"/>
    <mergeCell ref="A4:A5"/>
    <mergeCell ref="B4:B5"/>
    <mergeCell ref="C4:C5"/>
    <mergeCell ref="J4:J5"/>
    <mergeCell ref="N4:O4"/>
    <mergeCell ref="L4:L5"/>
    <mergeCell ref="M4:M5"/>
    <mergeCell ref="D4:D5"/>
  </mergeCells>
  <printOptions horizontalCentered="1"/>
  <pageMargins left="0.37" right="0.236220472440945" top="0.69" bottom="0.56" header="0.393700787401575" footer="0.275590551181102"/>
  <pageSetup horizontalDpi="600" verticalDpi="600" orientation="portrait"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9.140625" defaultRowHeight="12.75"/>
  <cols>
    <col min="1" max="1" width="29.8515625" style="2" customWidth="1"/>
    <col min="2" max="2" width="1.28515625" style="2" customWidth="1"/>
    <col min="3" max="3" width="32.140625" style="2" customWidth="1"/>
    <col min="4" max="16384" width="9.140625" style="2" customWidth="1"/>
  </cols>
  <sheetData>
    <row r="1" ht="12.75">
      <c r="A1" t="s">
        <v>19</v>
      </c>
    </row>
    <row r="2" ht="13.5" thickBot="1">
      <c r="A2" s="1" t="s">
        <v>7</v>
      </c>
    </row>
    <row r="3" spans="1:3" ht="13.5" thickBot="1">
      <c r="A3" s="3" t="s">
        <v>8</v>
      </c>
      <c r="C3" s="4" t="s">
        <v>9</v>
      </c>
    </row>
    <row r="4" ht="12.75">
      <c r="A4" s="3">
        <v>3</v>
      </c>
    </row>
    <row r="6" ht="13.5" thickBot="1"/>
    <row r="7" ht="12.75">
      <c r="A7" s="5" t="s">
        <v>10</v>
      </c>
    </row>
    <row r="8" ht="12.75">
      <c r="A8" s="6" t="s">
        <v>11</v>
      </c>
    </row>
    <row r="9" ht="12.75">
      <c r="A9" s="7" t="s">
        <v>12</v>
      </c>
    </row>
    <row r="10" ht="12.75">
      <c r="A10" s="6" t="s">
        <v>13</v>
      </c>
    </row>
    <row r="11" ht="13.5" thickBot="1">
      <c r="A11" s="8" t="s">
        <v>14</v>
      </c>
    </row>
    <row r="13" ht="13.5" thickBot="1"/>
    <row r="14" ht="13.5" thickBot="1">
      <c r="A14" s="4" t="s">
        <v>15</v>
      </c>
    </row>
    <row r="16" ht="13.5" thickBot="1"/>
    <row r="17" ht="13.5" thickBot="1">
      <c r="C17" s="4" t="s">
        <v>16</v>
      </c>
    </row>
    <row r="20" ht="12.75">
      <c r="A20" s="9" t="s">
        <v>17</v>
      </c>
    </row>
    <row r="26" ht="13.5" thickBot="1">
      <c r="C26" s="10" t="s">
        <v>18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Phong-TH</dc:creator>
  <cp:keywords/>
  <dc:description/>
  <cp:lastModifiedBy>ismail - [2010]</cp:lastModifiedBy>
  <cp:lastPrinted>2023-07-07T06:47:30Z</cp:lastPrinted>
  <dcterms:created xsi:type="dcterms:W3CDTF">2003-01-08T07:40:36Z</dcterms:created>
  <dcterms:modified xsi:type="dcterms:W3CDTF">2023-07-07T06:47:35Z</dcterms:modified>
  <cp:category/>
  <cp:version/>
  <cp:contentType/>
  <cp:contentStatus/>
</cp:coreProperties>
</file>