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AppData\Local\Temp\Tandan JSC\files\"/>
    </mc:Choice>
  </mc:AlternateContent>
  <bookViews>
    <workbookView xWindow="0" yWindow="0" windowWidth="2370" windowHeight="0" firstSheet="1" activeTab="3"/>
  </bookViews>
  <sheets>
    <sheet name="TH KHV 2023 sau điều chỉnh" sheetId="9" r:id="rId1"/>
    <sheet name="Điều chỉnh ĐTC 2023- nội bộ KHV" sheetId="3" r:id="rId2"/>
    <sheet name="Điều chỉnh KHV -CAX" sheetId="2" r:id="rId3"/>
    <sheet name="Điều chỉnh ĐTC 2023- nội bộ NTM" sheetId="5" r:id="rId4"/>
    <sheet name="Chi tiết hỗ trợ khác-htnnnt" sheetId="10" r:id="rId5"/>
  </sheets>
  <externalReferences>
    <externalReference r:id="rId6"/>
  </externalReferences>
  <definedNames>
    <definedName name="_xlnm.Print_Titles" localSheetId="4">'Chi tiết hỗ trợ khác-htnnnt'!$4:$4</definedName>
    <definedName name="_xlnm.Print_Titles" localSheetId="1">'Điều chỉnh ĐTC 2023- nội bộ KHV'!$5:$7</definedName>
    <definedName name="_xlnm.Print_Titles" localSheetId="3">'Điều chỉnh ĐTC 2023- nội bộ NTM'!$5:$7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9" l="1"/>
  <c r="AA18" i="9"/>
  <c r="D35" i="10"/>
  <c r="D10" i="10"/>
  <c r="F48" i="3" l="1"/>
  <c r="G48" i="3"/>
  <c r="H48" i="3"/>
  <c r="J48" i="3"/>
  <c r="K48" i="3"/>
  <c r="L48" i="3"/>
  <c r="M48" i="3"/>
  <c r="N48" i="3"/>
  <c r="P48" i="3"/>
  <c r="Q48" i="3"/>
  <c r="S48" i="3"/>
  <c r="T48" i="3"/>
  <c r="E48" i="3"/>
  <c r="M52" i="3"/>
  <c r="R52" i="3" s="1"/>
  <c r="AD14" i="9"/>
  <c r="I64" i="3"/>
  <c r="AD18" i="9"/>
  <c r="F35" i="10"/>
  <c r="AG23" i="9" l="1"/>
  <c r="T20" i="9" l="1"/>
  <c r="U20" i="9"/>
  <c r="D48" i="10" l="1"/>
  <c r="D36" i="10" s="1"/>
  <c r="D23" i="10"/>
  <c r="D18" i="10"/>
  <c r="D14" i="10"/>
  <c r="D7" i="10"/>
  <c r="D5" i="10" l="1"/>
  <c r="E4" i="10" s="1"/>
  <c r="A3" i="9"/>
  <c r="A3" i="2"/>
  <c r="A3" i="10" s="1"/>
  <c r="U9" i="9"/>
  <c r="U8" i="9" s="1"/>
  <c r="V9" i="9"/>
  <c r="V8" i="9" s="1"/>
  <c r="W9" i="9"/>
  <c r="W8" i="9" s="1"/>
  <c r="X9" i="9"/>
  <c r="X8" i="9" s="1"/>
  <c r="Y9" i="9"/>
  <c r="Y8" i="9" s="1"/>
  <c r="Z9" i="9"/>
  <c r="Z8" i="9" s="1"/>
  <c r="T9" i="9"/>
  <c r="T8" i="9" s="1"/>
  <c r="AH22" i="9"/>
  <c r="Q22" i="9"/>
  <c r="Q20" i="9" s="1"/>
  <c r="O22" i="9"/>
  <c r="N22" i="9"/>
  <c r="AF22" i="9" s="1"/>
  <c r="M22" i="9"/>
  <c r="AE22" i="9" s="1"/>
  <c r="L22" i="9"/>
  <c r="K22" i="9" s="1"/>
  <c r="C22" i="9"/>
  <c r="AH21" i="9"/>
  <c r="AI21" i="9"/>
  <c r="N21" i="9"/>
  <c r="N20" i="9" s="1"/>
  <c r="L21" i="9"/>
  <c r="C21" i="9"/>
  <c r="C20" i="9" s="1"/>
  <c r="AH20" i="9"/>
  <c r="S20" i="9"/>
  <c r="R20" i="9"/>
  <c r="P20" i="9"/>
  <c r="O20" i="9"/>
  <c r="J20" i="9"/>
  <c r="H20" i="9"/>
  <c r="G20" i="9"/>
  <c r="F20" i="9"/>
  <c r="E20" i="9"/>
  <c r="D20" i="9"/>
  <c r="M21" i="9" l="1"/>
  <c r="M20" i="9" s="1"/>
  <c r="K21" i="9"/>
  <c r="K20" i="9" s="1"/>
  <c r="AE20" i="9"/>
  <c r="AE21" i="9"/>
  <c r="AI22" i="9"/>
  <c r="AI20" i="9"/>
  <c r="L20" i="9"/>
  <c r="AF21" i="9" l="1"/>
  <c r="AF20" i="9"/>
  <c r="AD22" i="9"/>
  <c r="AC22" i="9" s="1"/>
  <c r="AD21" i="9"/>
  <c r="AD20" i="9"/>
  <c r="AC21" i="9" l="1"/>
  <c r="AC20" i="9"/>
  <c r="AI23" i="9" l="1"/>
  <c r="AH12" i="9"/>
  <c r="AH16" i="9"/>
  <c r="AH17" i="9"/>
  <c r="AH18" i="9"/>
  <c r="AH19" i="9"/>
  <c r="AH23" i="9"/>
  <c r="AF23" i="9"/>
  <c r="AE23" i="9"/>
  <c r="AB13" i="9"/>
  <c r="AG13" i="9"/>
  <c r="AA10" i="9"/>
  <c r="AA9" i="9" s="1"/>
  <c r="AA8" i="9" s="1"/>
  <c r="AB10" i="9"/>
  <c r="AB9" i="9" s="1"/>
  <c r="AG10" i="9"/>
  <c r="AC23" i="9" l="1"/>
  <c r="AG9" i="9"/>
  <c r="AG8" i="9" s="1"/>
  <c r="AB8" i="9"/>
  <c r="AF19" i="9"/>
  <c r="AE19" i="9"/>
  <c r="Q19" i="9"/>
  <c r="O19" i="9"/>
  <c r="AI19" i="9" s="1"/>
  <c r="L19" i="9"/>
  <c r="C19" i="9"/>
  <c r="AF18" i="9"/>
  <c r="AE18" i="9"/>
  <c r="Q18" i="9"/>
  <c r="O18" i="9"/>
  <c r="AI18" i="9" s="1"/>
  <c r="J18" i="9"/>
  <c r="C18" i="9"/>
  <c r="Q17" i="9"/>
  <c r="AD17" i="9" s="1"/>
  <c r="O17" i="9"/>
  <c r="AI17" i="9" s="1"/>
  <c r="N17" i="9"/>
  <c r="M17" i="9"/>
  <c r="AE17" i="9" s="1"/>
  <c r="H17" i="9"/>
  <c r="C17" i="9"/>
  <c r="AI16" i="9"/>
  <c r="AE16" i="9"/>
  <c r="Q16" i="9"/>
  <c r="P16" i="9"/>
  <c r="AF16" i="9" s="1"/>
  <c r="K16" i="9"/>
  <c r="J16" i="9"/>
  <c r="H16" i="9"/>
  <c r="F16" i="9"/>
  <c r="E16" i="9"/>
  <c r="D16" i="9"/>
  <c r="AI15" i="9"/>
  <c r="AF15" i="9"/>
  <c r="AE15" i="9"/>
  <c r="S15" i="9"/>
  <c r="AH15" i="9" s="1"/>
  <c r="Q15" i="9"/>
  <c r="K15" i="9"/>
  <c r="J15" i="9"/>
  <c r="H15" i="9"/>
  <c r="C15" i="9"/>
  <c r="S14" i="9"/>
  <c r="Q14" i="9"/>
  <c r="K14" i="9"/>
  <c r="K13" i="9" s="1"/>
  <c r="J14" i="9"/>
  <c r="H14" i="9"/>
  <c r="C14" i="9"/>
  <c r="S13" i="9"/>
  <c r="R13" i="9"/>
  <c r="P13" i="9"/>
  <c r="O13" i="9"/>
  <c r="N13" i="9"/>
  <c r="M13" i="9"/>
  <c r="L13" i="9"/>
  <c r="H13" i="9"/>
  <c r="G13" i="9"/>
  <c r="G8" i="9" s="1"/>
  <c r="F13" i="9"/>
  <c r="E13" i="9"/>
  <c r="D13" i="9"/>
  <c r="R12" i="9"/>
  <c r="AI12" i="9" s="1"/>
  <c r="Q12" i="9"/>
  <c r="AD12" i="9" s="1"/>
  <c r="K12" i="9"/>
  <c r="J12" i="9"/>
  <c r="J10" i="9" s="1"/>
  <c r="H12" i="9"/>
  <c r="H10" i="9" s="1"/>
  <c r="H8" i="9" s="1"/>
  <c r="D12" i="9"/>
  <c r="C12" i="9" s="1"/>
  <c r="AF11" i="9"/>
  <c r="AE11" i="9"/>
  <c r="S11" i="9"/>
  <c r="S10" i="9" s="1"/>
  <c r="S8" i="9" s="1"/>
  <c r="R11" i="9"/>
  <c r="Q11" i="9"/>
  <c r="K11" i="9"/>
  <c r="J11" i="9"/>
  <c r="H11" i="9"/>
  <c r="F11" i="9"/>
  <c r="F10" i="9" s="1"/>
  <c r="F8" i="9" s="1"/>
  <c r="D11" i="9"/>
  <c r="D10" i="9" s="1"/>
  <c r="D8" i="9" s="1"/>
  <c r="AL10" i="9"/>
  <c r="P10" i="9"/>
  <c r="P8" i="9" s="1"/>
  <c r="O10" i="9"/>
  <c r="O8" i="9" s="1"/>
  <c r="N10" i="9"/>
  <c r="M10" i="9"/>
  <c r="L10" i="9"/>
  <c r="K10" i="9"/>
  <c r="G10" i="9"/>
  <c r="E10" i="9"/>
  <c r="AL8" i="9"/>
  <c r="P32" i="3"/>
  <c r="Q32" i="3"/>
  <c r="S32" i="3"/>
  <c r="T32" i="3"/>
  <c r="R36" i="3"/>
  <c r="R38" i="3"/>
  <c r="R31" i="3"/>
  <c r="M8" i="9" l="1"/>
  <c r="C13" i="9"/>
  <c r="J13" i="9"/>
  <c r="K19" i="9"/>
  <c r="K18" i="9"/>
  <c r="C16" i="9"/>
  <c r="AL9" i="9"/>
  <c r="K17" i="9"/>
  <c r="E8" i="9"/>
  <c r="N8" i="9"/>
  <c r="AI11" i="9"/>
  <c r="AI10" i="9" s="1"/>
  <c r="AF12" i="9"/>
  <c r="AF10" i="9" s="1"/>
  <c r="AD13" i="9"/>
  <c r="AE14" i="9"/>
  <c r="AE13" i="9"/>
  <c r="AH13" i="9"/>
  <c r="AH14" i="9"/>
  <c r="AD15" i="9"/>
  <c r="AC15" i="9" s="1"/>
  <c r="AD16" i="9"/>
  <c r="AC16" i="9" s="1"/>
  <c r="AD11" i="9"/>
  <c r="AH11" i="9"/>
  <c r="AH10" i="9" s="1"/>
  <c r="AE12" i="9"/>
  <c r="AE10" i="9" s="1"/>
  <c r="AF13" i="9"/>
  <c r="AF14" i="9"/>
  <c r="AI14" i="9"/>
  <c r="AI13" i="9"/>
  <c r="AC18" i="9"/>
  <c r="J8" i="9"/>
  <c r="Q10" i="9"/>
  <c r="C11" i="9"/>
  <c r="C10" i="9" s="1"/>
  <c r="Q13" i="9"/>
  <c r="C8" i="9"/>
  <c r="AL12" i="9"/>
  <c r="AF17" i="9"/>
  <c r="AC17" i="9" s="1"/>
  <c r="R10" i="9"/>
  <c r="R8" i="9" s="1"/>
  <c r="L8" i="9"/>
  <c r="K8" i="9" l="1"/>
  <c r="AF9" i="9"/>
  <c r="AF8" i="9" s="1"/>
  <c r="AE9" i="9"/>
  <c r="AE8" i="9" s="1"/>
  <c r="AI9" i="9"/>
  <c r="AI8" i="9" s="1"/>
  <c r="AH9" i="9"/>
  <c r="AH8" i="9" s="1"/>
  <c r="AC12" i="9"/>
  <c r="AC14" i="9"/>
  <c r="AD19" i="9"/>
  <c r="AC19" i="9" s="1"/>
  <c r="AD10" i="9"/>
  <c r="AC11" i="9"/>
  <c r="AC13" i="9"/>
  <c r="Q8" i="9"/>
  <c r="AD9" i="9" l="1"/>
  <c r="AD8" i="9" s="1"/>
  <c r="AK8" i="9" s="1"/>
  <c r="AC10" i="9"/>
  <c r="AC9" i="9" s="1"/>
  <c r="AC8" i="9" s="1"/>
  <c r="AE4" i="9" s="1"/>
  <c r="F15" i="5" l="1"/>
  <c r="G15" i="5"/>
  <c r="H15" i="5"/>
  <c r="J15" i="5"/>
  <c r="K15" i="5"/>
  <c r="L15" i="5"/>
  <c r="M15" i="5"/>
  <c r="N15" i="5"/>
  <c r="Q15" i="5"/>
  <c r="R15" i="5"/>
  <c r="I16" i="5"/>
  <c r="I17" i="5"/>
  <c r="O16" i="5"/>
  <c r="P17" i="5"/>
  <c r="P15" i="5" s="1"/>
  <c r="I15" i="5" l="1"/>
  <c r="O17" i="5"/>
  <c r="O15" i="5" s="1"/>
  <c r="G19" i="3"/>
  <c r="Y20" i="3"/>
  <c r="X5" i="3"/>
  <c r="X20" i="3"/>
  <c r="S16" i="5" l="1"/>
  <c r="S17" i="5"/>
  <c r="I14" i="5"/>
  <c r="Q11" i="5"/>
  <c r="O11" i="5" s="1"/>
  <c r="S11" i="5" s="1"/>
  <c r="Q12" i="5"/>
  <c r="O12" i="5" s="1"/>
  <c r="S12" i="5" s="1"/>
  <c r="Q13" i="5"/>
  <c r="Q14" i="5"/>
  <c r="Q10" i="5"/>
  <c r="F9" i="5"/>
  <c r="I13" i="5"/>
  <c r="R24" i="5"/>
  <c r="Q24" i="5"/>
  <c r="P24" i="5"/>
  <c r="O24" i="5"/>
  <c r="N24" i="5"/>
  <c r="M24" i="5"/>
  <c r="L24" i="5"/>
  <c r="K24" i="5"/>
  <c r="J24" i="5"/>
  <c r="I24" i="5"/>
  <c r="H24" i="5"/>
  <c r="G24" i="5"/>
  <c r="F24" i="5"/>
  <c r="S23" i="5"/>
  <c r="S22" i="5"/>
  <c r="S21" i="5"/>
  <c r="S20" i="5"/>
  <c r="S19" i="5"/>
  <c r="S18" i="5"/>
  <c r="M9" i="5"/>
  <c r="M8" i="5" s="1"/>
  <c r="K9" i="5"/>
  <c r="K8" i="5" s="1"/>
  <c r="J9" i="5"/>
  <c r="J8" i="5" s="1"/>
  <c r="H14" i="5"/>
  <c r="H9" i="5" s="1"/>
  <c r="H8" i="5" s="1"/>
  <c r="G9" i="5"/>
  <c r="G8" i="5" s="1"/>
  <c r="E15" i="5"/>
  <c r="E9" i="5" s="1"/>
  <c r="E8" i="5" s="1"/>
  <c r="I12" i="5"/>
  <c r="I11" i="5"/>
  <c r="Y10" i="5"/>
  <c r="X10" i="5"/>
  <c r="W10" i="5"/>
  <c r="P10" i="5"/>
  <c r="W9" i="5"/>
  <c r="V9" i="5"/>
  <c r="R64" i="3"/>
  <c r="O64" i="3" s="1"/>
  <c r="U64" i="3" s="1"/>
  <c r="R63" i="3"/>
  <c r="O63" i="3" s="1"/>
  <c r="U63" i="3" s="1"/>
  <c r="I63" i="3"/>
  <c r="R62" i="3"/>
  <c r="O62" i="3" s="1"/>
  <c r="U62" i="3" s="1"/>
  <c r="I62" i="3"/>
  <c r="R61" i="3"/>
  <c r="O61" i="3" s="1"/>
  <c r="U61" i="3" s="1"/>
  <c r="I61" i="3"/>
  <c r="R60" i="3"/>
  <c r="O60" i="3" s="1"/>
  <c r="U60" i="3" s="1"/>
  <c r="I60" i="3"/>
  <c r="R59" i="3"/>
  <c r="O59" i="3" s="1"/>
  <c r="U59" i="3" s="1"/>
  <c r="I59" i="3"/>
  <c r="R58" i="3"/>
  <c r="O58" i="3" s="1"/>
  <c r="U58" i="3" s="1"/>
  <c r="I58" i="3"/>
  <c r="T57" i="3"/>
  <c r="S57" i="3"/>
  <c r="Q57" i="3"/>
  <c r="P57" i="3"/>
  <c r="N57" i="3"/>
  <c r="M57" i="3"/>
  <c r="L57" i="3"/>
  <c r="K57" i="3"/>
  <c r="J57" i="3"/>
  <c r="H57" i="3"/>
  <c r="G57" i="3"/>
  <c r="F57" i="3"/>
  <c r="E57" i="3"/>
  <c r="R56" i="3"/>
  <c r="O56" i="3" s="1"/>
  <c r="U56" i="3" s="1"/>
  <c r="I56" i="3"/>
  <c r="R55" i="3"/>
  <c r="O55" i="3" s="1"/>
  <c r="U55" i="3" s="1"/>
  <c r="I55" i="3"/>
  <c r="R54" i="3"/>
  <c r="O54" i="3" s="1"/>
  <c r="U54" i="3" s="1"/>
  <c r="I54" i="3"/>
  <c r="M53" i="3"/>
  <c r="R53" i="3" s="1"/>
  <c r="O53" i="3" s="1"/>
  <c r="U53" i="3" s="1"/>
  <c r="I53" i="3"/>
  <c r="O52" i="3"/>
  <c r="U52" i="3" s="1"/>
  <c r="I52" i="3"/>
  <c r="R51" i="3"/>
  <c r="O51" i="3" s="1"/>
  <c r="I51" i="3"/>
  <c r="T50" i="3"/>
  <c r="T47" i="3" s="1"/>
  <c r="S50" i="3"/>
  <c r="S47" i="3" s="1"/>
  <c r="Q50" i="3"/>
  <c r="Q47" i="3" s="1"/>
  <c r="P50" i="3"/>
  <c r="N50" i="3"/>
  <c r="N47" i="3" s="1"/>
  <c r="L50" i="3"/>
  <c r="L47" i="3" s="1"/>
  <c r="K50" i="3"/>
  <c r="K47" i="3" s="1"/>
  <c r="J50" i="3"/>
  <c r="J47" i="3" s="1"/>
  <c r="H50" i="3"/>
  <c r="H47" i="3" s="1"/>
  <c r="G50" i="3"/>
  <c r="G47" i="3" s="1"/>
  <c r="F50" i="3"/>
  <c r="F47" i="3" s="1"/>
  <c r="E50" i="3"/>
  <c r="E47" i="3" s="1"/>
  <c r="R49" i="3"/>
  <c r="I49" i="3"/>
  <c r="I48" i="3" s="1"/>
  <c r="U43" i="3"/>
  <c r="T43" i="3"/>
  <c r="S43" i="3"/>
  <c r="R43" i="3"/>
  <c r="Q43" i="3"/>
  <c r="P43" i="3"/>
  <c r="O43" i="3"/>
  <c r="N43" i="3"/>
  <c r="M43" i="3"/>
  <c r="L43" i="3"/>
  <c r="K43" i="3"/>
  <c r="J43" i="3"/>
  <c r="I43" i="3"/>
  <c r="H43" i="3"/>
  <c r="G43" i="3"/>
  <c r="F43" i="3"/>
  <c r="E43" i="3"/>
  <c r="U42" i="3"/>
  <c r="U41" i="3"/>
  <c r="U40" i="3"/>
  <c r="U38" i="3"/>
  <c r="U36" i="3"/>
  <c r="L34" i="3"/>
  <c r="R34" i="3" s="1"/>
  <c r="R32" i="3" s="1"/>
  <c r="N32" i="3"/>
  <c r="M32" i="3"/>
  <c r="K32" i="3"/>
  <c r="J32" i="3"/>
  <c r="F32" i="3"/>
  <c r="E32" i="3"/>
  <c r="O31" i="3"/>
  <c r="U31" i="3" s="1"/>
  <c r="I31" i="3"/>
  <c r="U30" i="3"/>
  <c r="R30" i="3"/>
  <c r="I30" i="3"/>
  <c r="L29" i="3"/>
  <c r="R29" i="3" s="1"/>
  <c r="O29" i="3" s="1"/>
  <c r="U29" i="3" s="1"/>
  <c r="R28" i="3"/>
  <c r="O28" i="3" s="1"/>
  <c r="U28" i="3" s="1"/>
  <c r="I28" i="3"/>
  <c r="R27" i="3"/>
  <c r="O27" i="3" s="1"/>
  <c r="U27" i="3" s="1"/>
  <c r="I27" i="3"/>
  <c r="R26" i="3"/>
  <c r="O26" i="3" s="1"/>
  <c r="U26" i="3" s="1"/>
  <c r="I26" i="3"/>
  <c r="L25" i="3"/>
  <c r="R25" i="3" s="1"/>
  <c r="R24" i="3"/>
  <c r="O24" i="3" s="1"/>
  <c r="U24" i="3" s="1"/>
  <c r="I24" i="3"/>
  <c r="R23" i="3"/>
  <c r="O23" i="3" s="1"/>
  <c r="U23" i="3" s="1"/>
  <c r="I23" i="3"/>
  <c r="R22" i="3"/>
  <c r="O22" i="3" s="1"/>
  <c r="I22" i="3"/>
  <c r="T21" i="3"/>
  <c r="S21" i="3"/>
  <c r="Q21" i="3"/>
  <c r="P21" i="3"/>
  <c r="N21" i="3"/>
  <c r="M21" i="3"/>
  <c r="K21" i="3"/>
  <c r="J21" i="3"/>
  <c r="H21" i="3"/>
  <c r="G21" i="3"/>
  <c r="F21" i="3"/>
  <c r="E21" i="3"/>
  <c r="L20" i="3"/>
  <c r="T16" i="3"/>
  <c r="R19" i="3"/>
  <c r="O19" i="3" s="1"/>
  <c r="U19" i="3" s="1"/>
  <c r="I19" i="3"/>
  <c r="W19" i="3" s="1"/>
  <c r="R18" i="3"/>
  <c r="O18" i="3" s="1"/>
  <c r="U18" i="3" s="1"/>
  <c r="I18" i="3"/>
  <c r="R17" i="3"/>
  <c r="O17" i="3" s="1"/>
  <c r="U17" i="3" s="1"/>
  <c r="I17" i="3"/>
  <c r="S16" i="3"/>
  <c r="Q16" i="3"/>
  <c r="P16" i="3"/>
  <c r="N16" i="3"/>
  <c r="M16" i="3"/>
  <c r="K16" i="3"/>
  <c r="J16" i="3"/>
  <c r="H16" i="3"/>
  <c r="G16" i="3"/>
  <c r="F16" i="3"/>
  <c r="E16" i="3"/>
  <c r="L14" i="3"/>
  <c r="R14" i="3" s="1"/>
  <c r="O14" i="3" s="1"/>
  <c r="U14" i="3" s="1"/>
  <c r="R13" i="3"/>
  <c r="O13" i="3" s="1"/>
  <c r="U13" i="3" s="1"/>
  <c r="I13" i="3"/>
  <c r="R12" i="3"/>
  <c r="O12" i="3" s="1"/>
  <c r="U12" i="3" s="1"/>
  <c r="W12" i="3" s="1"/>
  <c r="I12" i="3"/>
  <c r="AB11" i="3"/>
  <c r="AA11" i="3"/>
  <c r="Z11" i="3"/>
  <c r="S11" i="3"/>
  <c r="S10" i="3" s="1"/>
  <c r="Q11" i="3"/>
  <c r="Q10" i="3" s="1"/>
  <c r="P11" i="3"/>
  <c r="L11" i="3"/>
  <c r="I11" i="3" s="1"/>
  <c r="Z10" i="3"/>
  <c r="Y10" i="3"/>
  <c r="T10" i="3"/>
  <c r="N10" i="3"/>
  <c r="M10" i="3"/>
  <c r="K10" i="3"/>
  <c r="J10" i="3"/>
  <c r="H10" i="3"/>
  <c r="G10" i="3"/>
  <c r="F10" i="3"/>
  <c r="E10" i="3"/>
  <c r="P47" i="3" l="1"/>
  <c r="O49" i="3"/>
  <c r="O48" i="3" s="1"/>
  <c r="R48" i="3"/>
  <c r="O34" i="3"/>
  <c r="U34" i="3" s="1"/>
  <c r="S15" i="5"/>
  <c r="J15" i="3"/>
  <c r="M15" i="3"/>
  <c r="M9" i="3" s="1"/>
  <c r="P15" i="3"/>
  <c r="X19" i="3"/>
  <c r="W17" i="3"/>
  <c r="F8" i="5"/>
  <c r="N9" i="5"/>
  <c r="N8" i="5" s="1"/>
  <c r="O10" i="5"/>
  <c r="S10" i="5" s="1"/>
  <c r="I10" i="5"/>
  <c r="Q9" i="5"/>
  <c r="Q8" i="5" s="1"/>
  <c r="L9" i="5"/>
  <c r="S24" i="5"/>
  <c r="F15" i="3"/>
  <c r="F9" i="3" s="1"/>
  <c r="I14" i="3"/>
  <c r="I10" i="3" s="1"/>
  <c r="I29" i="3"/>
  <c r="M50" i="3"/>
  <c r="H15" i="3"/>
  <c r="H9" i="3" s="1"/>
  <c r="K15" i="3"/>
  <c r="K9" i="3" s="1"/>
  <c r="N15" i="3"/>
  <c r="N9" i="3" s="1"/>
  <c r="T15" i="3"/>
  <c r="T9" i="3" s="1"/>
  <c r="J9" i="3"/>
  <c r="J8" i="3" s="1"/>
  <c r="R50" i="3"/>
  <c r="Q15" i="3"/>
  <c r="Q9" i="3" s="1"/>
  <c r="E15" i="3"/>
  <c r="G15" i="3"/>
  <c r="G9" i="3" s="1"/>
  <c r="G8" i="3" s="1"/>
  <c r="O32" i="3"/>
  <c r="U32" i="3" s="1"/>
  <c r="N8" i="3"/>
  <c r="I50" i="3"/>
  <c r="I47" i="3" s="1"/>
  <c r="I57" i="3"/>
  <c r="R57" i="3"/>
  <c r="O57" i="3" s="1"/>
  <c r="U57" i="3" s="1"/>
  <c r="R11" i="3"/>
  <c r="O11" i="3" s="1"/>
  <c r="I20" i="3"/>
  <c r="L16" i="3"/>
  <c r="U22" i="3"/>
  <c r="O25" i="3"/>
  <c r="U25" i="3" s="1"/>
  <c r="R21" i="3"/>
  <c r="I34" i="3"/>
  <c r="L32" i="3"/>
  <c r="I32" i="3" s="1"/>
  <c r="L10" i="3"/>
  <c r="P10" i="3"/>
  <c r="P9" i="3" s="1"/>
  <c r="S15" i="3"/>
  <c r="S9" i="3" s="1"/>
  <c r="R20" i="3"/>
  <c r="O20" i="3" s="1"/>
  <c r="U20" i="3" s="1"/>
  <c r="I25" i="3"/>
  <c r="L21" i="3"/>
  <c r="U51" i="3"/>
  <c r="U50" i="3" s="1"/>
  <c r="O50" i="3"/>
  <c r="O47" i="3" l="1"/>
  <c r="R47" i="3"/>
  <c r="M47" i="3"/>
  <c r="M8" i="3" s="1"/>
  <c r="U49" i="3"/>
  <c r="U48" i="3" s="1"/>
  <c r="U47" i="3" s="1"/>
  <c r="F8" i="3"/>
  <c r="P8" i="3"/>
  <c r="T8" i="3"/>
  <c r="Q8" i="3"/>
  <c r="S8" i="3"/>
  <c r="K8" i="3"/>
  <c r="H8" i="3"/>
  <c r="L8" i="5"/>
  <c r="E9" i="3"/>
  <c r="E8" i="3" s="1"/>
  <c r="P9" i="5"/>
  <c r="P8" i="5" s="1"/>
  <c r="O14" i="5"/>
  <c r="S14" i="5" s="1"/>
  <c r="I9" i="5"/>
  <c r="I8" i="5" s="1"/>
  <c r="O13" i="5"/>
  <c r="S13" i="5" s="1"/>
  <c r="N4" i="5"/>
  <c r="R9" i="5"/>
  <c r="R8" i="5" s="1"/>
  <c r="V10" i="5"/>
  <c r="I21" i="3"/>
  <c r="I16" i="3"/>
  <c r="I15" i="3" s="1"/>
  <c r="I9" i="3" s="1"/>
  <c r="I8" i="3" s="1"/>
  <c r="O21" i="3"/>
  <c r="U21" i="3" s="1"/>
  <c r="L15" i="3"/>
  <c r="L9" i="3" s="1"/>
  <c r="L8" i="3" s="1"/>
  <c r="R16" i="3"/>
  <c r="R15" i="3" s="1"/>
  <c r="U11" i="3"/>
  <c r="O10" i="3"/>
  <c r="U16" i="3"/>
  <c r="U15" i="3" s="1"/>
  <c r="O16" i="3"/>
  <c r="R10" i="3"/>
  <c r="O9" i="5" l="1"/>
  <c r="O8" i="5" s="1"/>
  <c r="O15" i="3"/>
  <c r="O9" i="3" s="1"/>
  <c r="O8" i="3" s="1"/>
  <c r="R9" i="3"/>
  <c r="R8" i="3" s="1"/>
  <c r="Y11" i="3"/>
  <c r="U10" i="3"/>
  <c r="U9" i="3" s="1"/>
  <c r="U8" i="3" s="1"/>
  <c r="S9" i="5" l="1"/>
  <c r="S8" i="5" s="1"/>
  <c r="F12" i="2" l="1"/>
  <c r="G12" i="2"/>
  <c r="I12" i="2"/>
  <c r="I11" i="2" s="1"/>
  <c r="J12" i="2"/>
  <c r="K12" i="2"/>
  <c r="L12" i="2"/>
  <c r="M12" i="2"/>
  <c r="M11" i="2" s="1"/>
  <c r="N12" i="2"/>
  <c r="O12" i="2"/>
  <c r="P12" i="2"/>
  <c r="Q12" i="2"/>
  <c r="Q11" i="2" s="1"/>
  <c r="T12" i="2"/>
  <c r="X12" i="2"/>
  <c r="Y12" i="2"/>
  <c r="Y11" i="2" s="1"/>
  <c r="F14" i="2"/>
  <c r="G14" i="2"/>
  <c r="H14" i="2"/>
  <c r="I14" i="2"/>
  <c r="J14" i="2"/>
  <c r="K14" i="2"/>
  <c r="L14" i="2"/>
  <c r="L11" i="2" s="1"/>
  <c r="M14" i="2"/>
  <c r="N14" i="2"/>
  <c r="O14" i="2"/>
  <c r="P14" i="2"/>
  <c r="P11" i="2" s="1"/>
  <c r="Q14" i="2"/>
  <c r="R14" i="2"/>
  <c r="S14" i="2"/>
  <c r="T14" i="2"/>
  <c r="T11" i="2" s="1"/>
  <c r="U14" i="2"/>
  <c r="V14" i="2"/>
  <c r="X14" i="2"/>
  <c r="Y14" i="2"/>
  <c r="E14" i="2"/>
  <c r="AD15" i="2"/>
  <c r="AD14" i="2" s="1"/>
  <c r="AC15" i="2"/>
  <c r="AC14" i="2" s="1"/>
  <c r="AB15" i="2"/>
  <c r="AB14" i="2" s="1"/>
  <c r="AA15" i="2"/>
  <c r="AA14" i="2" s="1"/>
  <c r="AB13" i="2"/>
  <c r="AB12" i="2" s="1"/>
  <c r="AB11" i="2" s="1"/>
  <c r="E12" i="2"/>
  <c r="W15" i="2"/>
  <c r="W14" i="2" s="1"/>
  <c r="W13" i="2"/>
  <c r="W12" i="2" s="1"/>
  <c r="V13" i="2"/>
  <c r="AD13" i="2" s="1"/>
  <c r="AD12" i="2" s="1"/>
  <c r="AD11" i="2" s="1"/>
  <c r="U13" i="2"/>
  <c r="U12" i="2" s="1"/>
  <c r="U11" i="2" s="1"/>
  <c r="S13" i="2"/>
  <c r="S12" i="2" s="1"/>
  <c r="S11" i="2" s="1"/>
  <c r="H13" i="2"/>
  <c r="H12" i="2" s="1"/>
  <c r="AF12" i="2"/>
  <c r="H11" i="2" l="1"/>
  <c r="W11" i="2"/>
  <c r="AC13" i="2"/>
  <c r="AC12" i="2" s="1"/>
  <c r="AC11" i="2" s="1"/>
  <c r="X11" i="2"/>
  <c r="V12" i="2"/>
  <c r="V11" i="2" s="1"/>
  <c r="G11" i="2"/>
  <c r="E11" i="2"/>
  <c r="O11" i="2"/>
  <c r="K11" i="2"/>
  <c r="F11" i="2"/>
  <c r="N11" i="2"/>
  <c r="J11" i="2"/>
  <c r="AA13" i="2"/>
  <c r="AA12" i="2" s="1"/>
  <c r="AA11" i="2" s="1"/>
  <c r="Z15" i="2"/>
  <c r="R13" i="2"/>
  <c r="R12" i="2" s="1"/>
  <c r="R11" i="2" s="1"/>
  <c r="AE15" i="2" l="1"/>
  <c r="AE14" i="2" s="1"/>
  <c r="Z14" i="2"/>
  <c r="Z13" i="2"/>
  <c r="AE13" i="2" l="1"/>
  <c r="AE12" i="2" s="1"/>
  <c r="AE11" i="2" s="1"/>
  <c r="Z12" i="2"/>
  <c r="Z11" i="2" s="1"/>
</calcChain>
</file>

<file path=xl/sharedStrings.xml><?xml version="1.0" encoding="utf-8"?>
<sst xmlns="http://schemas.openxmlformats.org/spreadsheetml/2006/main" count="442" uniqueCount="254">
  <si>
    <t>STT</t>
  </si>
  <si>
    <t>Danh mục công trình</t>
  </si>
  <si>
    <t>Chủ đầu tư</t>
  </si>
  <si>
    <t>Năm thực hiện</t>
  </si>
  <si>
    <t>Số dự
 án</t>
  </si>
  <si>
    <t>TMĐT</t>
  </si>
  <si>
    <t>Lũy kế nguồn vốn đến 31/12/2022</t>
  </si>
  <si>
    <t>Thu hồi nguồn vốn kéo dài 2022 sang 2023</t>
  </si>
  <si>
    <t>Tổng số
 (tất cả các
 nguồn vốn)</t>
  </si>
  <si>
    <t>Ngân sách
TW</t>
  </si>
  <si>
    <t>Ngân sách tỉnh</t>
  </si>
  <si>
    <t xml:space="preserve">Ngân sách
huyện
</t>
  </si>
  <si>
    <t>Nguồn 
khác và huy động XHH</t>
  </si>
  <si>
    <t>Tổng số</t>
  </si>
  <si>
    <t>Trong đó</t>
  </si>
  <si>
    <t>TỔNG CỘNG</t>
  </si>
  <si>
    <t>CÔNG TRÌNH CẤP HUYỆN</t>
  </si>
  <si>
    <t>I</t>
  </si>
  <si>
    <t>Cải tạo nâng cấp đường nội thị  (đoạn tuyến từ ĐT 295 đi QL 17) thị trấn Cao thượng, huyện Tân Yên</t>
  </si>
  <si>
    <t>Ban QLDA ĐTXD huyện</t>
  </si>
  <si>
    <t>2022-2023</t>
  </si>
  <si>
    <t>QĐ đầu tư số 7866/QĐ-UBND ngày 05/11/2021</t>
  </si>
  <si>
    <t>2022-2024</t>
  </si>
  <si>
    <t>2023-2025</t>
  </si>
  <si>
    <t>TTPTQĐ&amp;QLTTGTXDMT huyện</t>
  </si>
  <si>
    <t>CÔNG TRÌNH HẠ TẦNG KHU DÂN CƯ</t>
  </si>
  <si>
    <t>UBND xã Liên Chung</t>
  </si>
  <si>
    <t>UBND xã Ngọc Lý</t>
  </si>
  <si>
    <t>UBND xã Việt Lập</t>
  </si>
  <si>
    <t>UBND xã Liên Sơn</t>
  </si>
  <si>
    <t>Khu dân cư thôn Thúy Cầu - Hội Phú, xã Ngọc Vân - GĐ 1</t>
  </si>
  <si>
    <t>UBND xã Ngọc Vân</t>
  </si>
  <si>
    <t>UBND xã Phúc Sơn</t>
  </si>
  <si>
    <t xml:space="preserve">Khu dân cư bờ Phơi, cửa Biếu thôn Đông Lai, xã Song Vân </t>
  </si>
  <si>
    <t>UBND TT Nhã Nam</t>
  </si>
  <si>
    <t>Dự án chuẩn bị đầu tư</t>
  </si>
  <si>
    <t>Khu dân cư sau ông Nộm, thôn Bùi</t>
  </si>
  <si>
    <t>UBND xã Song Vân</t>
  </si>
  <si>
    <t>UBND xã Việt Ngọc</t>
  </si>
  <si>
    <t>Khu dân cư thôn Nành Tón</t>
  </si>
  <si>
    <t>DANH MỤC HỖ TRỢ CÓ MỤC TIÊU DỰ ÁN XDCB CẤP XÃ</t>
  </si>
  <si>
    <t>UBND xã Lam Cốt</t>
  </si>
  <si>
    <t>B</t>
  </si>
  <si>
    <t>BỔ SUNG KẾ HOẠCH VỐN</t>
  </si>
  <si>
    <t>Dự án XDCB cấp huyện</t>
  </si>
  <si>
    <t>Dự án hạ tầng dân cư</t>
  </si>
  <si>
    <t>UBND xã Lan Giới</t>
  </si>
  <si>
    <t>Hỗ trợ có mục tiêu dự án XDCB cấp xã</t>
  </si>
  <si>
    <t>UBND xã Phúc Hòa</t>
  </si>
  <si>
    <t>Trụ sở làm việc Công an xã Liên Chung</t>
  </si>
  <si>
    <t>Điều chỉnh KHV năm 2023</t>
  </si>
  <si>
    <t>Tăng (+)</t>
  </si>
  <si>
    <t>Giảm (-)</t>
  </si>
  <si>
    <t>KHV năm 2022 được kéo dài sang thực hiện trong năm 2023</t>
  </si>
  <si>
    <t>Kế hoạch vốn phân bổ năm 2023 sau điều chỉnh</t>
  </si>
  <si>
    <t>Lũy kế nguồn phân bổ đến năm 2023 sau điều chỉnh</t>
  </si>
  <si>
    <t>BIỂU TỔNG HỢP ĐIỀU CHỈNH KHV ĐẦU TƯ CÔNG NĂM 2023  (lần 3)</t>
  </si>
  <si>
    <t>Khu dân cư Chuôm Nho Tân Quang</t>
  </si>
  <si>
    <t>Trường Tiểu học An Dương; HM: Nhà Hiệu bộ, công trình phụ trợ</t>
  </si>
  <si>
    <t>Đường BTXM trục thôn Ngàn Ván, Cầm Tiêu</t>
  </si>
  <si>
    <t>Đường từ đập Ao Bào đi trường Tiểu học</t>
  </si>
  <si>
    <t>Cụm dân cư Cống Gạch, thôn Quang Lâm, xã Đại Hóa</t>
  </si>
  <si>
    <t>QĐ số 4930/QĐ-UBND
 ngày 20/11/2023</t>
  </si>
  <si>
    <t>Cụm dân cư Đồng Hương, thôn Phúc Lễ, xã Phúc Hòa</t>
  </si>
  <si>
    <t>Khu dân cư thôn Chợ, Tân Lập, Giữa</t>
  </si>
  <si>
    <t>UBND xã An Dương</t>
  </si>
  <si>
    <t>QĐ số 4834/QĐ-UBND
 ngày 02/11/2023</t>
  </si>
  <si>
    <t>Khu dân cư thôn Đồng Ván, thôn Gạc</t>
  </si>
  <si>
    <t>Khu dân cư cửa NVH thôn Me Điền (bám đường Cao Xá - Lam Cốt)</t>
  </si>
  <si>
    <t>Khu dân cư tập trung thôn Phố Thễ khu NVH Phố Thễ - gđ 1</t>
  </si>
  <si>
    <t>Cụm dân cư tập trung thôn Phố Thễ khu NVH Phố Thễ - gđ 2</t>
  </si>
  <si>
    <t>Khu dân cư thôn Cầu Đồng 9- gđ 1</t>
  </si>
  <si>
    <t>Khu dân cư thôn Hòa Làng</t>
  </si>
  <si>
    <t>Hạ tầng khu đô thị Đồng Chủ, Đồng Cầu thị trấn Cao Thượng</t>
  </si>
  <si>
    <t>2021-2023</t>
  </si>
  <si>
    <t>Giá trị khối lượng HT đề nghị QT: 119,323 tỷ đồng</t>
  </si>
  <si>
    <t>Giá trị được QT: 27,715 tỷ đồng</t>
  </si>
  <si>
    <t>Đường Song Vân đi Ngọc Thiện (đoạn ĐT 295- cây xăng Song Vân đi thôn Ải xã Ngọc Thiện</t>
  </si>
  <si>
    <t>Nhà xưởng, lò rác và hệ thống phụ kiện xử lý rác thải xã Quế Nham</t>
  </si>
  <si>
    <t>Giá trị được QT: 8,744 tỷ đồng</t>
  </si>
  <si>
    <t>Dự án chuyển tiếp</t>
  </si>
  <si>
    <t>ĐIỀU CHỈNH GIẢM KẾ HOẠCH VỐN</t>
  </si>
  <si>
    <t>A</t>
  </si>
  <si>
    <t>II</t>
  </si>
  <si>
    <t>III</t>
  </si>
  <si>
    <t>2023-2024</t>
  </si>
  <si>
    <t>Khu dân cư đối diện ông Dục thôn Trấn Thành, xã Quang Tiến (giai đoạn 2)</t>
  </si>
  <si>
    <t>Đơn vị: Triệu đồng</t>
  </si>
  <si>
    <t>KHV đến 31/12/2022</t>
  </si>
  <si>
    <t xml:space="preserve">Kế hoạch vốn đã được phân bổ tại Quyết định số 2115/QĐ-UBND ngày 29/12/2022 của UBND huyện </t>
  </si>
  <si>
    <t>Nguồn chuyển nguồn 2022-2023</t>
  </si>
  <si>
    <t xml:space="preserve">ĐC, bs KHV đầu tư đã phân bổ năm 2023
</t>
  </si>
  <si>
    <t>Ghi chú</t>
  </si>
  <si>
    <t>Vốn TPCP</t>
  </si>
  <si>
    <t xml:space="preserve">Ngân sách 
xã
</t>
  </si>
  <si>
    <t>Tổng 
KHV</t>
  </si>
  <si>
    <t>Tổng KHV điều chỉnh</t>
  </si>
  <si>
    <t xml:space="preserve">Ngân sách
huyện (tiền đất)
</t>
  </si>
  <si>
    <t>Điều chỉnh giảm danh mục, KHV</t>
  </si>
  <si>
    <t>Bổ sung danh mục, kế hoạch vốn</t>
  </si>
  <si>
    <t>ĐIỀU CHỈNH  KHV HỖ TRỢ CÓ MỤC TIÊU CÔNG TRÌNH XDCB CẤP XÃ : TRỤ SỞ CÔNG AN XÃ</t>
  </si>
  <si>
    <t>Trụ sở làm việc Công an xã Phúc Hòa</t>
  </si>
  <si>
    <t>UBND xã  Phúc Hòa</t>
  </si>
  <si>
    <t xml:space="preserve">Điều chỉnh KHV năm 2023
</t>
  </si>
  <si>
    <t xml:space="preserve">Kế hoạch vốn năm 2023 sau điều chỉnh, bổ sung </t>
  </si>
  <si>
    <t xml:space="preserve">Lũy kế KHV sau điều chỉnh bổ sung </t>
  </si>
  <si>
    <t>Trung tâm hành chính công huyện Tân Yên</t>
  </si>
  <si>
    <t>Cụm dân cư Chuôm Nho 1, tổ dân phố Lao Động, thị trấn Nhã Nam</t>
  </si>
  <si>
    <t>UBND TTNN</t>
  </si>
  <si>
    <t>Cụm dân cư Chuôm Nho 1, tổ dân phố Lao Động, thị trấn Nhã Nam (giai đoạn 2)</t>
  </si>
  <si>
    <t>Công tác quy hoạch</t>
  </si>
  <si>
    <t>Công tác Quy hoạch</t>
  </si>
  <si>
    <t>Giá trị hoàn thành đề nghị QT của CT: 20,907 tỷ đồng</t>
  </si>
  <si>
    <t>Cải tạo Đập Đá Ong xã Lan Giới; HM: Đường và đập</t>
  </si>
  <si>
    <t>Cải tạo nâng cấp NLV UBND xã</t>
  </si>
  <si>
    <t>Đường BTXM liên thôn Mai Hoàng - Yên Lý; 1km</t>
  </si>
  <si>
    <t>Xây dựng Điểm thu gom rác thải tập trung xã Quế Nham</t>
  </si>
  <si>
    <t>Mở rộng diện tích trường THCS Việt Ngọc; HM: Nhà đa năng, các công trình phụ trợ và Sân vận động trường THCS</t>
  </si>
  <si>
    <t>UBND xã Quế Nham</t>
  </si>
  <si>
    <t>Các hạng mục phụ trợ trường MN Liên Sơn</t>
  </si>
  <si>
    <t>Xây mới 6 phòng học trường THCS Việt Ngọc</t>
  </si>
  <si>
    <t>Kế hoạch vốn đã được phân bổ năm 2023</t>
  </si>
  <si>
    <t>Đường BTXM thôn Tiền Đình từ cổng chào đến đường đê</t>
  </si>
  <si>
    <t xml:space="preserve">Đường BTXM thôn Phú Khê từ Cửa nghè đi Cửa xa, đi Lò gạch </t>
  </si>
  <si>
    <t>Cải tạo, sửa chữa các công trình giao thông thôn Ba Làng</t>
  </si>
  <si>
    <t xml:space="preserve">Đường BTXM trục thôn Bình Minh </t>
  </si>
  <si>
    <t>Xã Quế Nham</t>
  </si>
  <si>
    <t>Xã Ngọc Lý</t>
  </si>
  <si>
    <t>Đường BTXM thôn Đông La từ Trạm bơm Đồng Vè đi đồi năng.</t>
  </si>
  <si>
    <t>chưa tiếp tục thi công được do chưa thực hiện được thủ tục cưỡng chế thu hồi đất</t>
  </si>
  <si>
    <t>Không giải ngân được do chưa có PA BTGPMB</t>
  </si>
  <si>
    <t>Điều chỉnh giảm KHV do dự án đã thi công hoàn thành phần diện tích đã GPMB; phần diện tích còn lại chưa GPMB nên chưa thi công được</t>
  </si>
  <si>
    <t>Dự án đang thực hiện LCNT nên không giải ngân được hết KHV đã giao, không thuộc TH được kéo dài KHV</t>
  </si>
  <si>
    <t>Dự án chưa thực hiện xong bước chuản bị đầu tư nên chưa giải ngân được KHV giao</t>
  </si>
  <si>
    <t>Dự án không giải ngân được do không GPMB được để thi công</t>
  </si>
  <si>
    <t>Dự án đã hoàn thành, giá trị đề nghị QT là: 104,837 tỷ đồng</t>
  </si>
  <si>
    <t>Đã có phương án BTGPMB, đề nghị BS KHV để chi trả tiền BT</t>
  </si>
  <si>
    <t>Đã thi công cơ bản hoàn thành, đề nghị bổ sung KHV để thanh toán cho dự án</t>
  </si>
  <si>
    <t>Dự án có KHV trung hạn hỗ trợ từ NS huyện; Tổng KHV được hỗ trợ từ  NS huyện là: 2,1 tỷ</t>
  </si>
  <si>
    <t>Dự án đã được phê duyệt QT: 11,776 tỷ đồng</t>
  </si>
  <si>
    <t>Dự án có KHV trung hạn hỗ trợ từ NS huyện; Tổng KHV được hỗ trợ từ  NS huyện là: 1,1 tỷ</t>
  </si>
  <si>
    <t>Dự án có KHV trung hạn hỗ trợ từ NS huyện; Tổng KHV được hỗ trợ từ  NS huyện là: 3,5 tỷ</t>
  </si>
  <si>
    <t>TMĐT giảm, tương ứng KHV NSH giảm theo tỷ lệ 70%TMĐT: từ 6,3 tỷ còn 4,2 tỷ</t>
  </si>
  <si>
    <t>TMĐT tăng, đề nghị hỗ trợ đủ KHV NS huyện theo tỷ lệ 70% TMĐT: từ 6,650 tỷ lên 10,140 tỷ; năm 2023 đề xuất đủ KHV trung hạn đã phân bổ</t>
  </si>
  <si>
    <t>Đường BTXM Làng Đồng đoạn từ cổng chợ đến nhà ông Công (1km)</t>
  </si>
  <si>
    <t>Nhà đa năng, nhà vệ sinh, sân cổng trường THCS Ngọc Lý</t>
  </si>
  <si>
    <t>Nội dung</t>
  </si>
  <si>
    <t>UBND xã Ngọc Thiện</t>
  </si>
  <si>
    <t>UBND xã Cao Xá</t>
  </si>
  <si>
    <t>Biểu số 1</t>
  </si>
  <si>
    <t>ĐVT: Trđ</t>
  </si>
  <si>
    <t>Nguồn chuyển nguồn 2022 sang 2023</t>
  </si>
  <si>
    <t>Nguồn tăng thu</t>
  </si>
  <si>
    <t>Điều chỉnh, bổ sung KHV đã phân bổ  năm 2023</t>
  </si>
  <si>
    <t>Kế hoạch vốn năm 2023 đã được phân bổ tại 
NQ số 22/NQ-HĐND ngày 29/5/2023
(sau điều chỉnh, bổ sung - lần 1)</t>
  </si>
  <si>
    <t>Điều chỉnh bổ sung KHV
 (lần 2)</t>
  </si>
  <si>
    <t xml:space="preserve">Tổng kế hoạch vốn </t>
  </si>
  <si>
    <t xml:space="preserve">Trong đó </t>
  </si>
  <si>
    <t>Nguồn mục tiêu nst</t>
  </si>
  <si>
    <t>KHV NS huyện (tiền đất)</t>
  </si>
  <si>
    <t>Vốn 
vay</t>
  </si>
  <si>
    <t>Vốn từ thu tiền đất sử dụng đất(NSH)</t>
  </si>
  <si>
    <t>Nguồn mục tiêu ngân sách trung ương</t>
  </si>
  <si>
    <t>….</t>
  </si>
  <si>
    <t>Vốn từ thu tiền đất sử dụng đất (NSH)</t>
  </si>
  <si>
    <t>NSH (thu hồi nguồn đã phân bổ do dừng dự án)</t>
  </si>
  <si>
    <t>Vốn
 vay</t>
  </si>
  <si>
    <t>Biểu số 2</t>
  </si>
  <si>
    <t>Dự án đầu tư xây dựng các công trình cấp huyện</t>
  </si>
  <si>
    <t>Dự án đầu tư các công trình cấp huyện chuẩn bị đầu tư</t>
  </si>
  <si>
    <t>Dự án GPMB, XD cơ sở hạ tầng khu dân cư</t>
  </si>
  <si>
    <t>Biểu số 3</t>
  </si>
  <si>
    <t>Giải phóng mặt bằng và xây dựng hạ tầng đấu giá quyền sử dụng đất</t>
  </si>
  <si>
    <t>Dự án hạ tầng dân cư chuẩn bị đầu tư</t>
  </si>
  <si>
    <t xml:space="preserve">Hỗ trợ có mục tiêu công trình XDCB cấp xã </t>
  </si>
  <si>
    <t>Biểu số 4</t>
  </si>
  <si>
    <t xml:space="preserve">Hỗ trợ Dự án nông thôn mới </t>
  </si>
  <si>
    <t>Hỗ trợ khác và dự án hạ tầng NNNT</t>
  </si>
  <si>
    <t>Công trình hoàn thành, quyết toán…</t>
  </si>
  <si>
    <t>Biểu số 7</t>
  </si>
  <si>
    <t xml:space="preserve"> Quy hoạch, đo đạc, cấp giấy……</t>
  </si>
  <si>
    <t>Công tác quy hoạch xây dựng</t>
  </si>
  <si>
    <t>Công tác quy hoạch,đo đạc cấp giấy…</t>
  </si>
  <si>
    <t>Kế hoạch vốn năm 2023 sau điều chỉnh (lần 3)</t>
  </si>
  <si>
    <t>Điều chỉnh 
KHV NSH  
(lần 3)</t>
  </si>
  <si>
    <t>UBND xã Ngọc Châu</t>
  </si>
  <si>
    <t>NSH (thu hồi nguồn đã phân bổ)</t>
  </si>
  <si>
    <t>KHV ĐẦU TƯ CÔNG PHÂN BỔ NĂM 2023</t>
  </si>
  <si>
    <t>Kế hoạch vốn năm 2023 sau điều chỉnh (lần 2) theo NQ số 34/NQ-HĐND ngày 14/9/2023 của HĐND huyện</t>
  </si>
  <si>
    <t>Kế hoạch vốn đã được phân bổ năm 2023 theo các NQ số 21/NQ-HĐND ngày 20/12/2022; số 22/NQ-HĐND ngày 29/5/2023; số 34/NQ-HĐND ngày 14/9/2023</t>
  </si>
  <si>
    <t>NS tỉnh: tăng (+); giảm (-)</t>
  </si>
  <si>
    <t>NS huyện tăng (+); giảm (-)</t>
  </si>
  <si>
    <t xml:space="preserve">ĐIỀU CHỈNH  KẾ HOẠCH VỐN CHƯƠNG TRÌNH MTQG XD NTM NĂM 2023 </t>
  </si>
  <si>
    <t xml:space="preserve"> TỔNG HỢP NGUỒN VỐN ĐẦU TƯ CÔNG NĂM 2023 SAU ĐIỀU CHỈNH (LẦN 3)</t>
  </si>
  <si>
    <t>TỔNG HỢP</t>
  </si>
  <si>
    <t xml:space="preserve">BIỂU CHI TIẾT PHÂN BỔ KHV HỖ TRỢ KHÁC VÀ DỰ ÁN HẠ TẦNG NNNT </t>
  </si>
  <si>
    <t>Nội dung/danh mục dự án</t>
  </si>
  <si>
    <t>Kinh phí phân bổ</t>
  </si>
  <si>
    <t>Hỗ trợ dự án hạ tầng nông nghiệp nông thôn</t>
  </si>
  <si>
    <t>Đường BTXM trục xã từ cổng trường THCS đi trường Mầm non cụm Lãn Tranh, xã Liên Chung, huyện Tân Yên</t>
  </si>
  <si>
    <t>Đường BTXM từ cống ruộng ông Quyết đi Đất đỏ</t>
  </si>
  <si>
    <t>Đường BTXM trục thôn Ngàn Ván, Cầm, Tiêu</t>
  </si>
  <si>
    <t>Đường BTXM từ khu phố Mới đi NVH Phú Thọ</t>
  </si>
  <si>
    <t>Đường BTXM từ UBND xã Lan Giới đi An Thượng, Yên Thế</t>
  </si>
  <si>
    <t>Hỗ trợ cơ sở vật chất, thiết chế văn hóa theo Kế hoạch số 41/KH-UBND ngày 09/3/2021 của UBND huyện</t>
  </si>
  <si>
    <t>UBND xã Lan Giới xây mới và sửa chữa nhà văn hóa thôn theo Kế hoạch số 41/KH-UBND ngày 09/3/2021 của UBND huyện</t>
  </si>
  <si>
    <t>hỗ trợ UBND xã Quế Nham mới và sửa chữa nhà văn hóa thôn theo Kế hoạch số 41/KH-UBND ngày 09/3/2021 của UBND huyện</t>
  </si>
  <si>
    <t>Hỗ trợ UBND xã Ngọc Thiện xây mới và sửa chữa nhà văn hóa thôn theo Kế hoạch số 41/KH-UBND ngày 09/3/2021 của UBND huyện</t>
  </si>
  <si>
    <t>Hỗ trợ tôn tạo, tu bổ di tích văn hóa lịch sử theo Kế hoạch số 436/KHUBND ngày 28/12/2020 của UBND huyện</t>
  </si>
  <si>
    <t xml:space="preserve">Tu bổ di tích đình Làng Chương, TT Nhã Nam, HM: Nghi môn, tả vu, hữu vu, đình chính, gia ghi chiến tích- sự kiện, am hóa vàng, nhà thủ từ- bếp, giếng ngọc, tổng thể hạ tầng kỹ thuật </t>
  </si>
  <si>
    <t xml:space="preserve">Tu bổ di tích chùa Phán Thú xã Việt Lập, HM: Tiến đường và Thượng điện </t>
  </si>
  <si>
    <t xml:space="preserve">Tu bổ di tích đình Kim Tràng, xã Việt Lập, HM: Tiến tế và Hậu cung </t>
  </si>
  <si>
    <t>Tu bổ di tích chùa Dương Sơn, xã Liên Sơn, HM: Tiến đường và Thượng điện</t>
  </si>
  <si>
    <t>Hỗ trợ bàn giao mặt bằng sớm để thực hiện dự án</t>
  </si>
  <si>
    <t xml:space="preserve"> Hỗ trợ bàn giao mặt bằng sớm thực hiện dự án: Xây dựng CSHT khu dân cư thôn Bỉ, xã Ngọc Thiện, huyện Tân Yên</t>
  </si>
  <si>
    <t xml:space="preserve"> Hỗ trợ bàn giao mặt bằng sớm thực hiện dự án:  Bờ Hôi thôn Sấu(gd 2)</t>
  </si>
  <si>
    <t xml:space="preserve"> Hỗ trợ bàn giao mặt bằng sớm thực hiện dự án: : Xây dựng CSHT khu dân cư Đồng Nghĩa Trang, thôn Chung, xã Liên Sơn, huyện Tân Yên (đợt 2)</t>
  </si>
  <si>
    <t xml:space="preserve"> Hỗ trợ bàn giao mặt bằng sớm thực hiện dự án: CSHT khu dân cư Đồng Bông, thôn Trại, xã Cao Xá, huyện Tân Yên</t>
  </si>
  <si>
    <t xml:space="preserve"> Hỗ trợ bàn giao mặt bằng sớm thực hiện dự án: CSHT khu dân cư Đồng Nghĩa Trang, thôn Chung, xã Liên Sơn</t>
  </si>
  <si>
    <t>Hỗ trợ bàn giao mặt bằng sớm thực hiện dự án: Xây dựng CSHT khu dân cư tập trung Đồng Cửa, Quang Châu, xã Ngọc Châu</t>
  </si>
  <si>
    <t xml:space="preserve"> Hỗ trợ bàn giao mặt bằng sớm thực hiện dự án:  CSHT khu dân cư Đồng Xuân, TT Nhã Nam</t>
  </si>
  <si>
    <t xml:space="preserve"> Hỗ trợ bàn giao mặt bằng sớm thực hiện dự án: Xây dựng CSHT khu dân cư Na Cau, thôn Hậu</t>
  </si>
  <si>
    <t xml:space="preserve"> Hỗ trợ bàn giao mặt bằng sớm thực hiện dự án: CSHT khu dân cư Bờ Hôi, thôn Sấu, xã Liên Chung, huyện Tân Yên</t>
  </si>
  <si>
    <t>Hỗ trợ bàn giao mặt bằng sớm thực hiện dự án: CSHT Khu dân cư Cây Xừng thôn, Ba Làng, xã Quế Nham</t>
  </si>
  <si>
    <t>Hỗ trợ bàn giao mặt bằng sớm khi thực hiện dự án: Mở rộng, nâng cấp Bãi rác Ba Mô, thị trấn Nhã Nam</t>
  </si>
  <si>
    <t>UBND thị trấn Nhã Nam</t>
  </si>
  <si>
    <t>Nộp tiền bảo vệ và phát triển đất trồng lúa</t>
  </si>
  <si>
    <t>Hỗ trợ khác</t>
  </si>
  <si>
    <t>Tu bổ tôn tạo Đền Dành hạng mục: Đền Trình</t>
  </si>
  <si>
    <t>Xây dựng công trình Bờ ao lớn, TDP Trong Hạ</t>
  </si>
  <si>
    <t>UBND TT Cao Thượng</t>
  </si>
  <si>
    <t>Tu bổ tôn tạo Đền Dành</t>
  </si>
  <si>
    <t>tu bổ tô tạo di tích Đình Kim Tràng, Việt Lập</t>
  </si>
  <si>
    <t>Cải tạo nâng cấp đường bê tông thôn Việt Hùng (cụm Đầm Lác)</t>
  </si>
  <si>
    <t>Sân bê tông xi măng khu vui chơi Nam Bệnh viện, tổ dân phố Đình Giã</t>
  </si>
  <si>
    <t>Mái vòm sân nhà văn hóa TDP Tiến Thắng, thị trấn Nhã Nam</t>
  </si>
  <si>
    <t>Cải tạo, sửa chữa nhà để xe học sinh</t>
  </si>
  <si>
    <t>Trường Tiểu học Liên Sơn</t>
  </si>
  <si>
    <t>Cải tạo, sửa chữa, nâng cấp nhà xe học sinh và khu hiệu bộ</t>
  </si>
  <si>
    <t>Trường THCS Liên sơn</t>
  </si>
  <si>
    <t>Hội người mù cải tạo, sửa chữa trụ sở làm việc</t>
  </si>
  <si>
    <t>Hội Người mù</t>
  </si>
  <si>
    <t>Chưa phân bổ</t>
  </si>
  <si>
    <t>TỔNG  CỘNG</t>
  </si>
  <si>
    <t>Biểu số 5,6</t>
  </si>
  <si>
    <t xml:space="preserve">Kế hoạch vốn đã phân bổ </t>
  </si>
  <si>
    <t>Kế hoạch vốn phân bổ kỳ này</t>
  </si>
  <si>
    <t>PHÂN BỔ GIẢM NỢ CT QUYẾT TOÁN, HỖ TRỢ MỤC TIÊU GIẢM NỢ XDCB CÁC XÃ XD NTM NÂNG CAO (từ các dự án dừng không triển khai thực hiện theo NQ số 34/NQ-HĐND ngày 14/9/2023 của HĐND huyện)</t>
  </si>
  <si>
    <t>Dự án thực hiện CTMTQG XDNTM</t>
  </si>
  <si>
    <t>Dự án hỗ trợ XDCB cấp xã</t>
  </si>
  <si>
    <t>Dự án hạ tầng NNNT</t>
  </si>
  <si>
    <t>Dự án có KHV trung hạn hỗ trợ từ NS huyện; Tổng KHV được hỗ trợ từ  NS huyện là:3,5 tỷ</t>
  </si>
  <si>
    <t>(Kèm theo Tờ trình số ……../TTr-UBND ngày …../11/2023 của UBND huyện Tân Yên)</t>
  </si>
  <si>
    <t>(Kèm theo Nghị quyết số ……../NQ-HĐND ngày …../11/2023 của HĐND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</si>
</sst>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00_-;\-* #,##0.00_-;_-* &quot;-&quot;??_-;_-@_-"/>
    <numFmt numFmtId="165" formatCode="_(* #,##0_);_(* \(#,##0\);_(* &quot;-&quot;??_);_(@_)"/>
    <numFmt numFmtId="166" formatCode="_(* #,##0.000_);_(* \(#,##0.000\);_(* &quot;-&quot;??_);_(@_)"/>
    <numFmt numFmtId="167" formatCode="_(* #,##0_);_(* \(#,##0\);_(* &quot;-&quot;???_);_(@_)"/>
    <numFmt numFmtId="168" formatCode="_-* #,##0\ _₫_-;\-* #,##0\ _₫_-;_-* &quot;-&quot;??\ _₫_-;_-@_-"/>
    <numFmt numFmtId="169" formatCode="_(* #,##0.000_);_(* \(#,##0.000\);_(* &quot;-&quot;???_);_(@_)"/>
    <numFmt numFmtId="170" formatCode="_-* #,##0.000\ _₫_-;\-* #,##0.000\ _₫_-;_-* &quot;-&quot;???\ _₫_-;_-@_-"/>
  </numFmts>
  <fonts count="61" x14ac:knownFonts="1">
    <font>
      <sz val="11"/>
      <color theme="1"/>
      <name val="Calibri"/>
      <family val="2"/>
      <charset val="1"/>
      <scheme val="minor"/>
    </font>
    <font>
      <sz val="11"/>
      <color theme="1"/>
      <name val="Calibri"/>
      <family val="2"/>
      <charset val="1"/>
      <scheme val="minor"/>
    </font>
    <font>
      <sz val="10"/>
      <name val="Arial"/>
      <family val="2"/>
    </font>
    <font>
      <sz val="9"/>
      <name val="Arial"/>
      <family val="2"/>
    </font>
    <font>
      <sz val="9"/>
      <name val="Times New Roman"/>
      <family val="1"/>
    </font>
    <font>
      <b/>
      <sz val="10"/>
      <name val="Arial"/>
      <family val="2"/>
    </font>
    <font>
      <b/>
      <i/>
      <sz val="12"/>
      <name val="Times New Roman"/>
      <family val="1"/>
    </font>
    <font>
      <b/>
      <sz val="14"/>
      <name val="Times New Roman"/>
      <family val="1"/>
    </font>
    <font>
      <b/>
      <sz val="9"/>
      <name val="Times New Roman"/>
      <family val="1"/>
    </font>
    <font>
      <sz val="12"/>
      <name val="Times New Roman"/>
      <family val="1"/>
    </font>
    <font>
      <i/>
      <sz val="14"/>
      <name val="Times New Roman"/>
      <family val="1"/>
    </font>
    <font>
      <i/>
      <sz val="9"/>
      <name val="Times New Roman"/>
      <family val="1"/>
    </font>
    <font>
      <i/>
      <sz val="12"/>
      <name val="Times New Roman"/>
      <family val="1"/>
    </font>
    <font>
      <b/>
      <sz val="11"/>
      <name val="Times New Roman"/>
      <family val="1"/>
      <charset val="163"/>
    </font>
    <font>
      <b/>
      <sz val="9"/>
      <name val="Times New Roman"/>
      <family val="1"/>
      <charset val="163"/>
    </font>
    <font>
      <b/>
      <sz val="8"/>
      <name val="Times New Roman"/>
      <family val="1"/>
      <charset val="163"/>
    </font>
    <font>
      <b/>
      <i/>
      <sz val="11"/>
      <name val="Times New Roman"/>
      <family val="1"/>
      <charset val="163"/>
    </font>
    <font>
      <b/>
      <sz val="10"/>
      <name val="Times New Roman"/>
      <family val="1"/>
      <charset val="163"/>
    </font>
    <font>
      <b/>
      <sz val="12"/>
      <name val="Times New Roman"/>
      <family val="1"/>
      <charset val="163"/>
    </font>
    <font>
      <b/>
      <sz val="11"/>
      <name val="Times New Roman"/>
      <family val="1"/>
    </font>
    <font>
      <sz val="11"/>
      <color indexed="8"/>
      <name val="Calibri"/>
      <family val="2"/>
    </font>
    <font>
      <b/>
      <sz val="12"/>
      <name val="Times New Roman"/>
      <family val="1"/>
    </font>
    <font>
      <b/>
      <sz val="10"/>
      <name val="Times New Roman"/>
      <family val="1"/>
    </font>
    <font>
      <sz val="10"/>
      <name val="Times New Roman"/>
      <family val="1"/>
    </font>
    <font>
      <sz val="9"/>
      <name val="Times New Roman"/>
      <family val="1"/>
      <charset val="163"/>
    </font>
    <font>
      <sz val="11"/>
      <name val="Arial"/>
      <family val="2"/>
    </font>
    <font>
      <sz val="12"/>
      <name val=".VnTime"/>
      <family val="2"/>
    </font>
    <font>
      <sz val="12"/>
      <name val="Times New Roman"/>
      <family val="1"/>
      <charset val="163"/>
    </font>
    <font>
      <sz val="10"/>
      <name val="Arial"/>
      <family val="2"/>
      <charset val="163"/>
    </font>
    <font>
      <sz val="11"/>
      <color theme="1"/>
      <name val="Calibri"/>
      <family val="2"/>
    </font>
    <font>
      <sz val="13"/>
      <name val="Times New Roman"/>
      <family val="1"/>
    </font>
    <font>
      <i/>
      <sz val="13"/>
      <name val="Times New Roman"/>
      <family val="1"/>
    </font>
    <font>
      <b/>
      <sz val="9"/>
      <name val="Arial"/>
      <family val="2"/>
    </font>
    <font>
      <b/>
      <sz val="13"/>
      <name val="Times New Roman"/>
      <family val="1"/>
    </font>
    <font>
      <sz val="10"/>
      <color rgb="FFFF0000"/>
      <name val="Times New Roman"/>
      <family val="1"/>
    </font>
    <font>
      <sz val="12"/>
      <color rgb="FFFF0000"/>
      <name val="Times New Roman"/>
      <family val="1"/>
    </font>
    <font>
      <b/>
      <sz val="12"/>
      <color rgb="FFFF0000"/>
      <name val="Times New Roman"/>
      <family val="1"/>
      <charset val="163"/>
    </font>
    <font>
      <sz val="10"/>
      <color rgb="FFFF0000"/>
      <name val="Arial"/>
      <family val="2"/>
    </font>
    <font>
      <b/>
      <sz val="10"/>
      <color rgb="FFFF0000"/>
      <name val="Arial"/>
      <family val="2"/>
    </font>
    <font>
      <b/>
      <sz val="12"/>
      <color rgb="FFFF0000"/>
      <name val="Times New Roman"/>
      <family val="1"/>
    </font>
    <font>
      <sz val="9"/>
      <color rgb="FFFF0000"/>
      <name val="Times New Roman"/>
      <family val="1"/>
    </font>
    <font>
      <sz val="8"/>
      <name val="Arial"/>
      <family val="2"/>
    </font>
    <font>
      <b/>
      <sz val="8"/>
      <name val="Times New Roman"/>
      <family val="1"/>
    </font>
    <font>
      <b/>
      <sz val="12"/>
      <name val="Arial"/>
      <family val="2"/>
    </font>
    <font>
      <sz val="8"/>
      <name val="Times New Roman"/>
      <family val="1"/>
    </font>
    <font>
      <sz val="9"/>
      <color rgb="FFFF0000"/>
      <name val="Times New Roman"/>
      <family val="1"/>
      <charset val="163"/>
    </font>
    <font>
      <sz val="12"/>
      <color rgb="FFFF0000"/>
      <name val="Times New Roman"/>
      <family val="1"/>
      <charset val="163"/>
    </font>
    <font>
      <sz val="12"/>
      <color theme="1"/>
      <name val="Times New Roman"/>
      <family val="1"/>
      <charset val="163"/>
    </font>
    <font>
      <sz val="11"/>
      <color rgb="FFFF0000"/>
      <name val="Arial"/>
      <family val="2"/>
    </font>
    <font>
      <b/>
      <sz val="10"/>
      <color rgb="FFFF0000"/>
      <name val="Times New Roman"/>
      <family val="1"/>
      <charset val="163"/>
    </font>
    <font>
      <b/>
      <i/>
      <sz val="13"/>
      <name val="Times New Roman"/>
      <family val="1"/>
    </font>
    <font>
      <sz val="13"/>
      <color theme="0"/>
      <name val="Times New Roman"/>
      <family val="1"/>
    </font>
    <font>
      <i/>
      <sz val="13"/>
      <color indexed="10"/>
      <name val="Times New Roman"/>
      <family val="1"/>
    </font>
    <font>
      <b/>
      <sz val="13"/>
      <color theme="0"/>
      <name val="Times New Roman"/>
      <family val="1"/>
    </font>
    <font>
      <i/>
      <sz val="12"/>
      <color rgb="FFFF0000"/>
      <name val="Times New Roman"/>
      <family val="1"/>
    </font>
    <font>
      <i/>
      <sz val="13"/>
      <color theme="0"/>
      <name val="Times New Roman"/>
      <family val="1"/>
    </font>
    <font>
      <b/>
      <sz val="11"/>
      <color theme="1"/>
      <name val="Times New Roman"/>
      <family val="1"/>
    </font>
    <font>
      <b/>
      <i/>
      <sz val="11"/>
      <color theme="1"/>
      <name val="Times New Roman"/>
      <family val="1"/>
    </font>
    <font>
      <sz val="11"/>
      <color theme="1"/>
      <name val="Times New Roman"/>
      <family val="1"/>
    </font>
    <font>
      <sz val="11"/>
      <name val="Times New Roman"/>
      <family val="1"/>
    </font>
    <font>
      <i/>
      <sz val="11"/>
      <color theme="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43" fontId="2" fillId="0" borderId="0" applyFont="0" applyFill="0" applyBorder="0" applyAlignment="0" applyProtection="0"/>
    <xf numFmtId="0" fontId="2" fillId="0" borderId="0"/>
    <xf numFmtId="0" fontId="20" fillId="0" borderId="0"/>
    <xf numFmtId="0" fontId="2" fillId="0" borderId="0"/>
    <xf numFmtId="0" fontId="26" fillId="0" borderId="0"/>
    <xf numFmtId="0" fontId="26" fillId="0" borderId="0"/>
    <xf numFmtId="43" fontId="2" fillId="0" borderId="0" applyFont="0" applyFill="0" applyBorder="0" applyAlignment="0" applyProtection="0"/>
    <xf numFmtId="0" fontId="2" fillId="0" borderId="0"/>
    <xf numFmtId="43" fontId="28" fillId="0" borderId="0" applyFont="0" applyFill="0" applyBorder="0" applyAlignment="0" applyProtection="0"/>
    <xf numFmtId="0" fontId="29" fillId="0" borderId="0"/>
    <xf numFmtId="0" fontId="2" fillId="0" borderId="0"/>
  </cellStyleXfs>
  <cellXfs count="262">
    <xf numFmtId="0" fontId="0" fillId="0" borderId="0" xfId="0"/>
    <xf numFmtId="0" fontId="2" fillId="0" borderId="0" xfId="0" applyFont="1" applyFill="1"/>
    <xf numFmtId="0" fontId="3" fillId="0" borderId="0" xfId="0" applyFont="1" applyFill="1"/>
    <xf numFmtId="0" fontId="4" fillId="0" borderId="0" xfId="0" applyFont="1" applyFill="1"/>
    <xf numFmtId="0" fontId="5" fillId="0" borderId="0" xfId="0" applyFont="1" applyFill="1"/>
    <xf numFmtId="165" fontId="8" fillId="0" borderId="0" xfId="2" applyNumberFormat="1" applyFont="1" applyFill="1" applyBorder="1" applyAlignment="1">
      <alignment vertical="center"/>
    </xf>
    <xf numFmtId="165" fontId="9" fillId="0" borderId="0" xfId="2" applyNumberFormat="1" applyFont="1" applyFill="1" applyBorder="1" applyAlignment="1">
      <alignment vertical="center" wrapText="1"/>
    </xf>
    <xf numFmtId="165" fontId="11" fillId="0" borderId="0" xfId="2" applyNumberFormat="1" applyFont="1" applyFill="1" applyBorder="1" applyAlignment="1">
      <alignment vertical="center"/>
    </xf>
    <xf numFmtId="165" fontId="4" fillId="0" borderId="0" xfId="2" applyNumberFormat="1" applyFont="1" applyFill="1" applyBorder="1" applyAlignment="1">
      <alignment horizontal="left" vertical="center" wrapText="1"/>
    </xf>
    <xf numFmtId="165" fontId="8" fillId="0" borderId="0" xfId="2" applyNumberFormat="1" applyFont="1" applyFill="1" applyBorder="1" applyAlignment="1">
      <alignment horizontal="center" vertical="center" wrapText="1"/>
    </xf>
    <xf numFmtId="165" fontId="17" fillId="0" borderId="0" xfId="2" applyNumberFormat="1" applyFont="1" applyFill="1" applyBorder="1" applyAlignment="1">
      <alignment horizontal="center" vertical="center" wrapText="1"/>
    </xf>
    <xf numFmtId="165" fontId="7" fillId="0" borderId="0" xfId="2" applyNumberFormat="1" applyFont="1" applyFill="1" applyBorder="1" applyAlignment="1">
      <alignment horizontal="center" vertical="center" wrapText="1"/>
    </xf>
    <xf numFmtId="165" fontId="17" fillId="0" borderId="2" xfId="2" applyNumberFormat="1" applyFont="1" applyFill="1" applyBorder="1" applyAlignment="1">
      <alignment horizontal="center" vertical="center" wrapText="1"/>
    </xf>
    <xf numFmtId="1" fontId="18" fillId="0" borderId="1" xfId="0" applyNumberFormat="1" applyFont="1" applyFill="1" applyBorder="1" applyAlignment="1">
      <alignment horizontal="center" vertical="center"/>
    </xf>
    <xf numFmtId="1" fontId="19" fillId="0" borderId="1" xfId="3" applyNumberFormat="1" applyFont="1" applyFill="1" applyBorder="1" applyAlignment="1">
      <alignment horizontal="left" vertical="center" wrapText="1"/>
    </xf>
    <xf numFmtId="0" fontId="21" fillId="0" borderId="1" xfId="4" applyFont="1" applyFill="1" applyBorder="1" applyAlignment="1">
      <alignment horizontal="center" vertical="center" wrapText="1"/>
    </xf>
    <xf numFmtId="0" fontId="8" fillId="0" borderId="1" xfId="0" applyFont="1" applyFill="1" applyBorder="1" applyAlignment="1">
      <alignment horizontal="center" vertical="center"/>
    </xf>
    <xf numFmtId="165" fontId="21" fillId="0" borderId="1" xfId="2" applyNumberFormat="1" applyFont="1" applyFill="1" applyBorder="1" applyAlignment="1">
      <alignment vertical="center" wrapText="1"/>
    </xf>
    <xf numFmtId="165" fontId="22" fillId="0" borderId="1" xfId="2" applyNumberFormat="1" applyFont="1" applyFill="1" applyBorder="1" applyAlignment="1">
      <alignment vertical="center" wrapText="1"/>
    </xf>
    <xf numFmtId="165" fontId="8" fillId="0" borderId="1"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9" fillId="0" borderId="1" xfId="5" applyFont="1" applyFill="1" applyBorder="1" applyAlignment="1">
      <alignment horizontal="left" vertical="center" wrapText="1"/>
    </xf>
    <xf numFmtId="0" fontId="23" fillId="0" borderId="1" xfId="4" applyFont="1" applyFill="1" applyBorder="1" applyAlignment="1">
      <alignment horizontal="center" vertical="center" wrapText="1"/>
    </xf>
    <xf numFmtId="0" fontId="24" fillId="0" borderId="1" xfId="0" applyFont="1" applyFill="1" applyBorder="1" applyAlignment="1">
      <alignment horizontal="center" vertical="center" wrapText="1"/>
    </xf>
    <xf numFmtId="165" fontId="9" fillId="0" borderId="1" xfId="2" applyNumberFormat="1" applyFont="1" applyFill="1" applyBorder="1" applyAlignment="1">
      <alignment vertical="center" wrapText="1"/>
    </xf>
    <xf numFmtId="165" fontId="9" fillId="0" borderId="1" xfId="2" applyNumberFormat="1" applyFont="1" applyFill="1" applyBorder="1" applyAlignment="1">
      <alignment horizontal="center" vertical="center" wrapText="1"/>
    </xf>
    <xf numFmtId="165" fontId="18" fillId="0" borderId="1" xfId="2"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5" fontId="25" fillId="0" borderId="0" xfId="0" applyNumberFormat="1" applyFont="1" applyFill="1"/>
    <xf numFmtId="165" fontId="18" fillId="0" borderId="1" xfId="2" applyNumberFormat="1" applyFont="1" applyFill="1" applyBorder="1" applyAlignment="1">
      <alignment vertical="center" wrapText="1"/>
    </xf>
    <xf numFmtId="3" fontId="9" fillId="0" borderId="1" xfId="0" applyNumberFormat="1" applyFont="1" applyFill="1" applyBorder="1" applyAlignment="1">
      <alignment horizontal="right" vertical="center"/>
    </xf>
    <xf numFmtId="165" fontId="9" fillId="0" borderId="1" xfId="2" applyNumberFormat="1" applyFont="1" applyFill="1" applyBorder="1" applyAlignment="1">
      <alignment horizontal="right" vertical="center" wrapText="1"/>
    </xf>
    <xf numFmtId="43" fontId="9" fillId="0" borderId="1" xfId="2" applyFont="1" applyFill="1" applyBorder="1" applyAlignment="1">
      <alignment horizontal="right" vertical="center" wrapText="1"/>
    </xf>
    <xf numFmtId="165" fontId="27" fillId="0" borderId="1" xfId="2" applyNumberFormat="1" applyFont="1" applyFill="1" applyBorder="1" applyAlignment="1">
      <alignment horizontal="right" vertical="center" wrapText="1"/>
    </xf>
    <xf numFmtId="0" fontId="9" fillId="0" borderId="0" xfId="0" applyFont="1" applyFill="1"/>
    <xf numFmtId="165" fontId="27" fillId="0" borderId="1" xfId="2"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6" applyFont="1" applyFill="1" applyBorder="1" applyAlignment="1">
      <alignment horizontal="left" vertical="center" wrapText="1"/>
    </xf>
    <xf numFmtId="165" fontId="21" fillId="0" borderId="1" xfId="2" applyNumberFormat="1" applyFont="1" applyFill="1" applyBorder="1" applyAlignment="1">
      <alignment horizontal="center" vertical="center" wrapText="1"/>
    </xf>
    <xf numFmtId="0" fontId="23" fillId="0" borderId="0" xfId="0" applyFont="1" applyFill="1"/>
    <xf numFmtId="0" fontId="2" fillId="0" borderId="1" xfId="0" applyFont="1" applyFill="1" applyBorder="1"/>
    <xf numFmtId="0" fontId="3" fillId="0" borderId="1" xfId="0" applyFont="1" applyFill="1" applyBorder="1"/>
    <xf numFmtId="165" fontId="21" fillId="0" borderId="2" xfId="2" applyNumberFormat="1" applyFont="1" applyFill="1" applyBorder="1" applyAlignment="1">
      <alignment horizontal="center" vertical="center" wrapText="1"/>
    </xf>
    <xf numFmtId="0" fontId="5" fillId="0" borderId="1" xfId="0" applyFont="1" applyFill="1" applyBorder="1"/>
    <xf numFmtId="165" fontId="22" fillId="0" borderId="1" xfId="2" applyNumberFormat="1" applyFont="1" applyFill="1" applyBorder="1" applyAlignment="1">
      <alignment horizontal="center" vertical="center" wrapText="1"/>
    </xf>
    <xf numFmtId="165" fontId="23" fillId="0" borderId="1" xfId="2" applyNumberFormat="1" applyFont="1" applyFill="1" applyBorder="1" applyAlignment="1">
      <alignment horizontal="center" vertical="center" wrapText="1"/>
    </xf>
    <xf numFmtId="0" fontId="9" fillId="0" borderId="1" xfId="11" applyFont="1" applyFill="1" applyBorder="1" applyAlignment="1">
      <alignment horizontal="left" vertical="center" wrapText="1"/>
    </xf>
    <xf numFmtId="0" fontId="30" fillId="0" borderId="1" xfId="9" applyFont="1" applyFill="1" applyBorder="1" applyAlignment="1">
      <alignment horizontal="center"/>
    </xf>
    <xf numFmtId="0" fontId="30" fillId="0" borderId="1" xfId="2" applyNumberFormat="1" applyFont="1" applyFill="1" applyBorder="1" applyAlignment="1">
      <alignment vertical="center" wrapText="1"/>
    </xf>
    <xf numFmtId="165" fontId="30" fillId="0" borderId="2" xfId="2" applyNumberFormat="1" applyFont="1" applyFill="1" applyBorder="1" applyAlignment="1">
      <alignment vertical="center" wrapText="1"/>
    </xf>
    <xf numFmtId="0" fontId="30" fillId="0" borderId="1" xfId="9" applyFont="1" applyFill="1" applyBorder="1" applyAlignment="1">
      <alignment horizontal="center" vertical="center"/>
    </xf>
    <xf numFmtId="0" fontId="30" fillId="0" borderId="1" xfId="9" applyNumberFormat="1" applyFont="1" applyFill="1" applyBorder="1" applyAlignment="1">
      <alignment vertical="center"/>
    </xf>
    <xf numFmtId="0" fontId="30" fillId="0" borderId="1" xfId="9" applyNumberFormat="1" applyFont="1" applyFill="1" applyBorder="1" applyAlignment="1">
      <alignment vertical="center" wrapText="1"/>
    </xf>
    <xf numFmtId="0" fontId="30" fillId="0" borderId="1" xfId="2" quotePrefix="1" applyNumberFormat="1" applyFont="1" applyFill="1" applyBorder="1" applyAlignment="1">
      <alignment vertical="center" wrapText="1"/>
    </xf>
    <xf numFmtId="0" fontId="30" fillId="0" borderId="1" xfId="2" applyNumberFormat="1" applyFont="1" applyFill="1" applyBorder="1" applyAlignment="1">
      <alignment wrapText="1"/>
    </xf>
    <xf numFmtId="0" fontId="23"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 fontId="9" fillId="0" borderId="1" xfId="3" applyNumberFormat="1" applyFont="1" applyFill="1" applyBorder="1" applyAlignment="1">
      <alignment horizontal="left" vertical="center" wrapText="1"/>
    </xf>
    <xf numFmtId="0" fontId="32" fillId="0" borderId="1" xfId="0" applyFont="1" applyFill="1" applyBorder="1"/>
    <xf numFmtId="0" fontId="8" fillId="0" borderId="0" xfId="0" applyFont="1" applyFill="1"/>
    <xf numFmtId="0" fontId="23" fillId="0" borderId="1" xfId="0" applyFont="1" applyFill="1" applyBorder="1"/>
    <xf numFmtId="165" fontId="9" fillId="0" borderId="2" xfId="2" applyNumberFormat="1" applyFont="1" applyFill="1" applyBorder="1" applyAlignment="1">
      <alignment horizontal="center" vertical="center" wrapText="1"/>
    </xf>
    <xf numFmtId="0" fontId="23" fillId="0" borderId="2" xfId="0" applyFont="1" applyFill="1" applyBorder="1"/>
    <xf numFmtId="1" fontId="27" fillId="0" borderId="1" xfId="3" applyNumberFormat="1" applyFont="1" applyFill="1" applyBorder="1" applyAlignment="1">
      <alignment horizontal="left" vertical="center" wrapText="1"/>
    </xf>
    <xf numFmtId="3" fontId="27" fillId="0" borderId="1" xfId="3" quotePrefix="1" applyNumberFormat="1" applyFont="1" applyFill="1" applyBorder="1" applyAlignment="1">
      <alignment horizontal="right" vertical="center" wrapText="1"/>
    </xf>
    <xf numFmtId="0" fontId="27" fillId="0" borderId="1" xfId="12" applyFont="1" applyFill="1" applyBorder="1" applyAlignment="1">
      <alignment horizontal="left" vertical="center" wrapText="1"/>
    </xf>
    <xf numFmtId="0" fontId="3" fillId="0" borderId="1" xfId="0" applyFont="1" applyFill="1" applyBorder="1" applyAlignment="1">
      <alignment wrapText="1"/>
    </xf>
    <xf numFmtId="0" fontId="27" fillId="0" borderId="1" xfId="4" applyFont="1" applyFill="1" applyBorder="1" applyAlignment="1">
      <alignment horizontal="left" vertical="center" wrapText="1"/>
    </xf>
    <xf numFmtId="1" fontId="21" fillId="0" borderId="1" xfId="3"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32" fillId="0" borderId="1" xfId="0" applyFont="1" applyFill="1" applyBorder="1" applyAlignment="1">
      <alignment wrapText="1"/>
    </xf>
    <xf numFmtId="165" fontId="33" fillId="0" borderId="1" xfId="1" applyNumberFormat="1" applyFont="1" applyFill="1" applyBorder="1" applyAlignment="1">
      <alignment vertical="center"/>
    </xf>
    <xf numFmtId="165" fontId="14" fillId="0" borderId="1" xfId="2" applyNumberFormat="1" applyFont="1" applyFill="1" applyBorder="1" applyAlignment="1">
      <alignment vertical="center" wrapText="1"/>
    </xf>
    <xf numFmtId="165" fontId="15" fillId="0" borderId="1" xfId="2" applyNumberFormat="1" applyFont="1" applyFill="1" applyBorder="1" applyAlignment="1">
      <alignment vertical="center" wrapText="1"/>
    </xf>
    <xf numFmtId="1" fontId="13" fillId="0" borderId="2" xfId="2" applyNumberFormat="1" applyFont="1" applyFill="1" applyBorder="1" applyAlignment="1">
      <alignment horizontal="center" vertical="center" wrapText="1"/>
    </xf>
    <xf numFmtId="1" fontId="14" fillId="0" borderId="2"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165" fontId="12" fillId="0" borderId="0" xfId="2" applyNumberFormat="1" applyFont="1" applyFill="1" applyBorder="1" applyAlignment="1">
      <alignment horizontal="right" vertical="center"/>
    </xf>
    <xf numFmtId="0" fontId="23" fillId="0" borderId="1" xfId="0" applyFont="1" applyFill="1" applyBorder="1" applyAlignment="1">
      <alignment wrapText="1"/>
    </xf>
    <xf numFmtId="165" fontId="39" fillId="0" borderId="1" xfId="2" applyNumberFormat="1" applyFont="1" applyFill="1" applyBorder="1" applyAlignment="1">
      <alignment vertical="center" wrapText="1"/>
    </xf>
    <xf numFmtId="165" fontId="34" fillId="0" borderId="1" xfId="2" applyNumberFormat="1" applyFont="1" applyFill="1" applyBorder="1" applyAlignment="1">
      <alignment horizontal="center" vertical="center" wrapText="1"/>
    </xf>
    <xf numFmtId="165" fontId="35" fillId="0" borderId="1" xfId="2" applyNumberFormat="1" applyFont="1" applyFill="1" applyBorder="1" applyAlignment="1">
      <alignment horizontal="center" vertical="center" wrapText="1"/>
    </xf>
    <xf numFmtId="165" fontId="36" fillId="0" borderId="1" xfId="2" applyNumberFormat="1" applyFont="1" applyFill="1" applyBorder="1" applyAlignment="1">
      <alignment horizontal="center" vertical="center" wrapText="1"/>
    </xf>
    <xf numFmtId="0" fontId="37" fillId="0" borderId="1" xfId="0" applyFont="1" applyFill="1" applyBorder="1"/>
    <xf numFmtId="0" fontId="38" fillId="0" borderId="1" xfId="0" applyFont="1" applyFill="1" applyBorder="1"/>
    <xf numFmtId="0" fontId="40" fillId="0" borderId="0" xfId="0" applyFont="1" applyFill="1"/>
    <xf numFmtId="0" fontId="37" fillId="0" borderId="0" xfId="0" applyFont="1" applyFill="1"/>
    <xf numFmtId="0" fontId="32" fillId="0" borderId="0" xfId="0" applyFont="1" applyFill="1"/>
    <xf numFmtId="165" fontId="2" fillId="0" borderId="0" xfId="0" applyNumberFormat="1" applyFont="1" applyFill="1"/>
    <xf numFmtId="0" fontId="41" fillId="0" borderId="0" xfId="0" applyFont="1" applyFill="1"/>
    <xf numFmtId="165" fontId="17" fillId="0" borderId="0" xfId="2" applyNumberFormat="1" applyFont="1" applyFill="1" applyBorder="1" applyAlignment="1">
      <alignment vertical="center" wrapText="1"/>
    </xf>
    <xf numFmtId="165" fontId="13" fillId="0" borderId="2" xfId="2" applyNumberFormat="1" applyFont="1" applyFill="1" applyBorder="1" applyAlignment="1">
      <alignment horizontal="center" vertical="center" wrapText="1"/>
    </xf>
    <xf numFmtId="0" fontId="42" fillId="0" borderId="1" xfId="0" applyFont="1" applyFill="1" applyBorder="1" applyAlignment="1">
      <alignment horizontal="center" vertical="center"/>
    </xf>
    <xf numFmtId="165" fontId="21" fillId="0" borderId="1" xfId="2" applyNumberFormat="1" applyFont="1" applyFill="1" applyBorder="1" applyAlignment="1">
      <alignment horizontal="right" vertical="center" wrapText="1"/>
    </xf>
    <xf numFmtId="165" fontId="8" fillId="0" borderId="1" xfId="2" applyNumberFormat="1" applyFont="1" applyFill="1" applyBorder="1" applyAlignment="1">
      <alignment horizontal="right" vertical="center" wrapText="1"/>
    </xf>
    <xf numFmtId="0" fontId="43" fillId="0" borderId="0" xfId="0" applyFont="1" applyFill="1"/>
    <xf numFmtId="1" fontId="21" fillId="0" borderId="1" xfId="0" applyNumberFormat="1" applyFont="1" applyFill="1" applyBorder="1" applyAlignment="1">
      <alignment horizontal="center" vertical="center" wrapText="1"/>
    </xf>
    <xf numFmtId="0" fontId="44" fillId="0" borderId="1" xfId="0" quotePrefix="1" applyFont="1" applyFill="1" applyBorder="1" applyAlignment="1">
      <alignment horizontal="center" vertical="center" wrapText="1"/>
    </xf>
    <xf numFmtId="0" fontId="9"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165" fontId="46" fillId="0" borderId="1" xfId="2" applyNumberFormat="1" applyFont="1" applyFill="1" applyBorder="1" applyAlignment="1">
      <alignment horizontal="right" vertical="center" wrapText="1"/>
    </xf>
    <xf numFmtId="0" fontId="47" fillId="0" borderId="1" xfId="0" applyFont="1" applyFill="1" applyBorder="1" applyAlignment="1">
      <alignment horizontal="justify" vertical="center" wrapText="1"/>
    </xf>
    <xf numFmtId="165" fontId="4" fillId="0" borderId="0"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center"/>
    </xf>
    <xf numFmtId="0" fontId="35" fillId="0" borderId="1" xfId="5" applyFont="1" applyFill="1" applyBorder="1" applyAlignment="1">
      <alignment horizontal="left" vertical="center" wrapText="1"/>
    </xf>
    <xf numFmtId="0" fontId="34" fillId="0" borderId="1" xfId="4" applyFont="1" applyFill="1" applyBorder="1" applyAlignment="1">
      <alignment horizontal="center" vertical="center" wrapText="1"/>
    </xf>
    <xf numFmtId="165" fontId="35" fillId="0" borderId="1" xfId="2" applyNumberFormat="1" applyFont="1" applyFill="1" applyBorder="1" applyAlignment="1">
      <alignment vertical="center" wrapText="1"/>
    </xf>
    <xf numFmtId="165" fontId="36" fillId="0" borderId="1" xfId="2" applyNumberFormat="1" applyFont="1" applyFill="1" applyBorder="1" applyAlignment="1">
      <alignment vertical="center" wrapText="1"/>
    </xf>
    <xf numFmtId="165" fontId="36" fillId="0" borderId="1" xfId="0" applyNumberFormat="1" applyFont="1" applyFill="1" applyBorder="1" applyAlignment="1">
      <alignment horizontal="center" vertical="center" wrapText="1"/>
    </xf>
    <xf numFmtId="165" fontId="49" fillId="0" borderId="1" xfId="0" applyNumberFormat="1" applyFont="1" applyFill="1" applyBorder="1" applyAlignment="1">
      <alignment horizontal="center" vertical="center" wrapText="1"/>
    </xf>
    <xf numFmtId="165" fontId="40"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165" fontId="40" fillId="0" borderId="0" xfId="0" applyNumberFormat="1" applyFont="1" applyFill="1" applyBorder="1" applyAlignment="1">
      <alignment horizontal="center" vertical="center" wrapText="1"/>
    </xf>
    <xf numFmtId="165" fontId="48" fillId="0" borderId="0" xfId="0" applyNumberFormat="1" applyFont="1" applyFill="1"/>
    <xf numFmtId="165" fontId="17"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23" fillId="0" borderId="1" xfId="9" applyFont="1" applyFill="1" applyBorder="1" applyAlignment="1">
      <alignment horizontal="center"/>
    </xf>
    <xf numFmtId="165" fontId="9" fillId="0" borderId="1" xfId="2" applyNumberFormat="1" applyFont="1" applyFill="1" applyBorder="1" applyAlignment="1">
      <alignment horizontal="left" vertical="center" wrapText="1"/>
    </xf>
    <xf numFmtId="0" fontId="9" fillId="0" borderId="1" xfId="2" applyNumberFormat="1" applyFont="1" applyFill="1" applyBorder="1" applyAlignment="1">
      <alignment horizontal="right" vertical="center" wrapText="1"/>
    </xf>
    <xf numFmtId="0" fontId="34" fillId="0" borderId="1" xfId="2" quotePrefix="1" applyNumberFormat="1" applyFont="1" applyFill="1" applyBorder="1" applyAlignment="1">
      <alignment horizontal="center" vertical="center" wrapText="1"/>
    </xf>
    <xf numFmtId="165" fontId="35" fillId="0" borderId="1" xfId="2" applyNumberFormat="1" applyFont="1" applyFill="1" applyBorder="1" applyAlignment="1">
      <alignment horizontal="left" vertical="center" wrapText="1"/>
    </xf>
    <xf numFmtId="0" fontId="35" fillId="0" borderId="1" xfId="2" applyNumberFormat="1" applyFont="1" applyFill="1" applyBorder="1" applyAlignment="1">
      <alignment horizontal="right" vertical="center" wrapText="1"/>
    </xf>
    <xf numFmtId="0" fontId="34" fillId="0" borderId="1" xfId="0" applyFont="1" applyFill="1" applyBorder="1" applyAlignment="1">
      <alignment wrapText="1"/>
    </xf>
    <xf numFmtId="0" fontId="23" fillId="0" borderId="1" xfId="2" quotePrefix="1" applyNumberFormat="1" applyFont="1" applyFill="1" applyBorder="1" applyAlignment="1">
      <alignment horizontal="center" vertical="center" wrapText="1"/>
    </xf>
    <xf numFmtId="165" fontId="4" fillId="0" borderId="0" xfId="0" applyNumberFormat="1" applyFont="1" applyFill="1"/>
    <xf numFmtId="0" fontId="9" fillId="0" borderId="1" xfId="8" applyNumberFormat="1" applyFont="1" applyFill="1" applyBorder="1" applyAlignment="1">
      <alignment horizontal="right" vertical="center" wrapText="1"/>
    </xf>
    <xf numFmtId="0" fontId="31" fillId="0" borderId="1" xfId="9" applyFont="1" applyFill="1" applyBorder="1" applyAlignment="1">
      <alignment horizontal="center"/>
    </xf>
    <xf numFmtId="165" fontId="31" fillId="0" borderId="1" xfId="2" applyNumberFormat="1" applyFont="1" applyFill="1" applyBorder="1" applyAlignment="1">
      <alignment horizontal="left" vertical="center" wrapText="1"/>
    </xf>
    <xf numFmtId="0" fontId="31" fillId="0" borderId="1" xfId="8" applyNumberFormat="1" applyFont="1" applyFill="1" applyBorder="1" applyAlignment="1">
      <alignment vertical="center" wrapText="1"/>
    </xf>
    <xf numFmtId="0" fontId="35" fillId="0" borderId="1" xfId="8" applyNumberFormat="1" applyFont="1" applyFill="1" applyBorder="1" applyAlignment="1">
      <alignment horizontal="right" vertical="center" wrapText="1"/>
    </xf>
    <xf numFmtId="165" fontId="34" fillId="0" borderId="1" xfId="2" quotePrefix="1" applyNumberFormat="1" applyFont="1" applyFill="1" applyBorder="1" applyAlignment="1">
      <alignment horizontal="center" vertical="center" wrapText="1"/>
    </xf>
    <xf numFmtId="0" fontId="30" fillId="0" borderId="0" xfId="0" applyFont="1" applyFill="1"/>
    <xf numFmtId="0" fontId="50" fillId="0" borderId="0" xfId="0" applyFont="1" applyFill="1" applyAlignment="1"/>
    <xf numFmtId="0" fontId="51" fillId="0" borderId="0" xfId="0" applyFont="1" applyFill="1"/>
    <xf numFmtId="0" fontId="50" fillId="0" borderId="0" xfId="0" applyFont="1" applyFill="1" applyBorder="1" applyAlignment="1">
      <alignment horizontal="center" vertical="center" wrapText="1"/>
    </xf>
    <xf numFmtId="0" fontId="51" fillId="0" borderId="0" xfId="0" applyFont="1" applyFill="1" applyBorder="1"/>
    <xf numFmtId="0" fontId="30" fillId="0" borderId="0" xfId="0" applyFont="1" applyFill="1" applyBorder="1"/>
    <xf numFmtId="0" fontId="30" fillId="0" borderId="0" xfId="0" applyFont="1" applyFill="1" applyAlignment="1">
      <alignment vertical="center" wrapText="1"/>
    </xf>
    <xf numFmtId="165" fontId="31"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165" fontId="22" fillId="0" borderId="1" xfId="1" applyNumberFormat="1"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65" fontId="33" fillId="0" borderId="0" xfId="0" applyNumberFormat="1" applyFont="1" applyFill="1" applyBorder="1" applyAlignment="1">
      <alignment horizontal="center" vertical="center" wrapText="1"/>
    </xf>
    <xf numFmtId="0" fontId="53" fillId="0" borderId="0" xfId="0" applyFont="1" applyFill="1"/>
    <xf numFmtId="0" fontId="33" fillId="0" borderId="0" xfId="0" applyFont="1" applyFill="1"/>
    <xf numFmtId="0" fontId="21" fillId="0" borderId="1" xfId="0" applyFont="1" applyFill="1" applyBorder="1" applyAlignment="1">
      <alignment horizontal="center" vertical="center" wrapText="1"/>
    </xf>
    <xf numFmtId="165" fontId="21" fillId="0" borderId="1" xfId="1" applyNumberFormat="1" applyFont="1" applyFill="1" applyBorder="1" applyAlignment="1">
      <alignment horizontal="right" vertical="center" wrapText="1"/>
    </xf>
    <xf numFmtId="165" fontId="53" fillId="0" borderId="0" xfId="0" applyNumberFormat="1" applyFont="1" applyFill="1"/>
    <xf numFmtId="0" fontId="2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65" fontId="6" fillId="0" borderId="1" xfId="1" applyNumberFormat="1" applyFont="1" applyFill="1" applyBorder="1" applyAlignment="1">
      <alignment horizontal="right" vertical="center" wrapText="1"/>
    </xf>
    <xf numFmtId="165" fontId="12" fillId="0" borderId="1" xfId="1" applyNumberFormat="1" applyFont="1" applyFill="1" applyBorder="1" applyAlignment="1">
      <alignment horizontal="right" vertical="center" wrapText="1"/>
    </xf>
    <xf numFmtId="165" fontId="54" fillId="0" borderId="1" xfId="1" applyNumberFormat="1" applyFont="1" applyFill="1" applyBorder="1" applyAlignment="1">
      <alignment horizontal="right" vertical="center" wrapText="1"/>
    </xf>
    <xf numFmtId="0" fontId="31" fillId="0" borderId="0" xfId="0" applyFont="1" applyFill="1"/>
    <xf numFmtId="165" fontId="21" fillId="0" borderId="1" xfId="1" applyNumberFormat="1" applyFont="1" applyFill="1" applyBorder="1" applyAlignment="1">
      <alignment horizontal="center" vertical="center" wrapText="1"/>
    </xf>
    <xf numFmtId="165" fontId="50" fillId="0" borderId="0" xfId="0" applyNumberFormat="1" applyFont="1" applyFill="1" applyBorder="1" applyAlignment="1">
      <alignment horizontal="center" vertical="center" wrapText="1"/>
    </xf>
    <xf numFmtId="165" fontId="55" fillId="0" borderId="0" xfId="0" applyNumberFormat="1" applyFont="1" applyFill="1"/>
    <xf numFmtId="165" fontId="30" fillId="0" borderId="0" xfId="0" applyNumberFormat="1" applyFont="1" applyFill="1"/>
    <xf numFmtId="165" fontId="31" fillId="0" borderId="1" xfId="0" applyNumberFormat="1" applyFont="1" applyFill="1" applyBorder="1" applyAlignment="1">
      <alignment horizontal="center" vertical="center" wrapText="1"/>
    </xf>
    <xf numFmtId="0" fontId="6" fillId="0" borderId="0" xfId="0" applyFont="1" applyFill="1" applyAlignment="1"/>
    <xf numFmtId="165" fontId="7" fillId="0" borderId="0" xfId="2" applyNumberFormat="1" applyFont="1" applyFill="1" applyBorder="1" applyAlignment="1">
      <alignment vertical="center"/>
    </xf>
    <xf numFmtId="165" fontId="10" fillId="0" borderId="0" xfId="2" applyNumberFormat="1" applyFont="1" applyFill="1" applyBorder="1" applyAlignment="1">
      <alignment vertical="center"/>
    </xf>
    <xf numFmtId="165" fontId="21" fillId="0" borderId="1" xfId="2" applyNumberFormat="1" applyFont="1" applyFill="1" applyBorder="1" applyAlignment="1">
      <alignment horizontal="left" vertical="center" wrapText="1"/>
    </xf>
    <xf numFmtId="0" fontId="56" fillId="0" borderId="0" xfId="0" applyFont="1" applyAlignment="1">
      <alignment vertical="center" wrapText="1"/>
    </xf>
    <xf numFmtId="0" fontId="58" fillId="0" borderId="0" xfId="0" applyFont="1" applyAlignment="1">
      <alignment vertical="center" wrapText="1"/>
    </xf>
    <xf numFmtId="0" fontId="56" fillId="0" borderId="1" xfId="0" applyFont="1" applyBorder="1" applyAlignment="1">
      <alignment horizontal="center" vertical="center" wrapText="1"/>
    </xf>
    <xf numFmtId="167" fontId="58" fillId="0" borderId="0" xfId="0" applyNumberFormat="1" applyFont="1" applyAlignment="1">
      <alignment vertical="center" wrapText="1"/>
    </xf>
    <xf numFmtId="0" fontId="56" fillId="0" borderId="1" xfId="0" applyFont="1" applyBorder="1" applyAlignment="1">
      <alignment vertical="center" wrapText="1"/>
    </xf>
    <xf numFmtId="167" fontId="56" fillId="0" borderId="1" xfId="0" applyNumberFormat="1" applyFont="1" applyBorder="1" applyAlignment="1">
      <alignment vertical="center" wrapText="1"/>
    </xf>
    <xf numFmtId="0" fontId="58" fillId="0" borderId="1" xfId="0" applyFont="1" applyBorder="1" applyAlignment="1">
      <alignment horizontal="center" vertical="center" wrapText="1"/>
    </xf>
    <xf numFmtId="0" fontId="58" fillId="0" borderId="1" xfId="0" applyFont="1" applyBorder="1" applyAlignment="1">
      <alignment horizontal="left" vertical="center" wrapText="1"/>
    </xf>
    <xf numFmtId="168" fontId="58" fillId="0" borderId="1" xfId="0" applyNumberFormat="1" applyFont="1" applyBorder="1" applyAlignment="1">
      <alignment horizontal="left" vertical="center" wrapText="1"/>
    </xf>
    <xf numFmtId="0" fontId="58" fillId="0" borderId="1" xfId="0" applyFont="1" applyBorder="1" applyAlignment="1">
      <alignment vertical="center" wrapText="1"/>
    </xf>
    <xf numFmtId="0" fontId="59" fillId="0" borderId="1" xfId="0" applyFont="1" applyBorder="1" applyAlignment="1">
      <alignment vertical="center" wrapText="1"/>
    </xf>
    <xf numFmtId="168" fontId="59" fillId="0" borderId="1" xfId="0" applyNumberFormat="1" applyFont="1" applyBorder="1" applyAlignment="1">
      <alignment horizontal="left" vertical="center" wrapText="1"/>
    </xf>
    <xf numFmtId="166" fontId="21" fillId="0" borderId="1" xfId="1" applyNumberFormat="1" applyFont="1" applyFill="1" applyBorder="1" applyAlignment="1">
      <alignment horizontal="right" vertical="center" wrapText="1"/>
    </xf>
    <xf numFmtId="166" fontId="9" fillId="0" borderId="1" xfId="1" applyNumberFormat="1" applyFont="1" applyFill="1" applyBorder="1" applyAlignment="1">
      <alignment horizontal="right" vertical="center" wrapText="1"/>
    </xf>
    <xf numFmtId="169" fontId="56" fillId="0" borderId="1" xfId="0" applyNumberFormat="1" applyFont="1" applyBorder="1" applyAlignment="1">
      <alignment vertical="center" wrapText="1"/>
    </xf>
    <xf numFmtId="0" fontId="58" fillId="0" borderId="0" xfId="0" applyFont="1" applyAlignment="1">
      <alignment horizontal="center" vertical="center" wrapText="1"/>
    </xf>
    <xf numFmtId="0" fontId="33" fillId="0" borderId="1" xfId="0" applyFont="1" applyFill="1" applyBorder="1" applyAlignment="1">
      <alignment horizontal="center" vertical="center" wrapText="1"/>
    </xf>
    <xf numFmtId="0" fontId="33"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19" fillId="0" borderId="1" xfId="0" applyFont="1" applyBorder="1" applyAlignment="1">
      <alignment vertical="center" wrapText="1"/>
    </xf>
    <xf numFmtId="168" fontId="19" fillId="0" borderId="1" xfId="0" applyNumberFormat="1" applyFont="1" applyBorder="1" applyAlignment="1">
      <alignment horizontal="left" vertical="center" wrapText="1"/>
    </xf>
    <xf numFmtId="165" fontId="13" fillId="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165" fontId="12" fillId="0" borderId="0" xfId="2" applyNumberFormat="1" applyFont="1" applyFill="1" applyBorder="1" applyAlignment="1">
      <alignment horizontal="right" vertical="center"/>
    </xf>
    <xf numFmtId="165" fontId="12" fillId="0" borderId="0" xfId="2" applyNumberFormat="1" applyFont="1" applyFill="1" applyBorder="1" applyAlignment="1">
      <alignment horizontal="center" vertical="center"/>
    </xf>
    <xf numFmtId="1" fontId="13"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center" vertical="center" wrapText="1"/>
    </xf>
    <xf numFmtId="165" fontId="13" fillId="0" borderId="2" xfId="2"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xf>
    <xf numFmtId="0" fontId="9" fillId="0" borderId="1" xfId="9" applyFont="1" applyFill="1" applyBorder="1" applyAlignment="1">
      <alignment horizontal="left" vertical="center" wrapText="1"/>
    </xf>
    <xf numFmtId="0" fontId="9" fillId="0" borderId="1" xfId="9" applyNumberFormat="1" applyFont="1" applyFill="1" applyBorder="1" applyAlignment="1">
      <alignment horizontal="right" wrapText="1"/>
    </xf>
    <xf numFmtId="165" fontId="13" fillId="0" borderId="2" xfId="2" applyNumberFormat="1" applyFont="1" applyFill="1" applyBorder="1" applyAlignment="1">
      <alignment horizontal="center" vertical="center" wrapText="1"/>
    </xf>
    <xf numFmtId="0" fontId="33" fillId="0" borderId="1" xfId="9" applyNumberFormat="1" applyFont="1" applyFill="1" applyBorder="1" applyAlignment="1">
      <alignment vertical="center"/>
    </xf>
    <xf numFmtId="165" fontId="22" fillId="0" borderId="1" xfId="0" applyNumberFormat="1" applyFont="1" applyFill="1" applyBorder="1" applyAlignment="1">
      <alignment horizontal="center" vertical="center" wrapText="1"/>
    </xf>
    <xf numFmtId="170" fontId="56" fillId="0" borderId="0" xfId="0" applyNumberFormat="1" applyFont="1" applyAlignment="1">
      <alignment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165" fontId="30" fillId="0" borderId="0" xfId="0" applyNumberFormat="1" applyFont="1" applyFill="1" applyAlignment="1">
      <alignment horizontal="center"/>
    </xf>
    <xf numFmtId="0" fontId="30" fillId="0" borderId="0" xfId="0" applyFont="1" applyFill="1" applyAlignment="1">
      <alignment horizontal="center"/>
    </xf>
    <xf numFmtId="0" fontId="33" fillId="0" borderId="1" xfId="0" applyFont="1" applyFill="1" applyBorder="1" applyAlignment="1">
      <alignment horizontal="center" vertical="center" wrapText="1"/>
    </xf>
    <xf numFmtId="0" fontId="50" fillId="0" borderId="0" xfId="0" applyFont="1" applyFill="1" applyAlignment="1">
      <alignment horizontal="center"/>
    </xf>
    <xf numFmtId="0" fontId="33"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165" fontId="15"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12" fillId="0" borderId="0" xfId="2" applyNumberFormat="1" applyFont="1" applyFill="1" applyBorder="1" applyAlignment="1">
      <alignment horizontal="right" vertical="center"/>
    </xf>
    <xf numFmtId="165" fontId="12" fillId="0" borderId="0" xfId="2" applyNumberFormat="1" applyFont="1" applyFill="1" applyBorder="1" applyAlignment="1">
      <alignment horizontal="center" vertical="center"/>
    </xf>
    <xf numFmtId="0" fontId="6" fillId="0" borderId="0" xfId="0" applyFont="1" applyFill="1" applyAlignment="1">
      <alignment horizontal="center"/>
    </xf>
    <xf numFmtId="165" fontId="10" fillId="0" borderId="0" xfId="2" applyNumberFormat="1" applyFont="1" applyFill="1" applyBorder="1" applyAlignment="1">
      <alignment horizontal="center" vertical="center"/>
    </xf>
    <xf numFmtId="165" fontId="7" fillId="0" borderId="0" xfId="2" applyNumberFormat="1" applyFont="1" applyFill="1" applyBorder="1" applyAlignment="1">
      <alignment horizontal="center" vertical="center"/>
    </xf>
    <xf numFmtId="1" fontId="13"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center" vertical="center" wrapText="1"/>
    </xf>
    <xf numFmtId="165" fontId="14" fillId="0" borderId="3" xfId="2" applyNumberFormat="1" applyFont="1" applyFill="1" applyBorder="1" applyAlignment="1">
      <alignment horizontal="center" vertical="center" wrapText="1"/>
    </xf>
    <xf numFmtId="165" fontId="14" fillId="0" borderId="7" xfId="2" applyNumberFormat="1" applyFont="1" applyFill="1" applyBorder="1" applyAlignment="1">
      <alignment horizontal="center" vertical="center" wrapText="1"/>
    </xf>
    <xf numFmtId="165" fontId="14" fillId="0" borderId="2" xfId="2" applyNumberFormat="1" applyFont="1" applyFill="1" applyBorder="1" applyAlignment="1">
      <alignment horizontal="center" vertical="center" wrapText="1"/>
    </xf>
    <xf numFmtId="1" fontId="15" fillId="0" borderId="1" xfId="2" applyNumberFormat="1" applyFont="1" applyFill="1" applyBorder="1" applyAlignment="1">
      <alignment horizontal="center" vertical="center" wrapText="1"/>
    </xf>
    <xf numFmtId="165" fontId="15" fillId="0" borderId="3" xfId="2" applyNumberFormat="1" applyFont="1" applyFill="1" applyBorder="1" applyAlignment="1">
      <alignment horizontal="center" vertical="center" wrapText="1"/>
    </xf>
    <xf numFmtId="165" fontId="15" fillId="0" borderId="7" xfId="2" applyNumberFormat="1" applyFont="1" applyFill="1" applyBorder="1" applyAlignment="1">
      <alignment horizontal="center" vertical="center" wrapText="1"/>
    </xf>
    <xf numFmtId="165" fontId="15" fillId="0" borderId="2" xfId="2" applyNumberFormat="1" applyFont="1" applyFill="1" applyBorder="1" applyAlignment="1">
      <alignment horizontal="center" vertical="center" wrapText="1"/>
    </xf>
    <xf numFmtId="41" fontId="15" fillId="0" borderId="1" xfId="2" applyNumberFormat="1" applyFont="1" applyFill="1" applyBorder="1" applyAlignment="1">
      <alignment horizontal="center" vertical="center" wrapText="1"/>
    </xf>
    <xf numFmtId="165" fontId="13" fillId="0" borderId="3" xfId="2" applyNumberFormat="1" applyFont="1" applyFill="1" applyBorder="1" applyAlignment="1">
      <alignment horizontal="center" vertical="center" wrapText="1"/>
    </xf>
    <xf numFmtId="165" fontId="13" fillId="0" borderId="7" xfId="2" applyNumberFormat="1" applyFont="1" applyFill="1" applyBorder="1" applyAlignment="1">
      <alignment horizontal="center" vertical="center" wrapText="1"/>
    </xf>
    <xf numFmtId="165" fontId="13" fillId="0" borderId="2" xfId="2" applyNumberFormat="1" applyFont="1" applyFill="1" applyBorder="1" applyAlignment="1">
      <alignment horizontal="center" vertical="center" wrapText="1"/>
    </xf>
    <xf numFmtId="165" fontId="13" fillId="0" borderId="4" xfId="2" applyNumberFormat="1" applyFont="1" applyFill="1" applyBorder="1" applyAlignment="1">
      <alignment horizontal="center" vertical="center" wrapText="1"/>
    </xf>
    <xf numFmtId="165" fontId="13" fillId="0" borderId="5" xfId="2" applyNumberFormat="1" applyFont="1" applyFill="1" applyBorder="1" applyAlignment="1">
      <alignment horizontal="center" vertical="center" wrapText="1"/>
    </xf>
    <xf numFmtId="165" fontId="13" fillId="0" borderId="8" xfId="2" applyNumberFormat="1" applyFont="1" applyFill="1" applyBorder="1" applyAlignment="1">
      <alignment horizontal="center" vertical="center" wrapText="1"/>
    </xf>
    <xf numFmtId="165" fontId="13" fillId="0" borderId="9" xfId="2" applyNumberFormat="1" applyFont="1" applyFill="1" applyBorder="1" applyAlignment="1">
      <alignment horizontal="center" vertical="center" wrapText="1"/>
    </xf>
    <xf numFmtId="165" fontId="13" fillId="0" borderId="6" xfId="2" applyNumberFormat="1" applyFont="1" applyFill="1" applyBorder="1" applyAlignment="1">
      <alignment horizontal="center" vertical="center" wrapText="1"/>
    </xf>
    <xf numFmtId="165" fontId="13" fillId="0" borderId="10" xfId="2" applyNumberFormat="1" applyFont="1" applyFill="1" applyBorder="1" applyAlignment="1">
      <alignment horizontal="center" vertical="center" wrapText="1"/>
    </xf>
    <xf numFmtId="165" fontId="17" fillId="0" borderId="1" xfId="2" applyNumberFormat="1" applyFont="1" applyFill="1" applyBorder="1" applyAlignment="1">
      <alignment horizontal="center" vertical="center" wrapText="1"/>
    </xf>
    <xf numFmtId="0" fontId="57" fillId="0" borderId="0" xfId="0" applyFont="1" applyAlignment="1">
      <alignment horizontal="center" vertical="center" wrapText="1"/>
    </xf>
    <xf numFmtId="0" fontId="56" fillId="0" borderId="0" xfId="0" applyFont="1" applyAlignment="1">
      <alignment horizontal="center" vertical="center" wrapText="1"/>
    </xf>
    <xf numFmtId="0" fontId="60" fillId="0" borderId="9" xfId="0" applyFont="1" applyBorder="1" applyAlignment="1">
      <alignment horizontal="center" vertical="center" wrapText="1"/>
    </xf>
  </cellXfs>
  <cellStyles count="13">
    <cellStyle name="Comma" xfId="1" builtinId="3"/>
    <cellStyle name="Comma 3" xfId="2"/>
    <cellStyle name="Comma 4" xfId="10"/>
    <cellStyle name="Comma 8 2" xfId="8"/>
    <cellStyle name="Normal" xfId="0" builtinId="0"/>
    <cellStyle name="Normal 11 2" xfId="9"/>
    <cellStyle name="Normal 2" xfId="5"/>
    <cellStyle name="Normal 3" xfId="11"/>
    <cellStyle name="Normal 3 2" xfId="6"/>
    <cellStyle name="Normal 6" xfId="7"/>
    <cellStyle name="Normal_Bieu mau (CV )" xfId="3"/>
    <cellStyle name="Normal_book1" xfId="4"/>
    <cellStyle name="Normal_Sheet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HAO-%202023\&#272;&#7846;U%20T&#431;%20C&#212;NG\T&#192;I%20LI&#7878;U%20&#272;I&#7872;U%20CH&#7880;NH%20&#272;&#7846;U%20T&#431;%20C&#212;NG%20-%20L&#7846;N%202%20N&#258;M%202023\T&#192;I%20LI&#7878;U%20TR&#204;NH%20H&#272;ND%20TH&#193;NG%209\BI&#7874;U%20K&#200;M%20THEO%20NQ%20&#272;I&#7872;U%20CH&#7880;NH%20KH%20&#272;TC%202023%20L&#7846;N%202%20tr&#236;nh%20H&#272;ND%20T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hợp"/>
      <sheetName val=" Chi tiết điều chỉnh KHV lần 2"/>
      <sheetName val="Công trình huyện- điều chỉnh L2"/>
      <sheetName val="Chi tiết ĐC hỗ trợ xã-CTH"/>
      <sheetName val="Dự án dân cư- điều chỉnh L2 "/>
      <sheetName val="Hỗ trợ XDCB xã- điều chỉnh L2"/>
      <sheetName val="chi tiết ht XDCB xã- CA xã"/>
      <sheetName val="chi tiết ht XDCB xã (2"/>
      <sheetName val="DM NTM- điều chỉnh L2"/>
      <sheetName val="Điều chỉnh nội bộ KHV NTM"/>
      <sheetName val="Chi tiết phân bổ KHV CTQT"/>
      <sheetName val="HT dân cư dừng và BS KHV )"/>
      <sheetName val="Điều chỉnh KHV QHXD"/>
      <sheetName val="Quy hoạch, đo đạc cấp giấy nhận"/>
      <sheetName val="Điều chỉnh tên dự án"/>
      <sheetName val="Dự án dân cư - vốn vay"/>
    </sheetNames>
    <sheetDataSet>
      <sheetData sheetId="0"/>
      <sheetData sheetId="1"/>
      <sheetData sheetId="2">
        <row r="11">
          <cell r="O11">
            <v>0</v>
          </cell>
          <cell r="P11">
            <v>77100</v>
          </cell>
          <cell r="S11">
            <v>400</v>
          </cell>
          <cell r="T11">
            <v>200</v>
          </cell>
        </row>
        <row r="13">
          <cell r="AC13">
            <v>-37140</v>
          </cell>
          <cell r="AD13">
            <v>0</v>
          </cell>
          <cell r="AE13">
            <v>90600</v>
          </cell>
        </row>
        <row r="28">
          <cell r="AC28">
            <v>-2000</v>
          </cell>
          <cell r="AD28">
            <v>0</v>
          </cell>
        </row>
      </sheetData>
      <sheetData sheetId="3"/>
      <sheetData sheetId="4">
        <row r="11">
          <cell r="S11">
            <v>-63500</v>
          </cell>
          <cell r="T11">
            <v>81200</v>
          </cell>
        </row>
        <row r="35">
          <cell r="S35">
            <v>-10220</v>
          </cell>
          <cell r="T35">
            <v>42800</v>
          </cell>
        </row>
      </sheetData>
      <sheetData sheetId="5">
        <row r="11">
          <cell r="Z11">
            <v>0</v>
          </cell>
          <cell r="AA11">
            <v>4700</v>
          </cell>
        </row>
      </sheetData>
      <sheetData sheetId="6"/>
      <sheetData sheetId="7"/>
      <sheetData sheetId="8">
        <row r="11">
          <cell r="T11">
            <v>7000</v>
          </cell>
          <cell r="AG11">
            <v>7000</v>
          </cell>
          <cell r="AJ11">
            <v>1500</v>
          </cell>
        </row>
      </sheetData>
      <sheetData sheetId="9"/>
      <sheetData sheetId="10"/>
      <sheetData sheetId="11">
        <row r="9">
          <cell r="K9">
            <v>0</v>
          </cell>
          <cell r="L9">
            <v>0</v>
          </cell>
        </row>
      </sheetData>
      <sheetData sheetId="12"/>
      <sheetData sheetId="13">
        <row r="7">
          <cell r="D7">
            <v>-8737</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topLeftCell="T1" workbookViewId="0">
      <selection activeCell="A3" sqref="A3:AJ3"/>
    </sheetView>
  </sheetViews>
  <sheetFormatPr defaultRowHeight="16.5" x14ac:dyDescent="0.25"/>
  <cols>
    <col min="1" max="1" width="6.28515625" style="134" customWidth="1"/>
    <col min="2" max="2" width="53" style="134" customWidth="1"/>
    <col min="3" max="3" width="13.140625" style="134" hidden="1" customWidth="1"/>
    <col min="4" max="4" width="12" style="134" hidden="1" customWidth="1"/>
    <col min="5" max="6" width="10.42578125" style="134" hidden="1" customWidth="1"/>
    <col min="7" max="7" width="8.28515625" style="134" hidden="1" customWidth="1"/>
    <col min="8" max="8" width="11.7109375" style="134" hidden="1" customWidth="1"/>
    <col min="9" max="9" width="9.140625" style="134" hidden="1" customWidth="1"/>
    <col min="10" max="10" width="11.28515625" style="134" hidden="1" customWidth="1"/>
    <col min="11" max="11" width="11" style="134" hidden="1" customWidth="1"/>
    <col min="12" max="12" width="11.7109375" style="134" hidden="1" customWidth="1"/>
    <col min="13" max="13" width="11.42578125" style="134" hidden="1" customWidth="1"/>
    <col min="14" max="14" width="10.42578125" style="134" hidden="1" customWidth="1"/>
    <col min="15" max="15" width="11.5703125" style="134" hidden="1" customWidth="1"/>
    <col min="16" max="16" width="9.5703125" style="134" hidden="1" customWidth="1"/>
    <col min="17" max="17" width="11.5703125" style="134" hidden="1" customWidth="1"/>
    <col min="18" max="18" width="10" style="134" hidden="1" customWidth="1"/>
    <col min="19" max="19" width="11" style="134" hidden="1" customWidth="1"/>
    <col min="20" max="20" width="11.5703125" style="134" customWidth="1"/>
    <col min="21" max="21" width="11.28515625" style="134" customWidth="1"/>
    <col min="22" max="22" width="10.28515625" style="134" customWidth="1"/>
    <col min="23" max="23" width="10.42578125" style="134" customWidth="1"/>
    <col min="24" max="24" width="9.7109375" style="134" customWidth="1"/>
    <col min="25" max="25" width="10.5703125" style="134" customWidth="1"/>
    <col min="26" max="35" width="11.5703125" style="134" customWidth="1"/>
    <col min="36" max="36" width="15.42578125" style="37" customWidth="1"/>
    <col min="37" max="37" width="16.42578125" style="37" customWidth="1"/>
    <col min="38" max="38" width="19" style="136" customWidth="1"/>
    <col min="39" max="39" width="10" style="134" bestFit="1" customWidth="1"/>
    <col min="40" max="265" width="9.140625" style="134"/>
    <col min="266" max="266" width="4.85546875" style="134" customWidth="1"/>
    <col min="267" max="267" width="53" style="134" customWidth="1"/>
    <col min="268" max="275" width="0" style="134" hidden="1" customWidth="1"/>
    <col min="276" max="276" width="11" style="134" customWidth="1"/>
    <col min="277" max="277" width="11.7109375" style="134" customWidth="1"/>
    <col min="278" max="278" width="11.42578125" style="134" customWidth="1"/>
    <col min="279" max="279" width="10.42578125" style="134" customWidth="1"/>
    <col min="280" max="280" width="11.5703125" style="134" customWidth="1"/>
    <col min="281" max="281" width="9.5703125" style="134" customWidth="1"/>
    <col min="282" max="282" width="11.5703125" style="134" customWidth="1"/>
    <col min="283" max="283" width="10" style="134" customWidth="1"/>
    <col min="284" max="284" width="11" style="134" customWidth="1"/>
    <col min="285" max="285" width="11.5703125" style="134" customWidth="1"/>
    <col min="286" max="286" width="11.28515625" style="134" customWidth="1"/>
    <col min="287" max="287" width="10.28515625" style="134" customWidth="1"/>
    <col min="288" max="288" width="10.42578125" style="134" customWidth="1"/>
    <col min="289" max="289" width="9.7109375" style="134" customWidth="1"/>
    <col min="290" max="290" width="10.5703125" style="134" customWidth="1"/>
    <col min="291" max="291" width="11.5703125" style="134" customWidth="1"/>
    <col min="292" max="292" width="24.85546875" style="134" customWidth="1"/>
    <col min="293" max="293" width="16.42578125" style="134" customWidth="1"/>
    <col min="294" max="294" width="19" style="134" customWidth="1"/>
    <col min="295" max="295" width="10" style="134" bestFit="1" customWidth="1"/>
    <col min="296" max="521" width="9.140625" style="134"/>
    <col min="522" max="522" width="4.85546875" style="134" customWidth="1"/>
    <col min="523" max="523" width="53" style="134" customWidth="1"/>
    <col min="524" max="531" width="0" style="134" hidden="1" customWidth="1"/>
    <col min="532" max="532" width="11" style="134" customWidth="1"/>
    <col min="533" max="533" width="11.7109375" style="134" customWidth="1"/>
    <col min="534" max="534" width="11.42578125" style="134" customWidth="1"/>
    <col min="535" max="535" width="10.42578125" style="134" customWidth="1"/>
    <col min="536" max="536" width="11.5703125" style="134" customWidth="1"/>
    <col min="537" max="537" width="9.5703125" style="134" customWidth="1"/>
    <col min="538" max="538" width="11.5703125" style="134" customWidth="1"/>
    <col min="539" max="539" width="10" style="134" customWidth="1"/>
    <col min="540" max="540" width="11" style="134" customWidth="1"/>
    <col min="541" max="541" width="11.5703125" style="134" customWidth="1"/>
    <col min="542" max="542" width="11.28515625" style="134" customWidth="1"/>
    <col min="543" max="543" width="10.28515625" style="134" customWidth="1"/>
    <col min="544" max="544" width="10.42578125" style="134" customWidth="1"/>
    <col min="545" max="545" width="9.7109375" style="134" customWidth="1"/>
    <col min="546" max="546" width="10.5703125" style="134" customWidth="1"/>
    <col min="547" max="547" width="11.5703125" style="134" customWidth="1"/>
    <col min="548" max="548" width="24.85546875" style="134" customWidth="1"/>
    <col min="549" max="549" width="16.42578125" style="134" customWidth="1"/>
    <col min="550" max="550" width="19" style="134" customWidth="1"/>
    <col min="551" max="551" width="10" style="134" bestFit="1" customWidth="1"/>
    <col min="552" max="777" width="9.140625" style="134"/>
    <col min="778" max="778" width="4.85546875" style="134" customWidth="1"/>
    <col min="779" max="779" width="53" style="134" customWidth="1"/>
    <col min="780" max="787" width="0" style="134" hidden="1" customWidth="1"/>
    <col min="788" max="788" width="11" style="134" customWidth="1"/>
    <col min="789" max="789" width="11.7109375" style="134" customWidth="1"/>
    <col min="790" max="790" width="11.42578125" style="134" customWidth="1"/>
    <col min="791" max="791" width="10.42578125" style="134" customWidth="1"/>
    <col min="792" max="792" width="11.5703125" style="134" customWidth="1"/>
    <col min="793" max="793" width="9.5703125" style="134" customWidth="1"/>
    <col min="794" max="794" width="11.5703125" style="134" customWidth="1"/>
    <col min="795" max="795" width="10" style="134" customWidth="1"/>
    <col min="796" max="796" width="11" style="134" customWidth="1"/>
    <col min="797" max="797" width="11.5703125" style="134" customWidth="1"/>
    <col min="798" max="798" width="11.28515625" style="134" customWidth="1"/>
    <col min="799" max="799" width="10.28515625" style="134" customWidth="1"/>
    <col min="800" max="800" width="10.42578125" style="134" customWidth="1"/>
    <col min="801" max="801" width="9.7109375" style="134" customWidth="1"/>
    <col min="802" max="802" width="10.5703125" style="134" customWidth="1"/>
    <col min="803" max="803" width="11.5703125" style="134" customWidth="1"/>
    <col min="804" max="804" width="24.85546875" style="134" customWidth="1"/>
    <col min="805" max="805" width="16.42578125" style="134" customWidth="1"/>
    <col min="806" max="806" width="19" style="134" customWidth="1"/>
    <col min="807" max="807" width="10" style="134" bestFit="1" customWidth="1"/>
    <col min="808" max="1033" width="9.140625" style="134"/>
    <col min="1034" max="1034" width="4.85546875" style="134" customWidth="1"/>
    <col min="1035" max="1035" width="53" style="134" customWidth="1"/>
    <col min="1036" max="1043" width="0" style="134" hidden="1" customWidth="1"/>
    <col min="1044" max="1044" width="11" style="134" customWidth="1"/>
    <col min="1045" max="1045" width="11.7109375" style="134" customWidth="1"/>
    <col min="1046" max="1046" width="11.42578125" style="134" customWidth="1"/>
    <col min="1047" max="1047" width="10.42578125" style="134" customWidth="1"/>
    <col min="1048" max="1048" width="11.5703125" style="134" customWidth="1"/>
    <col min="1049" max="1049" width="9.5703125" style="134" customWidth="1"/>
    <col min="1050" max="1050" width="11.5703125" style="134" customWidth="1"/>
    <col min="1051" max="1051" width="10" style="134" customWidth="1"/>
    <col min="1052" max="1052" width="11" style="134" customWidth="1"/>
    <col min="1053" max="1053" width="11.5703125" style="134" customWidth="1"/>
    <col min="1054" max="1054" width="11.28515625" style="134" customWidth="1"/>
    <col min="1055" max="1055" width="10.28515625" style="134" customWidth="1"/>
    <col min="1056" max="1056" width="10.42578125" style="134" customWidth="1"/>
    <col min="1057" max="1057" width="9.7109375" style="134" customWidth="1"/>
    <col min="1058" max="1058" width="10.5703125" style="134" customWidth="1"/>
    <col min="1059" max="1059" width="11.5703125" style="134" customWidth="1"/>
    <col min="1060" max="1060" width="24.85546875" style="134" customWidth="1"/>
    <col min="1061" max="1061" width="16.42578125" style="134" customWidth="1"/>
    <col min="1062" max="1062" width="19" style="134" customWidth="1"/>
    <col min="1063" max="1063" width="10" style="134" bestFit="1" customWidth="1"/>
    <col min="1064" max="1289" width="9.140625" style="134"/>
    <col min="1290" max="1290" width="4.85546875" style="134" customWidth="1"/>
    <col min="1291" max="1291" width="53" style="134" customWidth="1"/>
    <col min="1292" max="1299" width="0" style="134" hidden="1" customWidth="1"/>
    <col min="1300" max="1300" width="11" style="134" customWidth="1"/>
    <col min="1301" max="1301" width="11.7109375" style="134" customWidth="1"/>
    <col min="1302" max="1302" width="11.42578125" style="134" customWidth="1"/>
    <col min="1303" max="1303" width="10.42578125" style="134" customWidth="1"/>
    <col min="1304" max="1304" width="11.5703125" style="134" customWidth="1"/>
    <col min="1305" max="1305" width="9.5703125" style="134" customWidth="1"/>
    <col min="1306" max="1306" width="11.5703125" style="134" customWidth="1"/>
    <col min="1307" max="1307" width="10" style="134" customWidth="1"/>
    <col min="1308" max="1308" width="11" style="134" customWidth="1"/>
    <col min="1309" max="1309" width="11.5703125" style="134" customWidth="1"/>
    <col min="1310" max="1310" width="11.28515625" style="134" customWidth="1"/>
    <col min="1311" max="1311" width="10.28515625" style="134" customWidth="1"/>
    <col min="1312" max="1312" width="10.42578125" style="134" customWidth="1"/>
    <col min="1313" max="1313" width="9.7109375" style="134" customWidth="1"/>
    <col min="1314" max="1314" width="10.5703125" style="134" customWidth="1"/>
    <col min="1315" max="1315" width="11.5703125" style="134" customWidth="1"/>
    <col min="1316" max="1316" width="24.85546875" style="134" customWidth="1"/>
    <col min="1317" max="1317" width="16.42578125" style="134" customWidth="1"/>
    <col min="1318" max="1318" width="19" style="134" customWidth="1"/>
    <col min="1319" max="1319" width="10" style="134" bestFit="1" customWidth="1"/>
    <col min="1320" max="1545" width="9.140625" style="134"/>
    <col min="1546" max="1546" width="4.85546875" style="134" customWidth="1"/>
    <col min="1547" max="1547" width="53" style="134" customWidth="1"/>
    <col min="1548" max="1555" width="0" style="134" hidden="1" customWidth="1"/>
    <col min="1556" max="1556" width="11" style="134" customWidth="1"/>
    <col min="1557" max="1557" width="11.7109375" style="134" customWidth="1"/>
    <col min="1558" max="1558" width="11.42578125" style="134" customWidth="1"/>
    <col min="1559" max="1559" width="10.42578125" style="134" customWidth="1"/>
    <col min="1560" max="1560" width="11.5703125" style="134" customWidth="1"/>
    <col min="1561" max="1561" width="9.5703125" style="134" customWidth="1"/>
    <col min="1562" max="1562" width="11.5703125" style="134" customWidth="1"/>
    <col min="1563" max="1563" width="10" style="134" customWidth="1"/>
    <col min="1564" max="1564" width="11" style="134" customWidth="1"/>
    <col min="1565" max="1565" width="11.5703125" style="134" customWidth="1"/>
    <col min="1566" max="1566" width="11.28515625" style="134" customWidth="1"/>
    <col min="1567" max="1567" width="10.28515625" style="134" customWidth="1"/>
    <col min="1568" max="1568" width="10.42578125" style="134" customWidth="1"/>
    <col min="1569" max="1569" width="9.7109375" style="134" customWidth="1"/>
    <col min="1570" max="1570" width="10.5703125" style="134" customWidth="1"/>
    <col min="1571" max="1571" width="11.5703125" style="134" customWidth="1"/>
    <col min="1572" max="1572" width="24.85546875" style="134" customWidth="1"/>
    <col min="1573" max="1573" width="16.42578125" style="134" customWidth="1"/>
    <col min="1574" max="1574" width="19" style="134" customWidth="1"/>
    <col min="1575" max="1575" width="10" style="134" bestFit="1" customWidth="1"/>
    <col min="1576" max="1801" width="9.140625" style="134"/>
    <col min="1802" max="1802" width="4.85546875" style="134" customWidth="1"/>
    <col min="1803" max="1803" width="53" style="134" customWidth="1"/>
    <col min="1804" max="1811" width="0" style="134" hidden="1" customWidth="1"/>
    <col min="1812" max="1812" width="11" style="134" customWidth="1"/>
    <col min="1813" max="1813" width="11.7109375" style="134" customWidth="1"/>
    <col min="1814" max="1814" width="11.42578125" style="134" customWidth="1"/>
    <col min="1815" max="1815" width="10.42578125" style="134" customWidth="1"/>
    <col min="1816" max="1816" width="11.5703125" style="134" customWidth="1"/>
    <col min="1817" max="1817" width="9.5703125" style="134" customWidth="1"/>
    <col min="1818" max="1818" width="11.5703125" style="134" customWidth="1"/>
    <col min="1819" max="1819" width="10" style="134" customWidth="1"/>
    <col min="1820" max="1820" width="11" style="134" customWidth="1"/>
    <col min="1821" max="1821" width="11.5703125" style="134" customWidth="1"/>
    <col min="1822" max="1822" width="11.28515625" style="134" customWidth="1"/>
    <col min="1823" max="1823" width="10.28515625" style="134" customWidth="1"/>
    <col min="1824" max="1824" width="10.42578125" style="134" customWidth="1"/>
    <col min="1825" max="1825" width="9.7109375" style="134" customWidth="1"/>
    <col min="1826" max="1826" width="10.5703125" style="134" customWidth="1"/>
    <col min="1827" max="1827" width="11.5703125" style="134" customWidth="1"/>
    <col min="1828" max="1828" width="24.85546875" style="134" customWidth="1"/>
    <col min="1829" max="1829" width="16.42578125" style="134" customWidth="1"/>
    <col min="1830" max="1830" width="19" style="134" customWidth="1"/>
    <col min="1831" max="1831" width="10" style="134" bestFit="1" customWidth="1"/>
    <col min="1832" max="2057" width="9.140625" style="134"/>
    <col min="2058" max="2058" width="4.85546875" style="134" customWidth="1"/>
    <col min="2059" max="2059" width="53" style="134" customWidth="1"/>
    <col min="2060" max="2067" width="0" style="134" hidden="1" customWidth="1"/>
    <col min="2068" max="2068" width="11" style="134" customWidth="1"/>
    <col min="2069" max="2069" width="11.7109375" style="134" customWidth="1"/>
    <col min="2070" max="2070" width="11.42578125" style="134" customWidth="1"/>
    <col min="2071" max="2071" width="10.42578125" style="134" customWidth="1"/>
    <col min="2072" max="2072" width="11.5703125" style="134" customWidth="1"/>
    <col min="2073" max="2073" width="9.5703125" style="134" customWidth="1"/>
    <col min="2074" max="2074" width="11.5703125" style="134" customWidth="1"/>
    <col min="2075" max="2075" width="10" style="134" customWidth="1"/>
    <col min="2076" max="2076" width="11" style="134" customWidth="1"/>
    <col min="2077" max="2077" width="11.5703125" style="134" customWidth="1"/>
    <col min="2078" max="2078" width="11.28515625" style="134" customWidth="1"/>
    <col min="2079" max="2079" width="10.28515625" style="134" customWidth="1"/>
    <col min="2080" max="2080" width="10.42578125" style="134" customWidth="1"/>
    <col min="2081" max="2081" width="9.7109375" style="134" customWidth="1"/>
    <col min="2082" max="2082" width="10.5703125" style="134" customWidth="1"/>
    <col min="2083" max="2083" width="11.5703125" style="134" customWidth="1"/>
    <col min="2084" max="2084" width="24.85546875" style="134" customWidth="1"/>
    <col min="2085" max="2085" width="16.42578125" style="134" customWidth="1"/>
    <col min="2086" max="2086" width="19" style="134" customWidth="1"/>
    <col min="2087" max="2087" width="10" style="134" bestFit="1" customWidth="1"/>
    <col min="2088" max="2313" width="9.140625" style="134"/>
    <col min="2314" max="2314" width="4.85546875" style="134" customWidth="1"/>
    <col min="2315" max="2315" width="53" style="134" customWidth="1"/>
    <col min="2316" max="2323" width="0" style="134" hidden="1" customWidth="1"/>
    <col min="2324" max="2324" width="11" style="134" customWidth="1"/>
    <col min="2325" max="2325" width="11.7109375" style="134" customWidth="1"/>
    <col min="2326" max="2326" width="11.42578125" style="134" customWidth="1"/>
    <col min="2327" max="2327" width="10.42578125" style="134" customWidth="1"/>
    <col min="2328" max="2328" width="11.5703125" style="134" customWidth="1"/>
    <col min="2329" max="2329" width="9.5703125" style="134" customWidth="1"/>
    <col min="2330" max="2330" width="11.5703125" style="134" customWidth="1"/>
    <col min="2331" max="2331" width="10" style="134" customWidth="1"/>
    <col min="2332" max="2332" width="11" style="134" customWidth="1"/>
    <col min="2333" max="2333" width="11.5703125" style="134" customWidth="1"/>
    <col min="2334" max="2334" width="11.28515625" style="134" customWidth="1"/>
    <col min="2335" max="2335" width="10.28515625" style="134" customWidth="1"/>
    <col min="2336" max="2336" width="10.42578125" style="134" customWidth="1"/>
    <col min="2337" max="2337" width="9.7109375" style="134" customWidth="1"/>
    <col min="2338" max="2338" width="10.5703125" style="134" customWidth="1"/>
    <col min="2339" max="2339" width="11.5703125" style="134" customWidth="1"/>
    <col min="2340" max="2340" width="24.85546875" style="134" customWidth="1"/>
    <col min="2341" max="2341" width="16.42578125" style="134" customWidth="1"/>
    <col min="2342" max="2342" width="19" style="134" customWidth="1"/>
    <col min="2343" max="2343" width="10" style="134" bestFit="1" customWidth="1"/>
    <col min="2344" max="2569" width="9.140625" style="134"/>
    <col min="2570" max="2570" width="4.85546875" style="134" customWidth="1"/>
    <col min="2571" max="2571" width="53" style="134" customWidth="1"/>
    <col min="2572" max="2579" width="0" style="134" hidden="1" customWidth="1"/>
    <col min="2580" max="2580" width="11" style="134" customWidth="1"/>
    <col min="2581" max="2581" width="11.7109375" style="134" customWidth="1"/>
    <col min="2582" max="2582" width="11.42578125" style="134" customWidth="1"/>
    <col min="2583" max="2583" width="10.42578125" style="134" customWidth="1"/>
    <col min="2584" max="2584" width="11.5703125" style="134" customWidth="1"/>
    <col min="2585" max="2585" width="9.5703125" style="134" customWidth="1"/>
    <col min="2586" max="2586" width="11.5703125" style="134" customWidth="1"/>
    <col min="2587" max="2587" width="10" style="134" customWidth="1"/>
    <col min="2588" max="2588" width="11" style="134" customWidth="1"/>
    <col min="2589" max="2589" width="11.5703125" style="134" customWidth="1"/>
    <col min="2590" max="2590" width="11.28515625" style="134" customWidth="1"/>
    <col min="2591" max="2591" width="10.28515625" style="134" customWidth="1"/>
    <col min="2592" max="2592" width="10.42578125" style="134" customWidth="1"/>
    <col min="2593" max="2593" width="9.7109375" style="134" customWidth="1"/>
    <col min="2594" max="2594" width="10.5703125" style="134" customWidth="1"/>
    <col min="2595" max="2595" width="11.5703125" style="134" customWidth="1"/>
    <col min="2596" max="2596" width="24.85546875" style="134" customWidth="1"/>
    <col min="2597" max="2597" width="16.42578125" style="134" customWidth="1"/>
    <col min="2598" max="2598" width="19" style="134" customWidth="1"/>
    <col min="2599" max="2599" width="10" style="134" bestFit="1" customWidth="1"/>
    <col min="2600" max="2825" width="9.140625" style="134"/>
    <col min="2826" max="2826" width="4.85546875" style="134" customWidth="1"/>
    <col min="2827" max="2827" width="53" style="134" customWidth="1"/>
    <col min="2828" max="2835" width="0" style="134" hidden="1" customWidth="1"/>
    <col min="2836" max="2836" width="11" style="134" customWidth="1"/>
    <col min="2837" max="2837" width="11.7109375" style="134" customWidth="1"/>
    <col min="2838" max="2838" width="11.42578125" style="134" customWidth="1"/>
    <col min="2839" max="2839" width="10.42578125" style="134" customWidth="1"/>
    <col min="2840" max="2840" width="11.5703125" style="134" customWidth="1"/>
    <col min="2841" max="2841" width="9.5703125" style="134" customWidth="1"/>
    <col min="2842" max="2842" width="11.5703125" style="134" customWidth="1"/>
    <col min="2843" max="2843" width="10" style="134" customWidth="1"/>
    <col min="2844" max="2844" width="11" style="134" customWidth="1"/>
    <col min="2845" max="2845" width="11.5703125" style="134" customWidth="1"/>
    <col min="2846" max="2846" width="11.28515625" style="134" customWidth="1"/>
    <col min="2847" max="2847" width="10.28515625" style="134" customWidth="1"/>
    <col min="2848" max="2848" width="10.42578125" style="134" customWidth="1"/>
    <col min="2849" max="2849" width="9.7109375" style="134" customWidth="1"/>
    <col min="2850" max="2850" width="10.5703125" style="134" customWidth="1"/>
    <col min="2851" max="2851" width="11.5703125" style="134" customWidth="1"/>
    <col min="2852" max="2852" width="24.85546875" style="134" customWidth="1"/>
    <col min="2853" max="2853" width="16.42578125" style="134" customWidth="1"/>
    <col min="2854" max="2854" width="19" style="134" customWidth="1"/>
    <col min="2855" max="2855" width="10" style="134" bestFit="1" customWidth="1"/>
    <col min="2856" max="3081" width="9.140625" style="134"/>
    <col min="3082" max="3082" width="4.85546875" style="134" customWidth="1"/>
    <col min="3083" max="3083" width="53" style="134" customWidth="1"/>
    <col min="3084" max="3091" width="0" style="134" hidden="1" customWidth="1"/>
    <col min="3092" max="3092" width="11" style="134" customWidth="1"/>
    <col min="3093" max="3093" width="11.7109375" style="134" customWidth="1"/>
    <col min="3094" max="3094" width="11.42578125" style="134" customWidth="1"/>
    <col min="3095" max="3095" width="10.42578125" style="134" customWidth="1"/>
    <col min="3096" max="3096" width="11.5703125" style="134" customWidth="1"/>
    <col min="3097" max="3097" width="9.5703125" style="134" customWidth="1"/>
    <col min="3098" max="3098" width="11.5703125" style="134" customWidth="1"/>
    <col min="3099" max="3099" width="10" style="134" customWidth="1"/>
    <col min="3100" max="3100" width="11" style="134" customWidth="1"/>
    <col min="3101" max="3101" width="11.5703125" style="134" customWidth="1"/>
    <col min="3102" max="3102" width="11.28515625" style="134" customWidth="1"/>
    <col min="3103" max="3103" width="10.28515625" style="134" customWidth="1"/>
    <col min="3104" max="3104" width="10.42578125" style="134" customWidth="1"/>
    <col min="3105" max="3105" width="9.7109375" style="134" customWidth="1"/>
    <col min="3106" max="3106" width="10.5703125" style="134" customWidth="1"/>
    <col min="3107" max="3107" width="11.5703125" style="134" customWidth="1"/>
    <col min="3108" max="3108" width="24.85546875" style="134" customWidth="1"/>
    <col min="3109" max="3109" width="16.42578125" style="134" customWidth="1"/>
    <col min="3110" max="3110" width="19" style="134" customWidth="1"/>
    <col min="3111" max="3111" width="10" style="134" bestFit="1" customWidth="1"/>
    <col min="3112" max="3337" width="9.140625" style="134"/>
    <col min="3338" max="3338" width="4.85546875" style="134" customWidth="1"/>
    <col min="3339" max="3339" width="53" style="134" customWidth="1"/>
    <col min="3340" max="3347" width="0" style="134" hidden="1" customWidth="1"/>
    <col min="3348" max="3348" width="11" style="134" customWidth="1"/>
    <col min="3349" max="3349" width="11.7109375" style="134" customWidth="1"/>
    <col min="3350" max="3350" width="11.42578125" style="134" customWidth="1"/>
    <col min="3351" max="3351" width="10.42578125" style="134" customWidth="1"/>
    <col min="3352" max="3352" width="11.5703125" style="134" customWidth="1"/>
    <col min="3353" max="3353" width="9.5703125" style="134" customWidth="1"/>
    <col min="3354" max="3354" width="11.5703125" style="134" customWidth="1"/>
    <col min="3355" max="3355" width="10" style="134" customWidth="1"/>
    <col min="3356" max="3356" width="11" style="134" customWidth="1"/>
    <col min="3357" max="3357" width="11.5703125" style="134" customWidth="1"/>
    <col min="3358" max="3358" width="11.28515625" style="134" customWidth="1"/>
    <col min="3359" max="3359" width="10.28515625" style="134" customWidth="1"/>
    <col min="3360" max="3360" width="10.42578125" style="134" customWidth="1"/>
    <col min="3361" max="3361" width="9.7109375" style="134" customWidth="1"/>
    <col min="3362" max="3362" width="10.5703125" style="134" customWidth="1"/>
    <col min="3363" max="3363" width="11.5703125" style="134" customWidth="1"/>
    <col min="3364" max="3364" width="24.85546875" style="134" customWidth="1"/>
    <col min="3365" max="3365" width="16.42578125" style="134" customWidth="1"/>
    <col min="3366" max="3366" width="19" style="134" customWidth="1"/>
    <col min="3367" max="3367" width="10" style="134" bestFit="1" customWidth="1"/>
    <col min="3368" max="3593" width="9.140625" style="134"/>
    <col min="3594" max="3594" width="4.85546875" style="134" customWidth="1"/>
    <col min="3595" max="3595" width="53" style="134" customWidth="1"/>
    <col min="3596" max="3603" width="0" style="134" hidden="1" customWidth="1"/>
    <col min="3604" max="3604" width="11" style="134" customWidth="1"/>
    <col min="3605" max="3605" width="11.7109375" style="134" customWidth="1"/>
    <col min="3606" max="3606" width="11.42578125" style="134" customWidth="1"/>
    <col min="3607" max="3607" width="10.42578125" style="134" customWidth="1"/>
    <col min="3608" max="3608" width="11.5703125" style="134" customWidth="1"/>
    <col min="3609" max="3609" width="9.5703125" style="134" customWidth="1"/>
    <col min="3610" max="3610" width="11.5703125" style="134" customWidth="1"/>
    <col min="3611" max="3611" width="10" style="134" customWidth="1"/>
    <col min="3612" max="3612" width="11" style="134" customWidth="1"/>
    <col min="3613" max="3613" width="11.5703125" style="134" customWidth="1"/>
    <col min="3614" max="3614" width="11.28515625" style="134" customWidth="1"/>
    <col min="3615" max="3615" width="10.28515625" style="134" customWidth="1"/>
    <col min="3616" max="3616" width="10.42578125" style="134" customWidth="1"/>
    <col min="3617" max="3617" width="9.7109375" style="134" customWidth="1"/>
    <col min="3618" max="3618" width="10.5703125" style="134" customWidth="1"/>
    <col min="3619" max="3619" width="11.5703125" style="134" customWidth="1"/>
    <col min="3620" max="3620" width="24.85546875" style="134" customWidth="1"/>
    <col min="3621" max="3621" width="16.42578125" style="134" customWidth="1"/>
    <col min="3622" max="3622" width="19" style="134" customWidth="1"/>
    <col min="3623" max="3623" width="10" style="134" bestFit="1" customWidth="1"/>
    <col min="3624" max="3849" width="9.140625" style="134"/>
    <col min="3850" max="3850" width="4.85546875" style="134" customWidth="1"/>
    <col min="3851" max="3851" width="53" style="134" customWidth="1"/>
    <col min="3852" max="3859" width="0" style="134" hidden="1" customWidth="1"/>
    <col min="3860" max="3860" width="11" style="134" customWidth="1"/>
    <col min="3861" max="3861" width="11.7109375" style="134" customWidth="1"/>
    <col min="3862" max="3862" width="11.42578125" style="134" customWidth="1"/>
    <col min="3863" max="3863" width="10.42578125" style="134" customWidth="1"/>
    <col min="3864" max="3864" width="11.5703125" style="134" customWidth="1"/>
    <col min="3865" max="3865" width="9.5703125" style="134" customWidth="1"/>
    <col min="3866" max="3866" width="11.5703125" style="134" customWidth="1"/>
    <col min="3867" max="3867" width="10" style="134" customWidth="1"/>
    <col min="3868" max="3868" width="11" style="134" customWidth="1"/>
    <col min="3869" max="3869" width="11.5703125" style="134" customWidth="1"/>
    <col min="3870" max="3870" width="11.28515625" style="134" customWidth="1"/>
    <col min="3871" max="3871" width="10.28515625" style="134" customWidth="1"/>
    <col min="3872" max="3872" width="10.42578125" style="134" customWidth="1"/>
    <col min="3873" max="3873" width="9.7109375" style="134" customWidth="1"/>
    <col min="3874" max="3874" width="10.5703125" style="134" customWidth="1"/>
    <col min="3875" max="3875" width="11.5703125" style="134" customWidth="1"/>
    <col min="3876" max="3876" width="24.85546875" style="134" customWidth="1"/>
    <col min="3877" max="3877" width="16.42578125" style="134" customWidth="1"/>
    <col min="3878" max="3878" width="19" style="134" customWidth="1"/>
    <col min="3879" max="3879" width="10" style="134" bestFit="1" customWidth="1"/>
    <col min="3880" max="4105" width="9.140625" style="134"/>
    <col min="4106" max="4106" width="4.85546875" style="134" customWidth="1"/>
    <col min="4107" max="4107" width="53" style="134" customWidth="1"/>
    <col min="4108" max="4115" width="0" style="134" hidden="1" customWidth="1"/>
    <col min="4116" max="4116" width="11" style="134" customWidth="1"/>
    <col min="4117" max="4117" width="11.7109375" style="134" customWidth="1"/>
    <col min="4118" max="4118" width="11.42578125" style="134" customWidth="1"/>
    <col min="4119" max="4119" width="10.42578125" style="134" customWidth="1"/>
    <col min="4120" max="4120" width="11.5703125" style="134" customWidth="1"/>
    <col min="4121" max="4121" width="9.5703125" style="134" customWidth="1"/>
    <col min="4122" max="4122" width="11.5703125" style="134" customWidth="1"/>
    <col min="4123" max="4123" width="10" style="134" customWidth="1"/>
    <col min="4124" max="4124" width="11" style="134" customWidth="1"/>
    <col min="4125" max="4125" width="11.5703125" style="134" customWidth="1"/>
    <col min="4126" max="4126" width="11.28515625" style="134" customWidth="1"/>
    <col min="4127" max="4127" width="10.28515625" style="134" customWidth="1"/>
    <col min="4128" max="4128" width="10.42578125" style="134" customWidth="1"/>
    <col min="4129" max="4129" width="9.7109375" style="134" customWidth="1"/>
    <col min="4130" max="4130" width="10.5703125" style="134" customWidth="1"/>
    <col min="4131" max="4131" width="11.5703125" style="134" customWidth="1"/>
    <col min="4132" max="4132" width="24.85546875" style="134" customWidth="1"/>
    <col min="4133" max="4133" width="16.42578125" style="134" customWidth="1"/>
    <col min="4134" max="4134" width="19" style="134" customWidth="1"/>
    <col min="4135" max="4135" width="10" style="134" bestFit="1" customWidth="1"/>
    <col min="4136" max="4361" width="9.140625" style="134"/>
    <col min="4362" max="4362" width="4.85546875" style="134" customWidth="1"/>
    <col min="4363" max="4363" width="53" style="134" customWidth="1"/>
    <col min="4364" max="4371" width="0" style="134" hidden="1" customWidth="1"/>
    <col min="4372" max="4372" width="11" style="134" customWidth="1"/>
    <col min="4373" max="4373" width="11.7109375" style="134" customWidth="1"/>
    <col min="4374" max="4374" width="11.42578125" style="134" customWidth="1"/>
    <col min="4375" max="4375" width="10.42578125" style="134" customWidth="1"/>
    <col min="4376" max="4376" width="11.5703125" style="134" customWidth="1"/>
    <col min="4377" max="4377" width="9.5703125" style="134" customWidth="1"/>
    <col min="4378" max="4378" width="11.5703125" style="134" customWidth="1"/>
    <col min="4379" max="4379" width="10" style="134" customWidth="1"/>
    <col min="4380" max="4380" width="11" style="134" customWidth="1"/>
    <col min="4381" max="4381" width="11.5703125" style="134" customWidth="1"/>
    <col min="4382" max="4382" width="11.28515625" style="134" customWidth="1"/>
    <col min="4383" max="4383" width="10.28515625" style="134" customWidth="1"/>
    <col min="4384" max="4384" width="10.42578125" style="134" customWidth="1"/>
    <col min="4385" max="4385" width="9.7109375" style="134" customWidth="1"/>
    <col min="4386" max="4386" width="10.5703125" style="134" customWidth="1"/>
    <col min="4387" max="4387" width="11.5703125" style="134" customWidth="1"/>
    <col min="4388" max="4388" width="24.85546875" style="134" customWidth="1"/>
    <col min="4389" max="4389" width="16.42578125" style="134" customWidth="1"/>
    <col min="4390" max="4390" width="19" style="134" customWidth="1"/>
    <col min="4391" max="4391" width="10" style="134" bestFit="1" customWidth="1"/>
    <col min="4392" max="4617" width="9.140625" style="134"/>
    <col min="4618" max="4618" width="4.85546875" style="134" customWidth="1"/>
    <col min="4619" max="4619" width="53" style="134" customWidth="1"/>
    <col min="4620" max="4627" width="0" style="134" hidden="1" customWidth="1"/>
    <col min="4628" max="4628" width="11" style="134" customWidth="1"/>
    <col min="4629" max="4629" width="11.7109375" style="134" customWidth="1"/>
    <col min="4630" max="4630" width="11.42578125" style="134" customWidth="1"/>
    <col min="4631" max="4631" width="10.42578125" style="134" customWidth="1"/>
    <col min="4632" max="4632" width="11.5703125" style="134" customWidth="1"/>
    <col min="4633" max="4633" width="9.5703125" style="134" customWidth="1"/>
    <col min="4634" max="4634" width="11.5703125" style="134" customWidth="1"/>
    <col min="4635" max="4635" width="10" style="134" customWidth="1"/>
    <col min="4636" max="4636" width="11" style="134" customWidth="1"/>
    <col min="4637" max="4637" width="11.5703125" style="134" customWidth="1"/>
    <col min="4638" max="4638" width="11.28515625" style="134" customWidth="1"/>
    <col min="4639" max="4639" width="10.28515625" style="134" customWidth="1"/>
    <col min="4640" max="4640" width="10.42578125" style="134" customWidth="1"/>
    <col min="4641" max="4641" width="9.7109375" style="134" customWidth="1"/>
    <col min="4642" max="4642" width="10.5703125" style="134" customWidth="1"/>
    <col min="4643" max="4643" width="11.5703125" style="134" customWidth="1"/>
    <col min="4644" max="4644" width="24.85546875" style="134" customWidth="1"/>
    <col min="4645" max="4645" width="16.42578125" style="134" customWidth="1"/>
    <col min="4646" max="4646" width="19" style="134" customWidth="1"/>
    <col min="4647" max="4647" width="10" style="134" bestFit="1" customWidth="1"/>
    <col min="4648" max="4873" width="9.140625" style="134"/>
    <col min="4874" max="4874" width="4.85546875" style="134" customWidth="1"/>
    <col min="4875" max="4875" width="53" style="134" customWidth="1"/>
    <col min="4876" max="4883" width="0" style="134" hidden="1" customWidth="1"/>
    <col min="4884" max="4884" width="11" style="134" customWidth="1"/>
    <col min="4885" max="4885" width="11.7109375" style="134" customWidth="1"/>
    <col min="4886" max="4886" width="11.42578125" style="134" customWidth="1"/>
    <col min="4887" max="4887" width="10.42578125" style="134" customWidth="1"/>
    <col min="4888" max="4888" width="11.5703125" style="134" customWidth="1"/>
    <col min="4889" max="4889" width="9.5703125" style="134" customWidth="1"/>
    <col min="4890" max="4890" width="11.5703125" style="134" customWidth="1"/>
    <col min="4891" max="4891" width="10" style="134" customWidth="1"/>
    <col min="4892" max="4892" width="11" style="134" customWidth="1"/>
    <col min="4893" max="4893" width="11.5703125" style="134" customWidth="1"/>
    <col min="4894" max="4894" width="11.28515625" style="134" customWidth="1"/>
    <col min="4895" max="4895" width="10.28515625" style="134" customWidth="1"/>
    <col min="4896" max="4896" width="10.42578125" style="134" customWidth="1"/>
    <col min="4897" max="4897" width="9.7109375" style="134" customWidth="1"/>
    <col min="4898" max="4898" width="10.5703125" style="134" customWidth="1"/>
    <col min="4899" max="4899" width="11.5703125" style="134" customWidth="1"/>
    <col min="4900" max="4900" width="24.85546875" style="134" customWidth="1"/>
    <col min="4901" max="4901" width="16.42578125" style="134" customWidth="1"/>
    <col min="4902" max="4902" width="19" style="134" customWidth="1"/>
    <col min="4903" max="4903" width="10" style="134" bestFit="1" customWidth="1"/>
    <col min="4904" max="5129" width="9.140625" style="134"/>
    <col min="5130" max="5130" width="4.85546875" style="134" customWidth="1"/>
    <col min="5131" max="5131" width="53" style="134" customWidth="1"/>
    <col min="5132" max="5139" width="0" style="134" hidden="1" customWidth="1"/>
    <col min="5140" max="5140" width="11" style="134" customWidth="1"/>
    <col min="5141" max="5141" width="11.7109375" style="134" customWidth="1"/>
    <col min="5142" max="5142" width="11.42578125" style="134" customWidth="1"/>
    <col min="5143" max="5143" width="10.42578125" style="134" customWidth="1"/>
    <col min="5144" max="5144" width="11.5703125" style="134" customWidth="1"/>
    <col min="5145" max="5145" width="9.5703125" style="134" customWidth="1"/>
    <col min="5146" max="5146" width="11.5703125" style="134" customWidth="1"/>
    <col min="5147" max="5147" width="10" style="134" customWidth="1"/>
    <col min="5148" max="5148" width="11" style="134" customWidth="1"/>
    <col min="5149" max="5149" width="11.5703125" style="134" customWidth="1"/>
    <col min="5150" max="5150" width="11.28515625" style="134" customWidth="1"/>
    <col min="5151" max="5151" width="10.28515625" style="134" customWidth="1"/>
    <col min="5152" max="5152" width="10.42578125" style="134" customWidth="1"/>
    <col min="5153" max="5153" width="9.7109375" style="134" customWidth="1"/>
    <col min="5154" max="5154" width="10.5703125" style="134" customWidth="1"/>
    <col min="5155" max="5155" width="11.5703125" style="134" customWidth="1"/>
    <col min="5156" max="5156" width="24.85546875" style="134" customWidth="1"/>
    <col min="5157" max="5157" width="16.42578125" style="134" customWidth="1"/>
    <col min="5158" max="5158" width="19" style="134" customWidth="1"/>
    <col min="5159" max="5159" width="10" style="134" bestFit="1" customWidth="1"/>
    <col min="5160" max="5385" width="9.140625" style="134"/>
    <col min="5386" max="5386" width="4.85546875" style="134" customWidth="1"/>
    <col min="5387" max="5387" width="53" style="134" customWidth="1"/>
    <col min="5388" max="5395" width="0" style="134" hidden="1" customWidth="1"/>
    <col min="5396" max="5396" width="11" style="134" customWidth="1"/>
    <col min="5397" max="5397" width="11.7109375" style="134" customWidth="1"/>
    <col min="5398" max="5398" width="11.42578125" style="134" customWidth="1"/>
    <col min="5399" max="5399" width="10.42578125" style="134" customWidth="1"/>
    <col min="5400" max="5400" width="11.5703125" style="134" customWidth="1"/>
    <col min="5401" max="5401" width="9.5703125" style="134" customWidth="1"/>
    <col min="5402" max="5402" width="11.5703125" style="134" customWidth="1"/>
    <col min="5403" max="5403" width="10" style="134" customWidth="1"/>
    <col min="5404" max="5404" width="11" style="134" customWidth="1"/>
    <col min="5405" max="5405" width="11.5703125" style="134" customWidth="1"/>
    <col min="5406" max="5406" width="11.28515625" style="134" customWidth="1"/>
    <col min="5407" max="5407" width="10.28515625" style="134" customWidth="1"/>
    <col min="5408" max="5408" width="10.42578125" style="134" customWidth="1"/>
    <col min="5409" max="5409" width="9.7109375" style="134" customWidth="1"/>
    <col min="5410" max="5410" width="10.5703125" style="134" customWidth="1"/>
    <col min="5411" max="5411" width="11.5703125" style="134" customWidth="1"/>
    <col min="5412" max="5412" width="24.85546875" style="134" customWidth="1"/>
    <col min="5413" max="5413" width="16.42578125" style="134" customWidth="1"/>
    <col min="5414" max="5414" width="19" style="134" customWidth="1"/>
    <col min="5415" max="5415" width="10" style="134" bestFit="1" customWidth="1"/>
    <col min="5416" max="5641" width="9.140625" style="134"/>
    <col min="5642" max="5642" width="4.85546875" style="134" customWidth="1"/>
    <col min="5643" max="5643" width="53" style="134" customWidth="1"/>
    <col min="5644" max="5651" width="0" style="134" hidden="1" customWidth="1"/>
    <col min="5652" max="5652" width="11" style="134" customWidth="1"/>
    <col min="5653" max="5653" width="11.7109375" style="134" customWidth="1"/>
    <col min="5654" max="5654" width="11.42578125" style="134" customWidth="1"/>
    <col min="5655" max="5655" width="10.42578125" style="134" customWidth="1"/>
    <col min="5656" max="5656" width="11.5703125" style="134" customWidth="1"/>
    <col min="5657" max="5657" width="9.5703125" style="134" customWidth="1"/>
    <col min="5658" max="5658" width="11.5703125" style="134" customWidth="1"/>
    <col min="5659" max="5659" width="10" style="134" customWidth="1"/>
    <col min="5660" max="5660" width="11" style="134" customWidth="1"/>
    <col min="5661" max="5661" width="11.5703125" style="134" customWidth="1"/>
    <col min="5662" max="5662" width="11.28515625" style="134" customWidth="1"/>
    <col min="5663" max="5663" width="10.28515625" style="134" customWidth="1"/>
    <col min="5664" max="5664" width="10.42578125" style="134" customWidth="1"/>
    <col min="5665" max="5665" width="9.7109375" style="134" customWidth="1"/>
    <col min="5666" max="5666" width="10.5703125" style="134" customWidth="1"/>
    <col min="5667" max="5667" width="11.5703125" style="134" customWidth="1"/>
    <col min="5668" max="5668" width="24.85546875" style="134" customWidth="1"/>
    <col min="5669" max="5669" width="16.42578125" style="134" customWidth="1"/>
    <col min="5670" max="5670" width="19" style="134" customWidth="1"/>
    <col min="5671" max="5671" width="10" style="134" bestFit="1" customWidth="1"/>
    <col min="5672" max="5897" width="9.140625" style="134"/>
    <col min="5898" max="5898" width="4.85546875" style="134" customWidth="1"/>
    <col min="5899" max="5899" width="53" style="134" customWidth="1"/>
    <col min="5900" max="5907" width="0" style="134" hidden="1" customWidth="1"/>
    <col min="5908" max="5908" width="11" style="134" customWidth="1"/>
    <col min="5909" max="5909" width="11.7109375" style="134" customWidth="1"/>
    <col min="5910" max="5910" width="11.42578125" style="134" customWidth="1"/>
    <col min="5911" max="5911" width="10.42578125" style="134" customWidth="1"/>
    <col min="5912" max="5912" width="11.5703125" style="134" customWidth="1"/>
    <col min="5913" max="5913" width="9.5703125" style="134" customWidth="1"/>
    <col min="5914" max="5914" width="11.5703125" style="134" customWidth="1"/>
    <col min="5915" max="5915" width="10" style="134" customWidth="1"/>
    <col min="5916" max="5916" width="11" style="134" customWidth="1"/>
    <col min="5917" max="5917" width="11.5703125" style="134" customWidth="1"/>
    <col min="5918" max="5918" width="11.28515625" style="134" customWidth="1"/>
    <col min="5919" max="5919" width="10.28515625" style="134" customWidth="1"/>
    <col min="5920" max="5920" width="10.42578125" style="134" customWidth="1"/>
    <col min="5921" max="5921" width="9.7109375" style="134" customWidth="1"/>
    <col min="5922" max="5922" width="10.5703125" style="134" customWidth="1"/>
    <col min="5923" max="5923" width="11.5703125" style="134" customWidth="1"/>
    <col min="5924" max="5924" width="24.85546875" style="134" customWidth="1"/>
    <col min="5925" max="5925" width="16.42578125" style="134" customWidth="1"/>
    <col min="5926" max="5926" width="19" style="134" customWidth="1"/>
    <col min="5927" max="5927" width="10" style="134" bestFit="1" customWidth="1"/>
    <col min="5928" max="6153" width="9.140625" style="134"/>
    <col min="6154" max="6154" width="4.85546875" style="134" customWidth="1"/>
    <col min="6155" max="6155" width="53" style="134" customWidth="1"/>
    <col min="6156" max="6163" width="0" style="134" hidden="1" customWidth="1"/>
    <col min="6164" max="6164" width="11" style="134" customWidth="1"/>
    <col min="6165" max="6165" width="11.7109375" style="134" customWidth="1"/>
    <col min="6166" max="6166" width="11.42578125" style="134" customWidth="1"/>
    <col min="6167" max="6167" width="10.42578125" style="134" customWidth="1"/>
    <col min="6168" max="6168" width="11.5703125" style="134" customWidth="1"/>
    <col min="6169" max="6169" width="9.5703125" style="134" customWidth="1"/>
    <col min="6170" max="6170" width="11.5703125" style="134" customWidth="1"/>
    <col min="6171" max="6171" width="10" style="134" customWidth="1"/>
    <col min="6172" max="6172" width="11" style="134" customWidth="1"/>
    <col min="6173" max="6173" width="11.5703125" style="134" customWidth="1"/>
    <col min="6174" max="6174" width="11.28515625" style="134" customWidth="1"/>
    <col min="6175" max="6175" width="10.28515625" style="134" customWidth="1"/>
    <col min="6176" max="6176" width="10.42578125" style="134" customWidth="1"/>
    <col min="6177" max="6177" width="9.7109375" style="134" customWidth="1"/>
    <col min="6178" max="6178" width="10.5703125" style="134" customWidth="1"/>
    <col min="6179" max="6179" width="11.5703125" style="134" customWidth="1"/>
    <col min="6180" max="6180" width="24.85546875" style="134" customWidth="1"/>
    <col min="6181" max="6181" width="16.42578125" style="134" customWidth="1"/>
    <col min="6182" max="6182" width="19" style="134" customWidth="1"/>
    <col min="6183" max="6183" width="10" style="134" bestFit="1" customWidth="1"/>
    <col min="6184" max="6409" width="9.140625" style="134"/>
    <col min="6410" max="6410" width="4.85546875" style="134" customWidth="1"/>
    <col min="6411" max="6411" width="53" style="134" customWidth="1"/>
    <col min="6412" max="6419" width="0" style="134" hidden="1" customWidth="1"/>
    <col min="6420" max="6420" width="11" style="134" customWidth="1"/>
    <col min="6421" max="6421" width="11.7109375" style="134" customWidth="1"/>
    <col min="6422" max="6422" width="11.42578125" style="134" customWidth="1"/>
    <col min="6423" max="6423" width="10.42578125" style="134" customWidth="1"/>
    <col min="6424" max="6424" width="11.5703125" style="134" customWidth="1"/>
    <col min="6425" max="6425" width="9.5703125" style="134" customWidth="1"/>
    <col min="6426" max="6426" width="11.5703125" style="134" customWidth="1"/>
    <col min="6427" max="6427" width="10" style="134" customWidth="1"/>
    <col min="6428" max="6428" width="11" style="134" customWidth="1"/>
    <col min="6429" max="6429" width="11.5703125" style="134" customWidth="1"/>
    <col min="6430" max="6430" width="11.28515625" style="134" customWidth="1"/>
    <col min="6431" max="6431" width="10.28515625" style="134" customWidth="1"/>
    <col min="6432" max="6432" width="10.42578125" style="134" customWidth="1"/>
    <col min="6433" max="6433" width="9.7109375" style="134" customWidth="1"/>
    <col min="6434" max="6434" width="10.5703125" style="134" customWidth="1"/>
    <col min="6435" max="6435" width="11.5703125" style="134" customWidth="1"/>
    <col min="6436" max="6436" width="24.85546875" style="134" customWidth="1"/>
    <col min="6437" max="6437" width="16.42578125" style="134" customWidth="1"/>
    <col min="6438" max="6438" width="19" style="134" customWidth="1"/>
    <col min="6439" max="6439" width="10" style="134" bestFit="1" customWidth="1"/>
    <col min="6440" max="6665" width="9.140625" style="134"/>
    <col min="6666" max="6666" width="4.85546875" style="134" customWidth="1"/>
    <col min="6667" max="6667" width="53" style="134" customWidth="1"/>
    <col min="6668" max="6675" width="0" style="134" hidden="1" customWidth="1"/>
    <col min="6676" max="6676" width="11" style="134" customWidth="1"/>
    <col min="6677" max="6677" width="11.7109375" style="134" customWidth="1"/>
    <col min="6678" max="6678" width="11.42578125" style="134" customWidth="1"/>
    <col min="6679" max="6679" width="10.42578125" style="134" customWidth="1"/>
    <col min="6680" max="6680" width="11.5703125" style="134" customWidth="1"/>
    <col min="6681" max="6681" width="9.5703125" style="134" customWidth="1"/>
    <col min="6682" max="6682" width="11.5703125" style="134" customWidth="1"/>
    <col min="6683" max="6683" width="10" style="134" customWidth="1"/>
    <col min="6684" max="6684" width="11" style="134" customWidth="1"/>
    <col min="6685" max="6685" width="11.5703125" style="134" customWidth="1"/>
    <col min="6686" max="6686" width="11.28515625" style="134" customWidth="1"/>
    <col min="6687" max="6687" width="10.28515625" style="134" customWidth="1"/>
    <col min="6688" max="6688" width="10.42578125" style="134" customWidth="1"/>
    <col min="6689" max="6689" width="9.7109375" style="134" customWidth="1"/>
    <col min="6690" max="6690" width="10.5703125" style="134" customWidth="1"/>
    <col min="6691" max="6691" width="11.5703125" style="134" customWidth="1"/>
    <col min="6692" max="6692" width="24.85546875" style="134" customWidth="1"/>
    <col min="6693" max="6693" width="16.42578125" style="134" customWidth="1"/>
    <col min="6694" max="6694" width="19" style="134" customWidth="1"/>
    <col min="6695" max="6695" width="10" style="134" bestFit="1" customWidth="1"/>
    <col min="6696" max="6921" width="9.140625" style="134"/>
    <col min="6922" max="6922" width="4.85546875" style="134" customWidth="1"/>
    <col min="6923" max="6923" width="53" style="134" customWidth="1"/>
    <col min="6924" max="6931" width="0" style="134" hidden="1" customWidth="1"/>
    <col min="6932" max="6932" width="11" style="134" customWidth="1"/>
    <col min="6933" max="6933" width="11.7109375" style="134" customWidth="1"/>
    <col min="6934" max="6934" width="11.42578125" style="134" customWidth="1"/>
    <col min="6935" max="6935" width="10.42578125" style="134" customWidth="1"/>
    <col min="6936" max="6936" width="11.5703125" style="134" customWidth="1"/>
    <col min="6937" max="6937" width="9.5703125" style="134" customWidth="1"/>
    <col min="6938" max="6938" width="11.5703125" style="134" customWidth="1"/>
    <col min="6939" max="6939" width="10" style="134" customWidth="1"/>
    <col min="6940" max="6940" width="11" style="134" customWidth="1"/>
    <col min="6941" max="6941" width="11.5703125" style="134" customWidth="1"/>
    <col min="6942" max="6942" width="11.28515625" style="134" customWidth="1"/>
    <col min="6943" max="6943" width="10.28515625" style="134" customWidth="1"/>
    <col min="6944" max="6944" width="10.42578125" style="134" customWidth="1"/>
    <col min="6945" max="6945" width="9.7109375" style="134" customWidth="1"/>
    <col min="6946" max="6946" width="10.5703125" style="134" customWidth="1"/>
    <col min="6947" max="6947" width="11.5703125" style="134" customWidth="1"/>
    <col min="6948" max="6948" width="24.85546875" style="134" customWidth="1"/>
    <col min="6949" max="6949" width="16.42578125" style="134" customWidth="1"/>
    <col min="6950" max="6950" width="19" style="134" customWidth="1"/>
    <col min="6951" max="6951" width="10" style="134" bestFit="1" customWidth="1"/>
    <col min="6952" max="7177" width="9.140625" style="134"/>
    <col min="7178" max="7178" width="4.85546875" style="134" customWidth="1"/>
    <col min="7179" max="7179" width="53" style="134" customWidth="1"/>
    <col min="7180" max="7187" width="0" style="134" hidden="1" customWidth="1"/>
    <col min="7188" max="7188" width="11" style="134" customWidth="1"/>
    <col min="7189" max="7189" width="11.7109375" style="134" customWidth="1"/>
    <col min="7190" max="7190" width="11.42578125" style="134" customWidth="1"/>
    <col min="7191" max="7191" width="10.42578125" style="134" customWidth="1"/>
    <col min="7192" max="7192" width="11.5703125" style="134" customWidth="1"/>
    <col min="7193" max="7193" width="9.5703125" style="134" customWidth="1"/>
    <col min="7194" max="7194" width="11.5703125" style="134" customWidth="1"/>
    <col min="7195" max="7195" width="10" style="134" customWidth="1"/>
    <col min="7196" max="7196" width="11" style="134" customWidth="1"/>
    <col min="7197" max="7197" width="11.5703125" style="134" customWidth="1"/>
    <col min="7198" max="7198" width="11.28515625" style="134" customWidth="1"/>
    <col min="7199" max="7199" width="10.28515625" style="134" customWidth="1"/>
    <col min="7200" max="7200" width="10.42578125" style="134" customWidth="1"/>
    <col min="7201" max="7201" width="9.7109375" style="134" customWidth="1"/>
    <col min="7202" max="7202" width="10.5703125" style="134" customWidth="1"/>
    <col min="7203" max="7203" width="11.5703125" style="134" customWidth="1"/>
    <col min="7204" max="7204" width="24.85546875" style="134" customWidth="1"/>
    <col min="7205" max="7205" width="16.42578125" style="134" customWidth="1"/>
    <col min="7206" max="7206" width="19" style="134" customWidth="1"/>
    <col min="7207" max="7207" width="10" style="134" bestFit="1" customWidth="1"/>
    <col min="7208" max="7433" width="9.140625" style="134"/>
    <col min="7434" max="7434" width="4.85546875" style="134" customWidth="1"/>
    <col min="7435" max="7435" width="53" style="134" customWidth="1"/>
    <col min="7436" max="7443" width="0" style="134" hidden="1" customWidth="1"/>
    <col min="7444" max="7444" width="11" style="134" customWidth="1"/>
    <col min="7445" max="7445" width="11.7109375" style="134" customWidth="1"/>
    <col min="7446" max="7446" width="11.42578125" style="134" customWidth="1"/>
    <col min="7447" max="7447" width="10.42578125" style="134" customWidth="1"/>
    <col min="7448" max="7448" width="11.5703125" style="134" customWidth="1"/>
    <col min="7449" max="7449" width="9.5703125" style="134" customWidth="1"/>
    <col min="7450" max="7450" width="11.5703125" style="134" customWidth="1"/>
    <col min="7451" max="7451" width="10" style="134" customWidth="1"/>
    <col min="7452" max="7452" width="11" style="134" customWidth="1"/>
    <col min="7453" max="7453" width="11.5703125" style="134" customWidth="1"/>
    <col min="7454" max="7454" width="11.28515625" style="134" customWidth="1"/>
    <col min="7455" max="7455" width="10.28515625" style="134" customWidth="1"/>
    <col min="7456" max="7456" width="10.42578125" style="134" customWidth="1"/>
    <col min="7457" max="7457" width="9.7109375" style="134" customWidth="1"/>
    <col min="7458" max="7458" width="10.5703125" style="134" customWidth="1"/>
    <col min="7459" max="7459" width="11.5703125" style="134" customWidth="1"/>
    <col min="7460" max="7460" width="24.85546875" style="134" customWidth="1"/>
    <col min="7461" max="7461" width="16.42578125" style="134" customWidth="1"/>
    <col min="7462" max="7462" width="19" style="134" customWidth="1"/>
    <col min="7463" max="7463" width="10" style="134" bestFit="1" customWidth="1"/>
    <col min="7464" max="7689" width="9.140625" style="134"/>
    <col min="7690" max="7690" width="4.85546875" style="134" customWidth="1"/>
    <col min="7691" max="7691" width="53" style="134" customWidth="1"/>
    <col min="7692" max="7699" width="0" style="134" hidden="1" customWidth="1"/>
    <col min="7700" max="7700" width="11" style="134" customWidth="1"/>
    <col min="7701" max="7701" width="11.7109375" style="134" customWidth="1"/>
    <col min="7702" max="7702" width="11.42578125" style="134" customWidth="1"/>
    <col min="7703" max="7703" width="10.42578125" style="134" customWidth="1"/>
    <col min="7704" max="7704" width="11.5703125" style="134" customWidth="1"/>
    <col min="7705" max="7705" width="9.5703125" style="134" customWidth="1"/>
    <col min="7706" max="7706" width="11.5703125" style="134" customWidth="1"/>
    <col min="7707" max="7707" width="10" style="134" customWidth="1"/>
    <col min="7708" max="7708" width="11" style="134" customWidth="1"/>
    <col min="7709" max="7709" width="11.5703125" style="134" customWidth="1"/>
    <col min="7710" max="7710" width="11.28515625" style="134" customWidth="1"/>
    <col min="7711" max="7711" width="10.28515625" style="134" customWidth="1"/>
    <col min="7712" max="7712" width="10.42578125" style="134" customWidth="1"/>
    <col min="7713" max="7713" width="9.7109375" style="134" customWidth="1"/>
    <col min="7714" max="7714" width="10.5703125" style="134" customWidth="1"/>
    <col min="7715" max="7715" width="11.5703125" style="134" customWidth="1"/>
    <col min="7716" max="7716" width="24.85546875" style="134" customWidth="1"/>
    <col min="7717" max="7717" width="16.42578125" style="134" customWidth="1"/>
    <col min="7718" max="7718" width="19" style="134" customWidth="1"/>
    <col min="7719" max="7719" width="10" style="134" bestFit="1" customWidth="1"/>
    <col min="7720" max="7945" width="9.140625" style="134"/>
    <col min="7946" max="7946" width="4.85546875" style="134" customWidth="1"/>
    <col min="7947" max="7947" width="53" style="134" customWidth="1"/>
    <col min="7948" max="7955" width="0" style="134" hidden="1" customWidth="1"/>
    <col min="7956" max="7956" width="11" style="134" customWidth="1"/>
    <col min="7957" max="7957" width="11.7109375" style="134" customWidth="1"/>
    <col min="7958" max="7958" width="11.42578125" style="134" customWidth="1"/>
    <col min="7959" max="7959" width="10.42578125" style="134" customWidth="1"/>
    <col min="7960" max="7960" width="11.5703125" style="134" customWidth="1"/>
    <col min="7961" max="7961" width="9.5703125" style="134" customWidth="1"/>
    <col min="7962" max="7962" width="11.5703125" style="134" customWidth="1"/>
    <col min="7963" max="7963" width="10" style="134" customWidth="1"/>
    <col min="7964" max="7964" width="11" style="134" customWidth="1"/>
    <col min="7965" max="7965" width="11.5703125" style="134" customWidth="1"/>
    <col min="7966" max="7966" width="11.28515625" style="134" customWidth="1"/>
    <col min="7967" max="7967" width="10.28515625" style="134" customWidth="1"/>
    <col min="7968" max="7968" width="10.42578125" style="134" customWidth="1"/>
    <col min="7969" max="7969" width="9.7109375" style="134" customWidth="1"/>
    <col min="7970" max="7970" width="10.5703125" style="134" customWidth="1"/>
    <col min="7971" max="7971" width="11.5703125" style="134" customWidth="1"/>
    <col min="7972" max="7972" width="24.85546875" style="134" customWidth="1"/>
    <col min="7973" max="7973" width="16.42578125" style="134" customWidth="1"/>
    <col min="7974" max="7974" width="19" style="134" customWidth="1"/>
    <col min="7975" max="7975" width="10" style="134" bestFit="1" customWidth="1"/>
    <col min="7976" max="8201" width="9.140625" style="134"/>
    <col min="8202" max="8202" width="4.85546875" style="134" customWidth="1"/>
    <col min="8203" max="8203" width="53" style="134" customWidth="1"/>
    <col min="8204" max="8211" width="0" style="134" hidden="1" customWidth="1"/>
    <col min="8212" max="8212" width="11" style="134" customWidth="1"/>
    <col min="8213" max="8213" width="11.7109375" style="134" customWidth="1"/>
    <col min="8214" max="8214" width="11.42578125" style="134" customWidth="1"/>
    <col min="8215" max="8215" width="10.42578125" style="134" customWidth="1"/>
    <col min="8216" max="8216" width="11.5703125" style="134" customWidth="1"/>
    <col min="8217" max="8217" width="9.5703125" style="134" customWidth="1"/>
    <col min="8218" max="8218" width="11.5703125" style="134" customWidth="1"/>
    <col min="8219" max="8219" width="10" style="134" customWidth="1"/>
    <col min="8220" max="8220" width="11" style="134" customWidth="1"/>
    <col min="8221" max="8221" width="11.5703125" style="134" customWidth="1"/>
    <col min="8222" max="8222" width="11.28515625" style="134" customWidth="1"/>
    <col min="8223" max="8223" width="10.28515625" style="134" customWidth="1"/>
    <col min="8224" max="8224" width="10.42578125" style="134" customWidth="1"/>
    <col min="8225" max="8225" width="9.7109375" style="134" customWidth="1"/>
    <col min="8226" max="8226" width="10.5703125" style="134" customWidth="1"/>
    <col min="8227" max="8227" width="11.5703125" style="134" customWidth="1"/>
    <col min="8228" max="8228" width="24.85546875" style="134" customWidth="1"/>
    <col min="8229" max="8229" width="16.42578125" style="134" customWidth="1"/>
    <col min="8230" max="8230" width="19" style="134" customWidth="1"/>
    <col min="8231" max="8231" width="10" style="134" bestFit="1" customWidth="1"/>
    <col min="8232" max="8457" width="9.140625" style="134"/>
    <col min="8458" max="8458" width="4.85546875" style="134" customWidth="1"/>
    <col min="8459" max="8459" width="53" style="134" customWidth="1"/>
    <col min="8460" max="8467" width="0" style="134" hidden="1" customWidth="1"/>
    <col min="8468" max="8468" width="11" style="134" customWidth="1"/>
    <col min="8469" max="8469" width="11.7109375" style="134" customWidth="1"/>
    <col min="8470" max="8470" width="11.42578125" style="134" customWidth="1"/>
    <col min="8471" max="8471" width="10.42578125" style="134" customWidth="1"/>
    <col min="8472" max="8472" width="11.5703125" style="134" customWidth="1"/>
    <col min="8473" max="8473" width="9.5703125" style="134" customWidth="1"/>
    <col min="8474" max="8474" width="11.5703125" style="134" customWidth="1"/>
    <col min="8475" max="8475" width="10" style="134" customWidth="1"/>
    <col min="8476" max="8476" width="11" style="134" customWidth="1"/>
    <col min="8477" max="8477" width="11.5703125" style="134" customWidth="1"/>
    <col min="8478" max="8478" width="11.28515625" style="134" customWidth="1"/>
    <col min="8479" max="8479" width="10.28515625" style="134" customWidth="1"/>
    <col min="8480" max="8480" width="10.42578125" style="134" customWidth="1"/>
    <col min="8481" max="8481" width="9.7109375" style="134" customWidth="1"/>
    <col min="8482" max="8482" width="10.5703125" style="134" customWidth="1"/>
    <col min="8483" max="8483" width="11.5703125" style="134" customWidth="1"/>
    <col min="8484" max="8484" width="24.85546875" style="134" customWidth="1"/>
    <col min="8485" max="8485" width="16.42578125" style="134" customWidth="1"/>
    <col min="8486" max="8486" width="19" style="134" customWidth="1"/>
    <col min="8487" max="8487" width="10" style="134" bestFit="1" customWidth="1"/>
    <col min="8488" max="8713" width="9.140625" style="134"/>
    <col min="8714" max="8714" width="4.85546875" style="134" customWidth="1"/>
    <col min="8715" max="8715" width="53" style="134" customWidth="1"/>
    <col min="8716" max="8723" width="0" style="134" hidden="1" customWidth="1"/>
    <col min="8724" max="8724" width="11" style="134" customWidth="1"/>
    <col min="8725" max="8725" width="11.7109375" style="134" customWidth="1"/>
    <col min="8726" max="8726" width="11.42578125" style="134" customWidth="1"/>
    <col min="8727" max="8727" width="10.42578125" style="134" customWidth="1"/>
    <col min="8728" max="8728" width="11.5703125" style="134" customWidth="1"/>
    <col min="8729" max="8729" width="9.5703125" style="134" customWidth="1"/>
    <col min="8730" max="8730" width="11.5703125" style="134" customWidth="1"/>
    <col min="8731" max="8731" width="10" style="134" customWidth="1"/>
    <col min="8732" max="8732" width="11" style="134" customWidth="1"/>
    <col min="8733" max="8733" width="11.5703125" style="134" customWidth="1"/>
    <col min="8734" max="8734" width="11.28515625" style="134" customWidth="1"/>
    <col min="8735" max="8735" width="10.28515625" style="134" customWidth="1"/>
    <col min="8736" max="8736" width="10.42578125" style="134" customWidth="1"/>
    <col min="8737" max="8737" width="9.7109375" style="134" customWidth="1"/>
    <col min="8738" max="8738" width="10.5703125" style="134" customWidth="1"/>
    <col min="8739" max="8739" width="11.5703125" style="134" customWidth="1"/>
    <col min="8740" max="8740" width="24.85546875" style="134" customWidth="1"/>
    <col min="8741" max="8741" width="16.42578125" style="134" customWidth="1"/>
    <col min="8742" max="8742" width="19" style="134" customWidth="1"/>
    <col min="8743" max="8743" width="10" style="134" bestFit="1" customWidth="1"/>
    <col min="8744" max="8969" width="9.140625" style="134"/>
    <col min="8970" max="8970" width="4.85546875" style="134" customWidth="1"/>
    <col min="8971" max="8971" width="53" style="134" customWidth="1"/>
    <col min="8972" max="8979" width="0" style="134" hidden="1" customWidth="1"/>
    <col min="8980" max="8980" width="11" style="134" customWidth="1"/>
    <col min="8981" max="8981" width="11.7109375" style="134" customWidth="1"/>
    <col min="8982" max="8982" width="11.42578125" style="134" customWidth="1"/>
    <col min="8983" max="8983" width="10.42578125" style="134" customWidth="1"/>
    <col min="8984" max="8984" width="11.5703125" style="134" customWidth="1"/>
    <col min="8985" max="8985" width="9.5703125" style="134" customWidth="1"/>
    <col min="8986" max="8986" width="11.5703125" style="134" customWidth="1"/>
    <col min="8987" max="8987" width="10" style="134" customWidth="1"/>
    <col min="8988" max="8988" width="11" style="134" customWidth="1"/>
    <col min="8989" max="8989" width="11.5703125" style="134" customWidth="1"/>
    <col min="8990" max="8990" width="11.28515625" style="134" customWidth="1"/>
    <col min="8991" max="8991" width="10.28515625" style="134" customWidth="1"/>
    <col min="8992" max="8992" width="10.42578125" style="134" customWidth="1"/>
    <col min="8993" max="8993" width="9.7109375" style="134" customWidth="1"/>
    <col min="8994" max="8994" width="10.5703125" style="134" customWidth="1"/>
    <col min="8995" max="8995" width="11.5703125" style="134" customWidth="1"/>
    <col min="8996" max="8996" width="24.85546875" style="134" customWidth="1"/>
    <col min="8997" max="8997" width="16.42578125" style="134" customWidth="1"/>
    <col min="8998" max="8998" width="19" style="134" customWidth="1"/>
    <col min="8999" max="8999" width="10" style="134" bestFit="1" customWidth="1"/>
    <col min="9000" max="9225" width="9.140625" style="134"/>
    <col min="9226" max="9226" width="4.85546875" style="134" customWidth="1"/>
    <col min="9227" max="9227" width="53" style="134" customWidth="1"/>
    <col min="9228" max="9235" width="0" style="134" hidden="1" customWidth="1"/>
    <col min="9236" max="9236" width="11" style="134" customWidth="1"/>
    <col min="9237" max="9237" width="11.7109375" style="134" customWidth="1"/>
    <col min="9238" max="9238" width="11.42578125" style="134" customWidth="1"/>
    <col min="9239" max="9239" width="10.42578125" style="134" customWidth="1"/>
    <col min="9240" max="9240" width="11.5703125" style="134" customWidth="1"/>
    <col min="9241" max="9241" width="9.5703125" style="134" customWidth="1"/>
    <col min="9242" max="9242" width="11.5703125" style="134" customWidth="1"/>
    <col min="9243" max="9243" width="10" style="134" customWidth="1"/>
    <col min="9244" max="9244" width="11" style="134" customWidth="1"/>
    <col min="9245" max="9245" width="11.5703125" style="134" customWidth="1"/>
    <col min="9246" max="9246" width="11.28515625" style="134" customWidth="1"/>
    <col min="9247" max="9247" width="10.28515625" style="134" customWidth="1"/>
    <col min="9248" max="9248" width="10.42578125" style="134" customWidth="1"/>
    <col min="9249" max="9249" width="9.7109375" style="134" customWidth="1"/>
    <col min="9250" max="9250" width="10.5703125" style="134" customWidth="1"/>
    <col min="9251" max="9251" width="11.5703125" style="134" customWidth="1"/>
    <col min="9252" max="9252" width="24.85546875" style="134" customWidth="1"/>
    <col min="9253" max="9253" width="16.42578125" style="134" customWidth="1"/>
    <col min="9254" max="9254" width="19" style="134" customWidth="1"/>
    <col min="9255" max="9255" width="10" style="134" bestFit="1" customWidth="1"/>
    <col min="9256" max="9481" width="9.140625" style="134"/>
    <col min="9482" max="9482" width="4.85546875" style="134" customWidth="1"/>
    <col min="9483" max="9483" width="53" style="134" customWidth="1"/>
    <col min="9484" max="9491" width="0" style="134" hidden="1" customWidth="1"/>
    <col min="9492" max="9492" width="11" style="134" customWidth="1"/>
    <col min="9493" max="9493" width="11.7109375" style="134" customWidth="1"/>
    <col min="9494" max="9494" width="11.42578125" style="134" customWidth="1"/>
    <col min="9495" max="9495" width="10.42578125" style="134" customWidth="1"/>
    <col min="9496" max="9496" width="11.5703125" style="134" customWidth="1"/>
    <col min="9497" max="9497" width="9.5703125" style="134" customWidth="1"/>
    <col min="9498" max="9498" width="11.5703125" style="134" customWidth="1"/>
    <col min="9499" max="9499" width="10" style="134" customWidth="1"/>
    <col min="9500" max="9500" width="11" style="134" customWidth="1"/>
    <col min="9501" max="9501" width="11.5703125" style="134" customWidth="1"/>
    <col min="9502" max="9502" width="11.28515625" style="134" customWidth="1"/>
    <col min="9503" max="9503" width="10.28515625" style="134" customWidth="1"/>
    <col min="9504" max="9504" width="10.42578125" style="134" customWidth="1"/>
    <col min="9505" max="9505" width="9.7109375" style="134" customWidth="1"/>
    <col min="9506" max="9506" width="10.5703125" style="134" customWidth="1"/>
    <col min="9507" max="9507" width="11.5703125" style="134" customWidth="1"/>
    <col min="9508" max="9508" width="24.85546875" style="134" customWidth="1"/>
    <col min="9509" max="9509" width="16.42578125" style="134" customWidth="1"/>
    <col min="9510" max="9510" width="19" style="134" customWidth="1"/>
    <col min="9511" max="9511" width="10" style="134" bestFit="1" customWidth="1"/>
    <col min="9512" max="9737" width="9.140625" style="134"/>
    <col min="9738" max="9738" width="4.85546875" style="134" customWidth="1"/>
    <col min="9739" max="9739" width="53" style="134" customWidth="1"/>
    <col min="9740" max="9747" width="0" style="134" hidden="1" customWidth="1"/>
    <col min="9748" max="9748" width="11" style="134" customWidth="1"/>
    <col min="9749" max="9749" width="11.7109375" style="134" customWidth="1"/>
    <col min="9750" max="9750" width="11.42578125" style="134" customWidth="1"/>
    <col min="9751" max="9751" width="10.42578125" style="134" customWidth="1"/>
    <col min="9752" max="9752" width="11.5703125" style="134" customWidth="1"/>
    <col min="9753" max="9753" width="9.5703125" style="134" customWidth="1"/>
    <col min="9754" max="9754" width="11.5703125" style="134" customWidth="1"/>
    <col min="9755" max="9755" width="10" style="134" customWidth="1"/>
    <col min="9756" max="9756" width="11" style="134" customWidth="1"/>
    <col min="9757" max="9757" width="11.5703125" style="134" customWidth="1"/>
    <col min="9758" max="9758" width="11.28515625" style="134" customWidth="1"/>
    <col min="9759" max="9759" width="10.28515625" style="134" customWidth="1"/>
    <col min="9760" max="9760" width="10.42578125" style="134" customWidth="1"/>
    <col min="9761" max="9761" width="9.7109375" style="134" customWidth="1"/>
    <col min="9762" max="9762" width="10.5703125" style="134" customWidth="1"/>
    <col min="9763" max="9763" width="11.5703125" style="134" customWidth="1"/>
    <col min="9764" max="9764" width="24.85546875" style="134" customWidth="1"/>
    <col min="9765" max="9765" width="16.42578125" style="134" customWidth="1"/>
    <col min="9766" max="9766" width="19" style="134" customWidth="1"/>
    <col min="9767" max="9767" width="10" style="134" bestFit="1" customWidth="1"/>
    <col min="9768" max="9993" width="9.140625" style="134"/>
    <col min="9994" max="9994" width="4.85546875" style="134" customWidth="1"/>
    <col min="9995" max="9995" width="53" style="134" customWidth="1"/>
    <col min="9996" max="10003" width="0" style="134" hidden="1" customWidth="1"/>
    <col min="10004" max="10004" width="11" style="134" customWidth="1"/>
    <col min="10005" max="10005" width="11.7109375" style="134" customWidth="1"/>
    <col min="10006" max="10006" width="11.42578125" style="134" customWidth="1"/>
    <col min="10007" max="10007" width="10.42578125" style="134" customWidth="1"/>
    <col min="10008" max="10008" width="11.5703125" style="134" customWidth="1"/>
    <col min="10009" max="10009" width="9.5703125" style="134" customWidth="1"/>
    <col min="10010" max="10010" width="11.5703125" style="134" customWidth="1"/>
    <col min="10011" max="10011" width="10" style="134" customWidth="1"/>
    <col min="10012" max="10012" width="11" style="134" customWidth="1"/>
    <col min="10013" max="10013" width="11.5703125" style="134" customWidth="1"/>
    <col min="10014" max="10014" width="11.28515625" style="134" customWidth="1"/>
    <col min="10015" max="10015" width="10.28515625" style="134" customWidth="1"/>
    <col min="10016" max="10016" width="10.42578125" style="134" customWidth="1"/>
    <col min="10017" max="10017" width="9.7109375" style="134" customWidth="1"/>
    <col min="10018" max="10018" width="10.5703125" style="134" customWidth="1"/>
    <col min="10019" max="10019" width="11.5703125" style="134" customWidth="1"/>
    <col min="10020" max="10020" width="24.85546875" style="134" customWidth="1"/>
    <col min="10021" max="10021" width="16.42578125" style="134" customWidth="1"/>
    <col min="10022" max="10022" width="19" style="134" customWidth="1"/>
    <col min="10023" max="10023" width="10" style="134" bestFit="1" customWidth="1"/>
    <col min="10024" max="10249" width="9.140625" style="134"/>
    <col min="10250" max="10250" width="4.85546875" style="134" customWidth="1"/>
    <col min="10251" max="10251" width="53" style="134" customWidth="1"/>
    <col min="10252" max="10259" width="0" style="134" hidden="1" customWidth="1"/>
    <col min="10260" max="10260" width="11" style="134" customWidth="1"/>
    <col min="10261" max="10261" width="11.7109375" style="134" customWidth="1"/>
    <col min="10262" max="10262" width="11.42578125" style="134" customWidth="1"/>
    <col min="10263" max="10263" width="10.42578125" style="134" customWidth="1"/>
    <col min="10264" max="10264" width="11.5703125" style="134" customWidth="1"/>
    <col min="10265" max="10265" width="9.5703125" style="134" customWidth="1"/>
    <col min="10266" max="10266" width="11.5703125" style="134" customWidth="1"/>
    <col min="10267" max="10267" width="10" style="134" customWidth="1"/>
    <col min="10268" max="10268" width="11" style="134" customWidth="1"/>
    <col min="10269" max="10269" width="11.5703125" style="134" customWidth="1"/>
    <col min="10270" max="10270" width="11.28515625" style="134" customWidth="1"/>
    <col min="10271" max="10271" width="10.28515625" style="134" customWidth="1"/>
    <col min="10272" max="10272" width="10.42578125" style="134" customWidth="1"/>
    <col min="10273" max="10273" width="9.7109375" style="134" customWidth="1"/>
    <col min="10274" max="10274" width="10.5703125" style="134" customWidth="1"/>
    <col min="10275" max="10275" width="11.5703125" style="134" customWidth="1"/>
    <col min="10276" max="10276" width="24.85546875" style="134" customWidth="1"/>
    <col min="10277" max="10277" width="16.42578125" style="134" customWidth="1"/>
    <col min="10278" max="10278" width="19" style="134" customWidth="1"/>
    <col min="10279" max="10279" width="10" style="134" bestFit="1" customWidth="1"/>
    <col min="10280" max="10505" width="9.140625" style="134"/>
    <col min="10506" max="10506" width="4.85546875" style="134" customWidth="1"/>
    <col min="10507" max="10507" width="53" style="134" customWidth="1"/>
    <col min="10508" max="10515" width="0" style="134" hidden="1" customWidth="1"/>
    <col min="10516" max="10516" width="11" style="134" customWidth="1"/>
    <col min="10517" max="10517" width="11.7109375" style="134" customWidth="1"/>
    <col min="10518" max="10518" width="11.42578125" style="134" customWidth="1"/>
    <col min="10519" max="10519" width="10.42578125" style="134" customWidth="1"/>
    <col min="10520" max="10520" width="11.5703125" style="134" customWidth="1"/>
    <col min="10521" max="10521" width="9.5703125" style="134" customWidth="1"/>
    <col min="10522" max="10522" width="11.5703125" style="134" customWidth="1"/>
    <col min="10523" max="10523" width="10" style="134" customWidth="1"/>
    <col min="10524" max="10524" width="11" style="134" customWidth="1"/>
    <col min="10525" max="10525" width="11.5703125" style="134" customWidth="1"/>
    <col min="10526" max="10526" width="11.28515625" style="134" customWidth="1"/>
    <col min="10527" max="10527" width="10.28515625" style="134" customWidth="1"/>
    <col min="10528" max="10528" width="10.42578125" style="134" customWidth="1"/>
    <col min="10529" max="10529" width="9.7109375" style="134" customWidth="1"/>
    <col min="10530" max="10530" width="10.5703125" style="134" customWidth="1"/>
    <col min="10531" max="10531" width="11.5703125" style="134" customWidth="1"/>
    <col min="10532" max="10532" width="24.85546875" style="134" customWidth="1"/>
    <col min="10533" max="10533" width="16.42578125" style="134" customWidth="1"/>
    <col min="10534" max="10534" width="19" style="134" customWidth="1"/>
    <col min="10535" max="10535" width="10" style="134" bestFit="1" customWidth="1"/>
    <col min="10536" max="10761" width="9.140625" style="134"/>
    <col min="10762" max="10762" width="4.85546875" style="134" customWidth="1"/>
    <col min="10763" max="10763" width="53" style="134" customWidth="1"/>
    <col min="10764" max="10771" width="0" style="134" hidden="1" customWidth="1"/>
    <col min="10772" max="10772" width="11" style="134" customWidth="1"/>
    <col min="10773" max="10773" width="11.7109375" style="134" customWidth="1"/>
    <col min="10774" max="10774" width="11.42578125" style="134" customWidth="1"/>
    <col min="10775" max="10775" width="10.42578125" style="134" customWidth="1"/>
    <col min="10776" max="10776" width="11.5703125" style="134" customWidth="1"/>
    <col min="10777" max="10777" width="9.5703125" style="134" customWidth="1"/>
    <col min="10778" max="10778" width="11.5703125" style="134" customWidth="1"/>
    <col min="10779" max="10779" width="10" style="134" customWidth="1"/>
    <col min="10780" max="10780" width="11" style="134" customWidth="1"/>
    <col min="10781" max="10781" width="11.5703125" style="134" customWidth="1"/>
    <col min="10782" max="10782" width="11.28515625" style="134" customWidth="1"/>
    <col min="10783" max="10783" width="10.28515625" style="134" customWidth="1"/>
    <col min="10784" max="10784" width="10.42578125" style="134" customWidth="1"/>
    <col min="10785" max="10785" width="9.7109375" style="134" customWidth="1"/>
    <col min="10786" max="10786" width="10.5703125" style="134" customWidth="1"/>
    <col min="10787" max="10787" width="11.5703125" style="134" customWidth="1"/>
    <col min="10788" max="10788" width="24.85546875" style="134" customWidth="1"/>
    <col min="10789" max="10789" width="16.42578125" style="134" customWidth="1"/>
    <col min="10790" max="10790" width="19" style="134" customWidth="1"/>
    <col min="10791" max="10791" width="10" style="134" bestFit="1" customWidth="1"/>
    <col min="10792" max="11017" width="9.140625" style="134"/>
    <col min="11018" max="11018" width="4.85546875" style="134" customWidth="1"/>
    <col min="11019" max="11019" width="53" style="134" customWidth="1"/>
    <col min="11020" max="11027" width="0" style="134" hidden="1" customWidth="1"/>
    <col min="11028" max="11028" width="11" style="134" customWidth="1"/>
    <col min="11029" max="11029" width="11.7109375" style="134" customWidth="1"/>
    <col min="11030" max="11030" width="11.42578125" style="134" customWidth="1"/>
    <col min="11031" max="11031" width="10.42578125" style="134" customWidth="1"/>
    <col min="11032" max="11032" width="11.5703125" style="134" customWidth="1"/>
    <col min="11033" max="11033" width="9.5703125" style="134" customWidth="1"/>
    <col min="11034" max="11034" width="11.5703125" style="134" customWidth="1"/>
    <col min="11035" max="11035" width="10" style="134" customWidth="1"/>
    <col min="11036" max="11036" width="11" style="134" customWidth="1"/>
    <col min="11037" max="11037" width="11.5703125" style="134" customWidth="1"/>
    <col min="11038" max="11038" width="11.28515625" style="134" customWidth="1"/>
    <col min="11039" max="11039" width="10.28515625" style="134" customWidth="1"/>
    <col min="11040" max="11040" width="10.42578125" style="134" customWidth="1"/>
    <col min="11041" max="11041" width="9.7109375" style="134" customWidth="1"/>
    <col min="11042" max="11042" width="10.5703125" style="134" customWidth="1"/>
    <col min="11043" max="11043" width="11.5703125" style="134" customWidth="1"/>
    <col min="11044" max="11044" width="24.85546875" style="134" customWidth="1"/>
    <col min="11045" max="11045" width="16.42578125" style="134" customWidth="1"/>
    <col min="11046" max="11046" width="19" style="134" customWidth="1"/>
    <col min="11047" max="11047" width="10" style="134" bestFit="1" customWidth="1"/>
    <col min="11048" max="11273" width="9.140625" style="134"/>
    <col min="11274" max="11274" width="4.85546875" style="134" customWidth="1"/>
    <col min="11275" max="11275" width="53" style="134" customWidth="1"/>
    <col min="11276" max="11283" width="0" style="134" hidden="1" customWidth="1"/>
    <col min="11284" max="11284" width="11" style="134" customWidth="1"/>
    <col min="11285" max="11285" width="11.7109375" style="134" customWidth="1"/>
    <col min="11286" max="11286" width="11.42578125" style="134" customWidth="1"/>
    <col min="11287" max="11287" width="10.42578125" style="134" customWidth="1"/>
    <col min="11288" max="11288" width="11.5703125" style="134" customWidth="1"/>
    <col min="11289" max="11289" width="9.5703125" style="134" customWidth="1"/>
    <col min="11290" max="11290" width="11.5703125" style="134" customWidth="1"/>
    <col min="11291" max="11291" width="10" style="134" customWidth="1"/>
    <col min="11292" max="11292" width="11" style="134" customWidth="1"/>
    <col min="11293" max="11293" width="11.5703125" style="134" customWidth="1"/>
    <col min="11294" max="11294" width="11.28515625" style="134" customWidth="1"/>
    <col min="11295" max="11295" width="10.28515625" style="134" customWidth="1"/>
    <col min="11296" max="11296" width="10.42578125" style="134" customWidth="1"/>
    <col min="11297" max="11297" width="9.7109375" style="134" customWidth="1"/>
    <col min="11298" max="11298" width="10.5703125" style="134" customWidth="1"/>
    <col min="11299" max="11299" width="11.5703125" style="134" customWidth="1"/>
    <col min="11300" max="11300" width="24.85546875" style="134" customWidth="1"/>
    <col min="11301" max="11301" width="16.42578125" style="134" customWidth="1"/>
    <col min="11302" max="11302" width="19" style="134" customWidth="1"/>
    <col min="11303" max="11303" width="10" style="134" bestFit="1" customWidth="1"/>
    <col min="11304" max="11529" width="9.140625" style="134"/>
    <col min="11530" max="11530" width="4.85546875" style="134" customWidth="1"/>
    <col min="11531" max="11531" width="53" style="134" customWidth="1"/>
    <col min="11532" max="11539" width="0" style="134" hidden="1" customWidth="1"/>
    <col min="11540" max="11540" width="11" style="134" customWidth="1"/>
    <col min="11541" max="11541" width="11.7109375" style="134" customWidth="1"/>
    <col min="11542" max="11542" width="11.42578125" style="134" customWidth="1"/>
    <col min="11543" max="11543" width="10.42578125" style="134" customWidth="1"/>
    <col min="11544" max="11544" width="11.5703125" style="134" customWidth="1"/>
    <col min="11545" max="11545" width="9.5703125" style="134" customWidth="1"/>
    <col min="11546" max="11546" width="11.5703125" style="134" customWidth="1"/>
    <col min="11547" max="11547" width="10" style="134" customWidth="1"/>
    <col min="11548" max="11548" width="11" style="134" customWidth="1"/>
    <col min="11549" max="11549" width="11.5703125" style="134" customWidth="1"/>
    <col min="11550" max="11550" width="11.28515625" style="134" customWidth="1"/>
    <col min="11551" max="11551" width="10.28515625" style="134" customWidth="1"/>
    <col min="11552" max="11552" width="10.42578125" style="134" customWidth="1"/>
    <col min="11553" max="11553" width="9.7109375" style="134" customWidth="1"/>
    <col min="11554" max="11554" width="10.5703125" style="134" customWidth="1"/>
    <col min="11555" max="11555" width="11.5703125" style="134" customWidth="1"/>
    <col min="11556" max="11556" width="24.85546875" style="134" customWidth="1"/>
    <col min="11557" max="11557" width="16.42578125" style="134" customWidth="1"/>
    <col min="11558" max="11558" width="19" style="134" customWidth="1"/>
    <col min="11559" max="11559" width="10" style="134" bestFit="1" customWidth="1"/>
    <col min="11560" max="11785" width="9.140625" style="134"/>
    <col min="11786" max="11786" width="4.85546875" style="134" customWidth="1"/>
    <col min="11787" max="11787" width="53" style="134" customWidth="1"/>
    <col min="11788" max="11795" width="0" style="134" hidden="1" customWidth="1"/>
    <col min="11796" max="11796" width="11" style="134" customWidth="1"/>
    <col min="11797" max="11797" width="11.7109375" style="134" customWidth="1"/>
    <col min="11798" max="11798" width="11.42578125" style="134" customWidth="1"/>
    <col min="11799" max="11799" width="10.42578125" style="134" customWidth="1"/>
    <col min="11800" max="11800" width="11.5703125" style="134" customWidth="1"/>
    <col min="11801" max="11801" width="9.5703125" style="134" customWidth="1"/>
    <col min="11802" max="11802" width="11.5703125" style="134" customWidth="1"/>
    <col min="11803" max="11803" width="10" style="134" customWidth="1"/>
    <col min="11804" max="11804" width="11" style="134" customWidth="1"/>
    <col min="11805" max="11805" width="11.5703125" style="134" customWidth="1"/>
    <col min="11806" max="11806" width="11.28515625" style="134" customWidth="1"/>
    <col min="11807" max="11807" width="10.28515625" style="134" customWidth="1"/>
    <col min="11808" max="11808" width="10.42578125" style="134" customWidth="1"/>
    <col min="11809" max="11809" width="9.7109375" style="134" customWidth="1"/>
    <col min="11810" max="11810" width="10.5703125" style="134" customWidth="1"/>
    <col min="11811" max="11811" width="11.5703125" style="134" customWidth="1"/>
    <col min="11812" max="11812" width="24.85546875" style="134" customWidth="1"/>
    <col min="11813" max="11813" width="16.42578125" style="134" customWidth="1"/>
    <col min="11814" max="11814" width="19" style="134" customWidth="1"/>
    <col min="11815" max="11815" width="10" style="134" bestFit="1" customWidth="1"/>
    <col min="11816" max="12041" width="9.140625" style="134"/>
    <col min="12042" max="12042" width="4.85546875" style="134" customWidth="1"/>
    <col min="12043" max="12043" width="53" style="134" customWidth="1"/>
    <col min="12044" max="12051" width="0" style="134" hidden="1" customWidth="1"/>
    <col min="12052" max="12052" width="11" style="134" customWidth="1"/>
    <col min="12053" max="12053" width="11.7109375" style="134" customWidth="1"/>
    <col min="12054" max="12054" width="11.42578125" style="134" customWidth="1"/>
    <col min="12055" max="12055" width="10.42578125" style="134" customWidth="1"/>
    <col min="12056" max="12056" width="11.5703125" style="134" customWidth="1"/>
    <col min="12057" max="12057" width="9.5703125" style="134" customWidth="1"/>
    <col min="12058" max="12058" width="11.5703125" style="134" customWidth="1"/>
    <col min="12059" max="12059" width="10" style="134" customWidth="1"/>
    <col min="12060" max="12060" width="11" style="134" customWidth="1"/>
    <col min="12061" max="12061" width="11.5703125" style="134" customWidth="1"/>
    <col min="12062" max="12062" width="11.28515625" style="134" customWidth="1"/>
    <col min="12063" max="12063" width="10.28515625" style="134" customWidth="1"/>
    <col min="12064" max="12064" width="10.42578125" style="134" customWidth="1"/>
    <col min="12065" max="12065" width="9.7109375" style="134" customWidth="1"/>
    <col min="12066" max="12066" width="10.5703125" style="134" customWidth="1"/>
    <col min="12067" max="12067" width="11.5703125" style="134" customWidth="1"/>
    <col min="12068" max="12068" width="24.85546875" style="134" customWidth="1"/>
    <col min="12069" max="12069" width="16.42578125" style="134" customWidth="1"/>
    <col min="12070" max="12070" width="19" style="134" customWidth="1"/>
    <col min="12071" max="12071" width="10" style="134" bestFit="1" customWidth="1"/>
    <col min="12072" max="12297" width="9.140625" style="134"/>
    <col min="12298" max="12298" width="4.85546875" style="134" customWidth="1"/>
    <col min="12299" max="12299" width="53" style="134" customWidth="1"/>
    <col min="12300" max="12307" width="0" style="134" hidden="1" customWidth="1"/>
    <col min="12308" max="12308" width="11" style="134" customWidth="1"/>
    <col min="12309" max="12309" width="11.7109375" style="134" customWidth="1"/>
    <col min="12310" max="12310" width="11.42578125" style="134" customWidth="1"/>
    <col min="12311" max="12311" width="10.42578125" style="134" customWidth="1"/>
    <col min="12312" max="12312" width="11.5703125" style="134" customWidth="1"/>
    <col min="12313" max="12313" width="9.5703125" style="134" customWidth="1"/>
    <col min="12314" max="12314" width="11.5703125" style="134" customWidth="1"/>
    <col min="12315" max="12315" width="10" style="134" customWidth="1"/>
    <col min="12316" max="12316" width="11" style="134" customWidth="1"/>
    <col min="12317" max="12317" width="11.5703125" style="134" customWidth="1"/>
    <col min="12318" max="12318" width="11.28515625" style="134" customWidth="1"/>
    <col min="12319" max="12319" width="10.28515625" style="134" customWidth="1"/>
    <col min="12320" max="12320" width="10.42578125" style="134" customWidth="1"/>
    <col min="12321" max="12321" width="9.7109375" style="134" customWidth="1"/>
    <col min="12322" max="12322" width="10.5703125" style="134" customWidth="1"/>
    <col min="12323" max="12323" width="11.5703125" style="134" customWidth="1"/>
    <col min="12324" max="12324" width="24.85546875" style="134" customWidth="1"/>
    <col min="12325" max="12325" width="16.42578125" style="134" customWidth="1"/>
    <col min="12326" max="12326" width="19" style="134" customWidth="1"/>
    <col min="12327" max="12327" width="10" style="134" bestFit="1" customWidth="1"/>
    <col min="12328" max="12553" width="9.140625" style="134"/>
    <col min="12554" max="12554" width="4.85546875" style="134" customWidth="1"/>
    <col min="12555" max="12555" width="53" style="134" customWidth="1"/>
    <col min="12556" max="12563" width="0" style="134" hidden="1" customWidth="1"/>
    <col min="12564" max="12564" width="11" style="134" customWidth="1"/>
    <col min="12565" max="12565" width="11.7109375" style="134" customWidth="1"/>
    <col min="12566" max="12566" width="11.42578125" style="134" customWidth="1"/>
    <col min="12567" max="12567" width="10.42578125" style="134" customWidth="1"/>
    <col min="12568" max="12568" width="11.5703125" style="134" customWidth="1"/>
    <col min="12569" max="12569" width="9.5703125" style="134" customWidth="1"/>
    <col min="12570" max="12570" width="11.5703125" style="134" customWidth="1"/>
    <col min="12571" max="12571" width="10" style="134" customWidth="1"/>
    <col min="12572" max="12572" width="11" style="134" customWidth="1"/>
    <col min="12573" max="12573" width="11.5703125" style="134" customWidth="1"/>
    <col min="12574" max="12574" width="11.28515625" style="134" customWidth="1"/>
    <col min="12575" max="12575" width="10.28515625" style="134" customWidth="1"/>
    <col min="12576" max="12576" width="10.42578125" style="134" customWidth="1"/>
    <col min="12577" max="12577" width="9.7109375" style="134" customWidth="1"/>
    <col min="12578" max="12578" width="10.5703125" style="134" customWidth="1"/>
    <col min="12579" max="12579" width="11.5703125" style="134" customWidth="1"/>
    <col min="12580" max="12580" width="24.85546875" style="134" customWidth="1"/>
    <col min="12581" max="12581" width="16.42578125" style="134" customWidth="1"/>
    <col min="12582" max="12582" width="19" style="134" customWidth="1"/>
    <col min="12583" max="12583" width="10" style="134" bestFit="1" customWidth="1"/>
    <col min="12584" max="12809" width="9.140625" style="134"/>
    <col min="12810" max="12810" width="4.85546875" style="134" customWidth="1"/>
    <col min="12811" max="12811" width="53" style="134" customWidth="1"/>
    <col min="12812" max="12819" width="0" style="134" hidden="1" customWidth="1"/>
    <col min="12820" max="12820" width="11" style="134" customWidth="1"/>
    <col min="12821" max="12821" width="11.7109375" style="134" customWidth="1"/>
    <col min="12822" max="12822" width="11.42578125" style="134" customWidth="1"/>
    <col min="12823" max="12823" width="10.42578125" style="134" customWidth="1"/>
    <col min="12824" max="12824" width="11.5703125" style="134" customWidth="1"/>
    <col min="12825" max="12825" width="9.5703125" style="134" customWidth="1"/>
    <col min="12826" max="12826" width="11.5703125" style="134" customWidth="1"/>
    <col min="12827" max="12827" width="10" style="134" customWidth="1"/>
    <col min="12828" max="12828" width="11" style="134" customWidth="1"/>
    <col min="12829" max="12829" width="11.5703125" style="134" customWidth="1"/>
    <col min="12830" max="12830" width="11.28515625" style="134" customWidth="1"/>
    <col min="12831" max="12831" width="10.28515625" style="134" customWidth="1"/>
    <col min="12832" max="12832" width="10.42578125" style="134" customWidth="1"/>
    <col min="12833" max="12833" width="9.7109375" style="134" customWidth="1"/>
    <col min="12834" max="12834" width="10.5703125" style="134" customWidth="1"/>
    <col min="12835" max="12835" width="11.5703125" style="134" customWidth="1"/>
    <col min="12836" max="12836" width="24.85546875" style="134" customWidth="1"/>
    <col min="12837" max="12837" width="16.42578125" style="134" customWidth="1"/>
    <col min="12838" max="12838" width="19" style="134" customWidth="1"/>
    <col min="12839" max="12839" width="10" style="134" bestFit="1" customWidth="1"/>
    <col min="12840" max="13065" width="9.140625" style="134"/>
    <col min="13066" max="13066" width="4.85546875" style="134" customWidth="1"/>
    <col min="13067" max="13067" width="53" style="134" customWidth="1"/>
    <col min="13068" max="13075" width="0" style="134" hidden="1" customWidth="1"/>
    <col min="13076" max="13076" width="11" style="134" customWidth="1"/>
    <col min="13077" max="13077" width="11.7109375" style="134" customWidth="1"/>
    <col min="13078" max="13078" width="11.42578125" style="134" customWidth="1"/>
    <col min="13079" max="13079" width="10.42578125" style="134" customWidth="1"/>
    <col min="13080" max="13080" width="11.5703125" style="134" customWidth="1"/>
    <col min="13081" max="13081" width="9.5703125" style="134" customWidth="1"/>
    <col min="13082" max="13082" width="11.5703125" style="134" customWidth="1"/>
    <col min="13083" max="13083" width="10" style="134" customWidth="1"/>
    <col min="13084" max="13084" width="11" style="134" customWidth="1"/>
    <col min="13085" max="13085" width="11.5703125" style="134" customWidth="1"/>
    <col min="13086" max="13086" width="11.28515625" style="134" customWidth="1"/>
    <col min="13087" max="13087" width="10.28515625" style="134" customWidth="1"/>
    <col min="13088" max="13088" width="10.42578125" style="134" customWidth="1"/>
    <col min="13089" max="13089" width="9.7109375" style="134" customWidth="1"/>
    <col min="13090" max="13090" width="10.5703125" style="134" customWidth="1"/>
    <col min="13091" max="13091" width="11.5703125" style="134" customWidth="1"/>
    <col min="13092" max="13092" width="24.85546875" style="134" customWidth="1"/>
    <col min="13093" max="13093" width="16.42578125" style="134" customWidth="1"/>
    <col min="13094" max="13094" width="19" style="134" customWidth="1"/>
    <col min="13095" max="13095" width="10" style="134" bestFit="1" customWidth="1"/>
    <col min="13096" max="13321" width="9.140625" style="134"/>
    <col min="13322" max="13322" width="4.85546875" style="134" customWidth="1"/>
    <col min="13323" max="13323" width="53" style="134" customWidth="1"/>
    <col min="13324" max="13331" width="0" style="134" hidden="1" customWidth="1"/>
    <col min="13332" max="13332" width="11" style="134" customWidth="1"/>
    <col min="13333" max="13333" width="11.7109375" style="134" customWidth="1"/>
    <col min="13334" max="13334" width="11.42578125" style="134" customWidth="1"/>
    <col min="13335" max="13335" width="10.42578125" style="134" customWidth="1"/>
    <col min="13336" max="13336" width="11.5703125" style="134" customWidth="1"/>
    <col min="13337" max="13337" width="9.5703125" style="134" customWidth="1"/>
    <col min="13338" max="13338" width="11.5703125" style="134" customWidth="1"/>
    <col min="13339" max="13339" width="10" style="134" customWidth="1"/>
    <col min="13340" max="13340" width="11" style="134" customWidth="1"/>
    <col min="13341" max="13341" width="11.5703125" style="134" customWidth="1"/>
    <col min="13342" max="13342" width="11.28515625" style="134" customWidth="1"/>
    <col min="13343" max="13343" width="10.28515625" style="134" customWidth="1"/>
    <col min="13344" max="13344" width="10.42578125" style="134" customWidth="1"/>
    <col min="13345" max="13345" width="9.7109375" style="134" customWidth="1"/>
    <col min="13346" max="13346" width="10.5703125" style="134" customWidth="1"/>
    <col min="13347" max="13347" width="11.5703125" style="134" customWidth="1"/>
    <col min="13348" max="13348" width="24.85546875" style="134" customWidth="1"/>
    <col min="13349" max="13349" width="16.42578125" style="134" customWidth="1"/>
    <col min="13350" max="13350" width="19" style="134" customWidth="1"/>
    <col min="13351" max="13351" width="10" style="134" bestFit="1" customWidth="1"/>
    <col min="13352" max="13577" width="9.140625" style="134"/>
    <col min="13578" max="13578" width="4.85546875" style="134" customWidth="1"/>
    <col min="13579" max="13579" width="53" style="134" customWidth="1"/>
    <col min="13580" max="13587" width="0" style="134" hidden="1" customWidth="1"/>
    <col min="13588" max="13588" width="11" style="134" customWidth="1"/>
    <col min="13589" max="13589" width="11.7109375" style="134" customWidth="1"/>
    <col min="13590" max="13590" width="11.42578125" style="134" customWidth="1"/>
    <col min="13591" max="13591" width="10.42578125" style="134" customWidth="1"/>
    <col min="13592" max="13592" width="11.5703125" style="134" customWidth="1"/>
    <col min="13593" max="13593" width="9.5703125" style="134" customWidth="1"/>
    <col min="13594" max="13594" width="11.5703125" style="134" customWidth="1"/>
    <col min="13595" max="13595" width="10" style="134" customWidth="1"/>
    <col min="13596" max="13596" width="11" style="134" customWidth="1"/>
    <col min="13597" max="13597" width="11.5703125" style="134" customWidth="1"/>
    <col min="13598" max="13598" width="11.28515625" style="134" customWidth="1"/>
    <col min="13599" max="13599" width="10.28515625" style="134" customWidth="1"/>
    <col min="13600" max="13600" width="10.42578125" style="134" customWidth="1"/>
    <col min="13601" max="13601" width="9.7109375" style="134" customWidth="1"/>
    <col min="13602" max="13602" width="10.5703125" style="134" customWidth="1"/>
    <col min="13603" max="13603" width="11.5703125" style="134" customWidth="1"/>
    <col min="13604" max="13604" width="24.85546875" style="134" customWidth="1"/>
    <col min="13605" max="13605" width="16.42578125" style="134" customWidth="1"/>
    <col min="13606" max="13606" width="19" style="134" customWidth="1"/>
    <col min="13607" max="13607" width="10" style="134" bestFit="1" customWidth="1"/>
    <col min="13608" max="13833" width="9.140625" style="134"/>
    <col min="13834" max="13834" width="4.85546875" style="134" customWidth="1"/>
    <col min="13835" max="13835" width="53" style="134" customWidth="1"/>
    <col min="13836" max="13843" width="0" style="134" hidden="1" customWidth="1"/>
    <col min="13844" max="13844" width="11" style="134" customWidth="1"/>
    <col min="13845" max="13845" width="11.7109375" style="134" customWidth="1"/>
    <col min="13846" max="13846" width="11.42578125" style="134" customWidth="1"/>
    <col min="13847" max="13847" width="10.42578125" style="134" customWidth="1"/>
    <col min="13848" max="13848" width="11.5703125" style="134" customWidth="1"/>
    <col min="13849" max="13849" width="9.5703125" style="134" customWidth="1"/>
    <col min="13850" max="13850" width="11.5703125" style="134" customWidth="1"/>
    <col min="13851" max="13851" width="10" style="134" customWidth="1"/>
    <col min="13852" max="13852" width="11" style="134" customWidth="1"/>
    <col min="13853" max="13853" width="11.5703125" style="134" customWidth="1"/>
    <col min="13854" max="13854" width="11.28515625" style="134" customWidth="1"/>
    <col min="13855" max="13855" width="10.28515625" style="134" customWidth="1"/>
    <col min="13856" max="13856" width="10.42578125" style="134" customWidth="1"/>
    <col min="13857" max="13857" width="9.7109375" style="134" customWidth="1"/>
    <col min="13858" max="13858" width="10.5703125" style="134" customWidth="1"/>
    <col min="13859" max="13859" width="11.5703125" style="134" customWidth="1"/>
    <col min="13860" max="13860" width="24.85546875" style="134" customWidth="1"/>
    <col min="13861" max="13861" width="16.42578125" style="134" customWidth="1"/>
    <col min="13862" max="13862" width="19" style="134" customWidth="1"/>
    <col min="13863" max="13863" width="10" style="134" bestFit="1" customWidth="1"/>
    <col min="13864" max="14089" width="9.140625" style="134"/>
    <col min="14090" max="14090" width="4.85546875" style="134" customWidth="1"/>
    <col min="14091" max="14091" width="53" style="134" customWidth="1"/>
    <col min="14092" max="14099" width="0" style="134" hidden="1" customWidth="1"/>
    <col min="14100" max="14100" width="11" style="134" customWidth="1"/>
    <col min="14101" max="14101" width="11.7109375" style="134" customWidth="1"/>
    <col min="14102" max="14102" width="11.42578125" style="134" customWidth="1"/>
    <col min="14103" max="14103" width="10.42578125" style="134" customWidth="1"/>
    <col min="14104" max="14104" width="11.5703125" style="134" customWidth="1"/>
    <col min="14105" max="14105" width="9.5703125" style="134" customWidth="1"/>
    <col min="14106" max="14106" width="11.5703125" style="134" customWidth="1"/>
    <col min="14107" max="14107" width="10" style="134" customWidth="1"/>
    <col min="14108" max="14108" width="11" style="134" customWidth="1"/>
    <col min="14109" max="14109" width="11.5703125" style="134" customWidth="1"/>
    <col min="14110" max="14110" width="11.28515625" style="134" customWidth="1"/>
    <col min="14111" max="14111" width="10.28515625" style="134" customWidth="1"/>
    <col min="14112" max="14112" width="10.42578125" style="134" customWidth="1"/>
    <col min="14113" max="14113" width="9.7109375" style="134" customWidth="1"/>
    <col min="14114" max="14114" width="10.5703125" style="134" customWidth="1"/>
    <col min="14115" max="14115" width="11.5703125" style="134" customWidth="1"/>
    <col min="14116" max="14116" width="24.85546875" style="134" customWidth="1"/>
    <col min="14117" max="14117" width="16.42578125" style="134" customWidth="1"/>
    <col min="14118" max="14118" width="19" style="134" customWidth="1"/>
    <col min="14119" max="14119" width="10" style="134" bestFit="1" customWidth="1"/>
    <col min="14120" max="14345" width="9.140625" style="134"/>
    <col min="14346" max="14346" width="4.85546875" style="134" customWidth="1"/>
    <col min="14347" max="14347" width="53" style="134" customWidth="1"/>
    <col min="14348" max="14355" width="0" style="134" hidden="1" customWidth="1"/>
    <col min="14356" max="14356" width="11" style="134" customWidth="1"/>
    <col min="14357" max="14357" width="11.7109375" style="134" customWidth="1"/>
    <col min="14358" max="14358" width="11.42578125" style="134" customWidth="1"/>
    <col min="14359" max="14359" width="10.42578125" style="134" customWidth="1"/>
    <col min="14360" max="14360" width="11.5703125" style="134" customWidth="1"/>
    <col min="14361" max="14361" width="9.5703125" style="134" customWidth="1"/>
    <col min="14362" max="14362" width="11.5703125" style="134" customWidth="1"/>
    <col min="14363" max="14363" width="10" style="134" customWidth="1"/>
    <col min="14364" max="14364" width="11" style="134" customWidth="1"/>
    <col min="14365" max="14365" width="11.5703125" style="134" customWidth="1"/>
    <col min="14366" max="14366" width="11.28515625" style="134" customWidth="1"/>
    <col min="14367" max="14367" width="10.28515625" style="134" customWidth="1"/>
    <col min="14368" max="14368" width="10.42578125" style="134" customWidth="1"/>
    <col min="14369" max="14369" width="9.7109375" style="134" customWidth="1"/>
    <col min="14370" max="14370" width="10.5703125" style="134" customWidth="1"/>
    <col min="14371" max="14371" width="11.5703125" style="134" customWidth="1"/>
    <col min="14372" max="14372" width="24.85546875" style="134" customWidth="1"/>
    <col min="14373" max="14373" width="16.42578125" style="134" customWidth="1"/>
    <col min="14374" max="14374" width="19" style="134" customWidth="1"/>
    <col min="14375" max="14375" width="10" style="134" bestFit="1" customWidth="1"/>
    <col min="14376" max="14601" width="9.140625" style="134"/>
    <col min="14602" max="14602" width="4.85546875" style="134" customWidth="1"/>
    <col min="14603" max="14603" width="53" style="134" customWidth="1"/>
    <col min="14604" max="14611" width="0" style="134" hidden="1" customWidth="1"/>
    <col min="14612" max="14612" width="11" style="134" customWidth="1"/>
    <col min="14613" max="14613" width="11.7109375" style="134" customWidth="1"/>
    <col min="14614" max="14614" width="11.42578125" style="134" customWidth="1"/>
    <col min="14615" max="14615" width="10.42578125" style="134" customWidth="1"/>
    <col min="14616" max="14616" width="11.5703125" style="134" customWidth="1"/>
    <col min="14617" max="14617" width="9.5703125" style="134" customWidth="1"/>
    <col min="14618" max="14618" width="11.5703125" style="134" customWidth="1"/>
    <col min="14619" max="14619" width="10" style="134" customWidth="1"/>
    <col min="14620" max="14620" width="11" style="134" customWidth="1"/>
    <col min="14621" max="14621" width="11.5703125" style="134" customWidth="1"/>
    <col min="14622" max="14622" width="11.28515625" style="134" customWidth="1"/>
    <col min="14623" max="14623" width="10.28515625" style="134" customWidth="1"/>
    <col min="14624" max="14624" width="10.42578125" style="134" customWidth="1"/>
    <col min="14625" max="14625" width="9.7109375" style="134" customWidth="1"/>
    <col min="14626" max="14626" width="10.5703125" style="134" customWidth="1"/>
    <col min="14627" max="14627" width="11.5703125" style="134" customWidth="1"/>
    <col min="14628" max="14628" width="24.85546875" style="134" customWidth="1"/>
    <col min="14629" max="14629" width="16.42578125" style="134" customWidth="1"/>
    <col min="14630" max="14630" width="19" style="134" customWidth="1"/>
    <col min="14631" max="14631" width="10" style="134" bestFit="1" customWidth="1"/>
    <col min="14632" max="14857" width="9.140625" style="134"/>
    <col min="14858" max="14858" width="4.85546875" style="134" customWidth="1"/>
    <col min="14859" max="14859" width="53" style="134" customWidth="1"/>
    <col min="14860" max="14867" width="0" style="134" hidden="1" customWidth="1"/>
    <col min="14868" max="14868" width="11" style="134" customWidth="1"/>
    <col min="14869" max="14869" width="11.7109375" style="134" customWidth="1"/>
    <col min="14870" max="14870" width="11.42578125" style="134" customWidth="1"/>
    <col min="14871" max="14871" width="10.42578125" style="134" customWidth="1"/>
    <col min="14872" max="14872" width="11.5703125" style="134" customWidth="1"/>
    <col min="14873" max="14873" width="9.5703125" style="134" customWidth="1"/>
    <col min="14874" max="14874" width="11.5703125" style="134" customWidth="1"/>
    <col min="14875" max="14875" width="10" style="134" customWidth="1"/>
    <col min="14876" max="14876" width="11" style="134" customWidth="1"/>
    <col min="14877" max="14877" width="11.5703125" style="134" customWidth="1"/>
    <col min="14878" max="14878" width="11.28515625" style="134" customWidth="1"/>
    <col min="14879" max="14879" width="10.28515625" style="134" customWidth="1"/>
    <col min="14880" max="14880" width="10.42578125" style="134" customWidth="1"/>
    <col min="14881" max="14881" width="9.7109375" style="134" customWidth="1"/>
    <col min="14882" max="14882" width="10.5703125" style="134" customWidth="1"/>
    <col min="14883" max="14883" width="11.5703125" style="134" customWidth="1"/>
    <col min="14884" max="14884" width="24.85546875" style="134" customWidth="1"/>
    <col min="14885" max="14885" width="16.42578125" style="134" customWidth="1"/>
    <col min="14886" max="14886" width="19" style="134" customWidth="1"/>
    <col min="14887" max="14887" width="10" style="134" bestFit="1" customWidth="1"/>
    <col min="14888" max="15113" width="9.140625" style="134"/>
    <col min="15114" max="15114" width="4.85546875" style="134" customWidth="1"/>
    <col min="15115" max="15115" width="53" style="134" customWidth="1"/>
    <col min="15116" max="15123" width="0" style="134" hidden="1" customWidth="1"/>
    <col min="15124" max="15124" width="11" style="134" customWidth="1"/>
    <col min="15125" max="15125" width="11.7109375" style="134" customWidth="1"/>
    <col min="15126" max="15126" width="11.42578125" style="134" customWidth="1"/>
    <col min="15127" max="15127" width="10.42578125" style="134" customWidth="1"/>
    <col min="15128" max="15128" width="11.5703125" style="134" customWidth="1"/>
    <col min="15129" max="15129" width="9.5703125" style="134" customWidth="1"/>
    <col min="15130" max="15130" width="11.5703125" style="134" customWidth="1"/>
    <col min="15131" max="15131" width="10" style="134" customWidth="1"/>
    <col min="15132" max="15132" width="11" style="134" customWidth="1"/>
    <col min="15133" max="15133" width="11.5703125" style="134" customWidth="1"/>
    <col min="15134" max="15134" width="11.28515625" style="134" customWidth="1"/>
    <col min="15135" max="15135" width="10.28515625" style="134" customWidth="1"/>
    <col min="15136" max="15136" width="10.42578125" style="134" customWidth="1"/>
    <col min="15137" max="15137" width="9.7109375" style="134" customWidth="1"/>
    <col min="15138" max="15138" width="10.5703125" style="134" customWidth="1"/>
    <col min="15139" max="15139" width="11.5703125" style="134" customWidth="1"/>
    <col min="15140" max="15140" width="24.85546875" style="134" customWidth="1"/>
    <col min="15141" max="15141" width="16.42578125" style="134" customWidth="1"/>
    <col min="15142" max="15142" width="19" style="134" customWidth="1"/>
    <col min="15143" max="15143" width="10" style="134" bestFit="1" customWidth="1"/>
    <col min="15144" max="15369" width="9.140625" style="134"/>
    <col min="15370" max="15370" width="4.85546875" style="134" customWidth="1"/>
    <col min="15371" max="15371" width="53" style="134" customWidth="1"/>
    <col min="15372" max="15379" width="0" style="134" hidden="1" customWidth="1"/>
    <col min="15380" max="15380" width="11" style="134" customWidth="1"/>
    <col min="15381" max="15381" width="11.7109375" style="134" customWidth="1"/>
    <col min="15382" max="15382" width="11.42578125" style="134" customWidth="1"/>
    <col min="15383" max="15383" width="10.42578125" style="134" customWidth="1"/>
    <col min="15384" max="15384" width="11.5703125" style="134" customWidth="1"/>
    <col min="15385" max="15385" width="9.5703125" style="134" customWidth="1"/>
    <col min="15386" max="15386" width="11.5703125" style="134" customWidth="1"/>
    <col min="15387" max="15387" width="10" style="134" customWidth="1"/>
    <col min="15388" max="15388" width="11" style="134" customWidth="1"/>
    <col min="15389" max="15389" width="11.5703125" style="134" customWidth="1"/>
    <col min="15390" max="15390" width="11.28515625" style="134" customWidth="1"/>
    <col min="15391" max="15391" width="10.28515625" style="134" customWidth="1"/>
    <col min="15392" max="15392" width="10.42578125" style="134" customWidth="1"/>
    <col min="15393" max="15393" width="9.7109375" style="134" customWidth="1"/>
    <col min="15394" max="15394" width="10.5703125" style="134" customWidth="1"/>
    <col min="15395" max="15395" width="11.5703125" style="134" customWidth="1"/>
    <col min="15396" max="15396" width="24.85546875" style="134" customWidth="1"/>
    <col min="15397" max="15397" width="16.42578125" style="134" customWidth="1"/>
    <col min="15398" max="15398" width="19" style="134" customWidth="1"/>
    <col min="15399" max="15399" width="10" style="134" bestFit="1" customWidth="1"/>
    <col min="15400" max="15625" width="9.140625" style="134"/>
    <col min="15626" max="15626" width="4.85546875" style="134" customWidth="1"/>
    <col min="15627" max="15627" width="53" style="134" customWidth="1"/>
    <col min="15628" max="15635" width="0" style="134" hidden="1" customWidth="1"/>
    <col min="15636" max="15636" width="11" style="134" customWidth="1"/>
    <col min="15637" max="15637" width="11.7109375" style="134" customWidth="1"/>
    <col min="15638" max="15638" width="11.42578125" style="134" customWidth="1"/>
    <col min="15639" max="15639" width="10.42578125" style="134" customWidth="1"/>
    <col min="15640" max="15640" width="11.5703125" style="134" customWidth="1"/>
    <col min="15641" max="15641" width="9.5703125" style="134" customWidth="1"/>
    <col min="15642" max="15642" width="11.5703125" style="134" customWidth="1"/>
    <col min="15643" max="15643" width="10" style="134" customWidth="1"/>
    <col min="15644" max="15644" width="11" style="134" customWidth="1"/>
    <col min="15645" max="15645" width="11.5703125" style="134" customWidth="1"/>
    <col min="15646" max="15646" width="11.28515625" style="134" customWidth="1"/>
    <col min="15647" max="15647" width="10.28515625" style="134" customWidth="1"/>
    <col min="15648" max="15648" width="10.42578125" style="134" customWidth="1"/>
    <col min="15649" max="15649" width="9.7109375" style="134" customWidth="1"/>
    <col min="15650" max="15650" width="10.5703125" style="134" customWidth="1"/>
    <col min="15651" max="15651" width="11.5703125" style="134" customWidth="1"/>
    <col min="15652" max="15652" width="24.85546875" style="134" customWidth="1"/>
    <col min="15653" max="15653" width="16.42578125" style="134" customWidth="1"/>
    <col min="15654" max="15654" width="19" style="134" customWidth="1"/>
    <col min="15655" max="15655" width="10" style="134" bestFit="1" customWidth="1"/>
    <col min="15656" max="15881" width="9.140625" style="134"/>
    <col min="15882" max="15882" width="4.85546875" style="134" customWidth="1"/>
    <col min="15883" max="15883" width="53" style="134" customWidth="1"/>
    <col min="15884" max="15891" width="0" style="134" hidden="1" customWidth="1"/>
    <col min="15892" max="15892" width="11" style="134" customWidth="1"/>
    <col min="15893" max="15893" width="11.7109375" style="134" customWidth="1"/>
    <col min="15894" max="15894" width="11.42578125" style="134" customWidth="1"/>
    <col min="15895" max="15895" width="10.42578125" style="134" customWidth="1"/>
    <col min="15896" max="15896" width="11.5703125" style="134" customWidth="1"/>
    <col min="15897" max="15897" width="9.5703125" style="134" customWidth="1"/>
    <col min="15898" max="15898" width="11.5703125" style="134" customWidth="1"/>
    <col min="15899" max="15899" width="10" style="134" customWidth="1"/>
    <col min="15900" max="15900" width="11" style="134" customWidth="1"/>
    <col min="15901" max="15901" width="11.5703125" style="134" customWidth="1"/>
    <col min="15902" max="15902" width="11.28515625" style="134" customWidth="1"/>
    <col min="15903" max="15903" width="10.28515625" style="134" customWidth="1"/>
    <col min="15904" max="15904" width="10.42578125" style="134" customWidth="1"/>
    <col min="15905" max="15905" width="9.7109375" style="134" customWidth="1"/>
    <col min="15906" max="15906" width="10.5703125" style="134" customWidth="1"/>
    <col min="15907" max="15907" width="11.5703125" style="134" customWidth="1"/>
    <col min="15908" max="15908" width="24.85546875" style="134" customWidth="1"/>
    <col min="15909" max="15909" width="16.42578125" style="134" customWidth="1"/>
    <col min="15910" max="15910" width="19" style="134" customWidth="1"/>
    <col min="15911" max="15911" width="10" style="134" bestFit="1" customWidth="1"/>
    <col min="15912" max="16137" width="9.140625" style="134"/>
    <col min="16138" max="16138" width="4.85546875" style="134" customWidth="1"/>
    <col min="16139" max="16139" width="53" style="134" customWidth="1"/>
    <col min="16140" max="16147" width="0" style="134" hidden="1" customWidth="1"/>
    <col min="16148" max="16148" width="11" style="134" customWidth="1"/>
    <col min="16149" max="16149" width="11.7109375" style="134" customWidth="1"/>
    <col min="16150" max="16150" width="11.42578125" style="134" customWidth="1"/>
    <col min="16151" max="16151" width="10.42578125" style="134" customWidth="1"/>
    <col min="16152" max="16152" width="11.5703125" style="134" customWidth="1"/>
    <col min="16153" max="16153" width="9.5703125" style="134" customWidth="1"/>
    <col min="16154" max="16154" width="11.5703125" style="134" customWidth="1"/>
    <col min="16155" max="16155" width="10" style="134" customWidth="1"/>
    <col min="16156" max="16156" width="11" style="134" customWidth="1"/>
    <col min="16157" max="16157" width="11.5703125" style="134" customWidth="1"/>
    <col min="16158" max="16158" width="11.28515625" style="134" customWidth="1"/>
    <col min="16159" max="16159" width="10.28515625" style="134" customWidth="1"/>
    <col min="16160" max="16160" width="10.42578125" style="134" customWidth="1"/>
    <col min="16161" max="16161" width="9.7109375" style="134" customWidth="1"/>
    <col min="16162" max="16162" width="10.5703125" style="134" customWidth="1"/>
    <col min="16163" max="16163" width="11.5703125" style="134" customWidth="1"/>
    <col min="16164" max="16164" width="24.85546875" style="134" customWidth="1"/>
    <col min="16165" max="16165" width="16.42578125" style="134" customWidth="1"/>
    <col min="16166" max="16166" width="19" style="134" customWidth="1"/>
    <col min="16167" max="16167" width="10" style="134" bestFit="1" customWidth="1"/>
    <col min="16168" max="16384" width="9.140625" style="134"/>
  </cols>
  <sheetData>
    <row r="1" spans="1:38" ht="17.25" x14ac:dyDescent="0.3">
      <c r="N1" s="135"/>
      <c r="O1" s="135"/>
      <c r="P1" s="135"/>
      <c r="Q1" s="135"/>
      <c r="R1" s="135"/>
      <c r="S1" s="135"/>
      <c r="T1" s="135"/>
      <c r="U1" s="135"/>
      <c r="V1" s="135"/>
      <c r="W1" s="135"/>
      <c r="X1" s="135"/>
      <c r="Y1" s="135"/>
      <c r="Z1" s="217" t="s">
        <v>149</v>
      </c>
      <c r="AA1" s="217"/>
      <c r="AB1" s="217"/>
      <c r="AC1" s="217"/>
      <c r="AD1" s="217"/>
      <c r="AE1" s="217"/>
      <c r="AF1" s="217"/>
      <c r="AG1" s="217"/>
      <c r="AH1" s="217"/>
      <c r="AI1" s="217"/>
      <c r="AJ1" s="217"/>
    </row>
    <row r="2" spans="1:38" ht="16.5" customHeight="1" x14ac:dyDescent="0.25">
      <c r="A2" s="218" t="s">
        <v>193</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188"/>
    </row>
    <row r="3" spans="1:38" s="139" customFormat="1" ht="17.25" x14ac:dyDescent="0.25">
      <c r="A3" s="219" t="str">
        <f>'Điều chỉnh ĐTC 2023- nội bộ KHV'!A3:V3</f>
        <v>(Kèm theo Tờ trình số ……../TTr-UBND ngày …../11/2023 của UBND huyện Tân Yên)</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137"/>
      <c r="AL3" s="138"/>
    </row>
    <row r="4" spans="1:38" x14ac:dyDescent="0.25">
      <c r="A4" s="140"/>
      <c r="B4" s="141"/>
      <c r="C4" s="189"/>
      <c r="D4" s="142"/>
      <c r="E4" s="189"/>
      <c r="F4" s="189"/>
      <c r="G4" s="189"/>
      <c r="H4" s="189"/>
      <c r="I4" s="189"/>
      <c r="J4" s="189"/>
      <c r="K4" s="189"/>
      <c r="L4" s="189"/>
      <c r="M4" s="141"/>
      <c r="N4" s="189"/>
      <c r="O4" s="189"/>
      <c r="P4" s="189"/>
      <c r="Q4" s="189"/>
      <c r="R4" s="189"/>
      <c r="S4" s="189"/>
      <c r="T4" s="189"/>
      <c r="U4" s="189"/>
      <c r="V4" s="189"/>
      <c r="W4" s="189"/>
      <c r="X4" s="189"/>
      <c r="Y4" s="189"/>
      <c r="Z4" s="189"/>
      <c r="AA4" s="189"/>
      <c r="AB4" s="189"/>
      <c r="AC4" s="189"/>
      <c r="AD4" s="189"/>
      <c r="AE4" s="141">
        <f>AC8-904241</f>
        <v>0</v>
      </c>
      <c r="AF4" s="189"/>
      <c r="AG4" s="189"/>
      <c r="AH4" s="189"/>
      <c r="AI4" s="189"/>
      <c r="AJ4" s="143" t="s">
        <v>150</v>
      </c>
      <c r="AK4" s="143"/>
    </row>
    <row r="5" spans="1:38" ht="54" customHeight="1" x14ac:dyDescent="0.25">
      <c r="A5" s="210" t="s">
        <v>0</v>
      </c>
      <c r="B5" s="210" t="s">
        <v>146</v>
      </c>
      <c r="C5" s="221" t="s">
        <v>89</v>
      </c>
      <c r="D5" s="222"/>
      <c r="E5" s="222"/>
      <c r="F5" s="222"/>
      <c r="G5" s="223"/>
      <c r="H5" s="212" t="s">
        <v>151</v>
      </c>
      <c r="I5" s="212" t="s">
        <v>152</v>
      </c>
      <c r="J5" s="212" t="s">
        <v>153</v>
      </c>
      <c r="K5" s="207" t="s">
        <v>154</v>
      </c>
      <c r="L5" s="208"/>
      <c r="M5" s="208"/>
      <c r="N5" s="208"/>
      <c r="O5" s="209"/>
      <c r="P5" s="207" t="s">
        <v>155</v>
      </c>
      <c r="Q5" s="208"/>
      <c r="R5" s="208"/>
      <c r="S5" s="209"/>
      <c r="T5" s="207" t="s">
        <v>188</v>
      </c>
      <c r="U5" s="208"/>
      <c r="V5" s="208"/>
      <c r="W5" s="208"/>
      <c r="X5" s="208"/>
      <c r="Y5" s="208"/>
      <c r="Z5" s="209"/>
      <c r="AA5" s="216" t="s">
        <v>184</v>
      </c>
      <c r="AB5" s="216"/>
      <c r="AC5" s="207" t="s">
        <v>183</v>
      </c>
      <c r="AD5" s="208"/>
      <c r="AE5" s="208"/>
      <c r="AF5" s="208"/>
      <c r="AG5" s="208"/>
      <c r="AH5" s="208"/>
      <c r="AI5" s="209"/>
      <c r="AJ5" s="225" t="s">
        <v>92</v>
      </c>
      <c r="AK5" s="143"/>
    </row>
    <row r="6" spans="1:38" x14ac:dyDescent="0.25">
      <c r="A6" s="220"/>
      <c r="B6" s="220"/>
      <c r="C6" s="210" t="s">
        <v>156</v>
      </c>
      <c r="D6" s="216" t="s">
        <v>157</v>
      </c>
      <c r="E6" s="216"/>
      <c r="F6" s="216"/>
      <c r="G6" s="216"/>
      <c r="H6" s="224"/>
      <c r="I6" s="224"/>
      <c r="J6" s="224"/>
      <c r="K6" s="210" t="s">
        <v>156</v>
      </c>
      <c r="L6" s="207" t="s">
        <v>157</v>
      </c>
      <c r="M6" s="208"/>
      <c r="N6" s="208"/>
      <c r="O6" s="209"/>
      <c r="P6" s="212" t="s">
        <v>158</v>
      </c>
      <c r="Q6" s="212" t="s">
        <v>159</v>
      </c>
      <c r="R6" s="212" t="s">
        <v>151</v>
      </c>
      <c r="S6" s="212" t="s">
        <v>160</v>
      </c>
      <c r="T6" s="210" t="s">
        <v>156</v>
      </c>
      <c r="U6" s="207" t="s">
        <v>157</v>
      </c>
      <c r="V6" s="208"/>
      <c r="W6" s="208"/>
      <c r="X6" s="208"/>
      <c r="Y6" s="208"/>
      <c r="Z6" s="209"/>
      <c r="AA6" s="216" t="s">
        <v>51</v>
      </c>
      <c r="AB6" s="216" t="s">
        <v>52</v>
      </c>
      <c r="AC6" s="210" t="s">
        <v>156</v>
      </c>
      <c r="AD6" s="207" t="s">
        <v>157</v>
      </c>
      <c r="AE6" s="208"/>
      <c r="AF6" s="208"/>
      <c r="AG6" s="208"/>
      <c r="AH6" s="208"/>
      <c r="AI6" s="209"/>
      <c r="AJ6" s="226"/>
      <c r="AK6" s="144"/>
    </row>
    <row r="7" spans="1:38" ht="63.75" x14ac:dyDescent="0.25">
      <c r="A7" s="211"/>
      <c r="B7" s="211"/>
      <c r="C7" s="211"/>
      <c r="D7" s="145" t="s">
        <v>161</v>
      </c>
      <c r="E7" s="145" t="s">
        <v>162</v>
      </c>
      <c r="F7" s="145" t="s">
        <v>158</v>
      </c>
      <c r="G7" s="146" t="s">
        <v>163</v>
      </c>
      <c r="H7" s="213"/>
      <c r="I7" s="213"/>
      <c r="J7" s="213"/>
      <c r="K7" s="211"/>
      <c r="L7" s="145" t="s">
        <v>164</v>
      </c>
      <c r="M7" s="145" t="s">
        <v>162</v>
      </c>
      <c r="N7" s="145" t="s">
        <v>158</v>
      </c>
      <c r="O7" s="146" t="s">
        <v>151</v>
      </c>
      <c r="P7" s="213"/>
      <c r="Q7" s="213"/>
      <c r="R7" s="213"/>
      <c r="S7" s="213"/>
      <c r="T7" s="211"/>
      <c r="U7" s="145" t="s">
        <v>164</v>
      </c>
      <c r="V7" s="145" t="s">
        <v>162</v>
      </c>
      <c r="W7" s="145" t="s">
        <v>158</v>
      </c>
      <c r="X7" s="145" t="s">
        <v>165</v>
      </c>
      <c r="Y7" s="145" t="s">
        <v>166</v>
      </c>
      <c r="Z7" s="146" t="s">
        <v>151</v>
      </c>
      <c r="AA7" s="216"/>
      <c r="AB7" s="216"/>
      <c r="AC7" s="211"/>
      <c r="AD7" s="145" t="s">
        <v>164</v>
      </c>
      <c r="AE7" s="145" t="s">
        <v>162</v>
      </c>
      <c r="AF7" s="145" t="s">
        <v>158</v>
      </c>
      <c r="AG7" s="145" t="s">
        <v>186</v>
      </c>
      <c r="AH7" s="145" t="s">
        <v>166</v>
      </c>
      <c r="AI7" s="146" t="s">
        <v>151</v>
      </c>
      <c r="AJ7" s="227"/>
      <c r="AK7" s="144"/>
    </row>
    <row r="8" spans="1:38" s="151" customFormat="1" x14ac:dyDescent="0.25">
      <c r="A8" s="187"/>
      <c r="B8" s="187" t="s">
        <v>15</v>
      </c>
      <c r="C8" s="147" t="e">
        <f>+C10+C13+C16+C17+C18+C19+#REF!</f>
        <v>#REF!</v>
      </c>
      <c r="D8" s="147" t="e">
        <f>+D10+D13+D16+D17+D18+D19+#REF!</f>
        <v>#REF!</v>
      </c>
      <c r="E8" s="147" t="e">
        <f>+E10+E13+E16+E17+E18+E19+#REF!</f>
        <v>#REF!</v>
      </c>
      <c r="F8" s="147" t="e">
        <f>+F10+F13+F16+F17+F18+F19+#REF!</f>
        <v>#REF!</v>
      </c>
      <c r="G8" s="147" t="e">
        <f>+G10+G13+G16+G17+G18+G19+#REF!</f>
        <v>#REF!</v>
      </c>
      <c r="H8" s="147" t="e">
        <f>+H10+H13+H16+H17+H18+H19+#REF!</f>
        <v>#REF!</v>
      </c>
      <c r="I8" s="147"/>
      <c r="J8" s="147" t="e">
        <f>+J10+J13+J16+J17+J18+J19+#REF!</f>
        <v>#REF!</v>
      </c>
      <c r="K8" s="147" t="e">
        <f>+K10+K13+K16+K17+K18+K19+#REF!</f>
        <v>#REF!</v>
      </c>
      <c r="L8" s="147" t="e">
        <f>+L10+L13+L16+L17+L18+L19+#REF!</f>
        <v>#REF!</v>
      </c>
      <c r="M8" s="147" t="e">
        <f>+M10+M13+M16+M17+M18+M19+#REF!</f>
        <v>#REF!</v>
      </c>
      <c r="N8" s="147" t="e">
        <f>+N10+N13+N16+N17+N18+N19+#REF!</f>
        <v>#REF!</v>
      </c>
      <c r="O8" s="147" t="e">
        <f>+O10+O13+O16+O17+O18+O19+#REF!</f>
        <v>#REF!</v>
      </c>
      <c r="P8" s="147" t="e">
        <f>+P10+P13+P16+P17+P18+P19+#REF!</f>
        <v>#REF!</v>
      </c>
      <c r="Q8" s="147" t="e">
        <f>+Q10+Q13+Q16+Q17+Q18+Q19+#REF!</f>
        <v>#REF!</v>
      </c>
      <c r="R8" s="147" t="e">
        <f>+R10+R13+R16+R17+R18+R19+#REF!</f>
        <v>#REF!</v>
      </c>
      <c r="S8" s="147" t="e">
        <f>+S10+S13+S16+S17+S18+S19+#REF!</f>
        <v>#REF!</v>
      </c>
      <c r="T8" s="147">
        <f>T9+T23</f>
        <v>904241</v>
      </c>
      <c r="U8" s="147">
        <f t="shared" ref="U8:AI8" si="0">U9+U23</f>
        <v>490000</v>
      </c>
      <c r="V8" s="147">
        <f t="shared" si="0"/>
        <v>77360</v>
      </c>
      <c r="W8" s="147">
        <f t="shared" si="0"/>
        <v>23300</v>
      </c>
      <c r="X8" s="147">
        <f t="shared" si="0"/>
        <v>16900</v>
      </c>
      <c r="Y8" s="147">
        <f t="shared" si="0"/>
        <v>214600</v>
      </c>
      <c r="Z8" s="147">
        <f t="shared" si="0"/>
        <v>82081</v>
      </c>
      <c r="AA8" s="147">
        <f t="shared" si="0"/>
        <v>43493</v>
      </c>
      <c r="AB8" s="147">
        <f t="shared" si="0"/>
        <v>-43493</v>
      </c>
      <c r="AC8" s="147">
        <f t="shared" si="0"/>
        <v>904241</v>
      </c>
      <c r="AD8" s="147">
        <f>AD9+AD23</f>
        <v>490000</v>
      </c>
      <c r="AE8" s="147">
        <f t="shared" si="0"/>
        <v>77360</v>
      </c>
      <c r="AF8" s="147">
        <f t="shared" si="0"/>
        <v>23300</v>
      </c>
      <c r="AG8" s="147">
        <f t="shared" si="0"/>
        <v>16900</v>
      </c>
      <c r="AH8" s="147">
        <f t="shared" si="0"/>
        <v>214600</v>
      </c>
      <c r="AI8" s="147">
        <f t="shared" si="0"/>
        <v>82081</v>
      </c>
      <c r="AJ8" s="200"/>
      <c r="AK8" s="149">
        <f>U8-AD8</f>
        <v>0</v>
      </c>
      <c r="AL8" s="150">
        <f>630000</f>
        <v>630000</v>
      </c>
    </row>
    <row r="9" spans="1:38" s="151" customFormat="1" x14ac:dyDescent="0.25">
      <c r="A9" s="152" t="s">
        <v>17</v>
      </c>
      <c r="B9" s="152" t="s">
        <v>187</v>
      </c>
      <c r="C9" s="153"/>
      <c r="D9" s="153"/>
      <c r="E9" s="153"/>
      <c r="F9" s="153"/>
      <c r="G9" s="153"/>
      <c r="H9" s="153"/>
      <c r="I9" s="153"/>
      <c r="J9" s="153"/>
      <c r="K9" s="153"/>
      <c r="L9" s="153"/>
      <c r="M9" s="153"/>
      <c r="N9" s="153"/>
      <c r="O9" s="153"/>
      <c r="P9" s="153"/>
      <c r="Q9" s="153"/>
      <c r="R9" s="153"/>
      <c r="S9" s="153"/>
      <c r="T9" s="153">
        <f>T10+T13+T16+T17+T18+T19+T20</f>
        <v>887341</v>
      </c>
      <c r="U9" s="153">
        <f t="shared" ref="U9:AI9" si="1">U10+U13+U16+U17+U18+U19+U20</f>
        <v>490000</v>
      </c>
      <c r="V9" s="153">
        <f t="shared" si="1"/>
        <v>77360</v>
      </c>
      <c r="W9" s="153">
        <f t="shared" si="1"/>
        <v>23300</v>
      </c>
      <c r="X9" s="153">
        <f t="shared" si="1"/>
        <v>0</v>
      </c>
      <c r="Y9" s="153">
        <f t="shared" si="1"/>
        <v>214600</v>
      </c>
      <c r="Z9" s="153">
        <f t="shared" si="1"/>
        <v>82081</v>
      </c>
      <c r="AA9" s="153">
        <f t="shared" si="1"/>
        <v>43493</v>
      </c>
      <c r="AB9" s="153">
        <f>AB10+AB13+AB16+AB17+AB18+AB19</f>
        <v>-43493</v>
      </c>
      <c r="AC9" s="153">
        <f t="shared" si="1"/>
        <v>887341</v>
      </c>
      <c r="AD9" s="153">
        <f t="shared" si="1"/>
        <v>490000</v>
      </c>
      <c r="AE9" s="153">
        <f t="shared" si="1"/>
        <v>77360</v>
      </c>
      <c r="AF9" s="153">
        <f t="shared" si="1"/>
        <v>23300</v>
      </c>
      <c r="AG9" s="153">
        <f t="shared" si="1"/>
        <v>0</v>
      </c>
      <c r="AH9" s="153">
        <f t="shared" si="1"/>
        <v>214600</v>
      </c>
      <c r="AI9" s="153">
        <f t="shared" si="1"/>
        <v>82081</v>
      </c>
      <c r="AJ9" s="153"/>
      <c r="AK9" s="149"/>
      <c r="AL9" s="154" t="e">
        <f>AL8-D8</f>
        <v>#REF!</v>
      </c>
    </row>
    <row r="10" spans="1:38" s="151" customFormat="1" x14ac:dyDescent="0.25">
      <c r="A10" s="101">
        <v>1</v>
      </c>
      <c r="B10" s="155" t="s">
        <v>168</v>
      </c>
      <c r="C10" s="153" t="e">
        <f>+C11+C12</f>
        <v>#REF!</v>
      </c>
      <c r="D10" s="153" t="e">
        <f t="shared" ref="D10:J10" si="2">+D11+D12</f>
        <v>#REF!</v>
      </c>
      <c r="E10" s="153">
        <f t="shared" si="2"/>
        <v>65000</v>
      </c>
      <c r="F10" s="153">
        <f t="shared" si="2"/>
        <v>0</v>
      </c>
      <c r="G10" s="153">
        <f t="shared" si="2"/>
        <v>0</v>
      </c>
      <c r="H10" s="153" t="e">
        <f t="shared" si="2"/>
        <v>#REF!</v>
      </c>
      <c r="I10" s="153"/>
      <c r="J10" s="153" t="e">
        <f t="shared" si="2"/>
        <v>#REF!</v>
      </c>
      <c r="K10" s="153">
        <f>+K11+K12</f>
        <v>382940</v>
      </c>
      <c r="L10" s="153">
        <f t="shared" ref="L10:AI10" si="3">+L11+L12</f>
        <v>282840</v>
      </c>
      <c r="M10" s="153">
        <f t="shared" si="3"/>
        <v>65000</v>
      </c>
      <c r="N10" s="153">
        <f t="shared" si="3"/>
        <v>3100</v>
      </c>
      <c r="O10" s="153">
        <f t="shared" si="3"/>
        <v>32000</v>
      </c>
      <c r="P10" s="153">
        <f t="shared" si="3"/>
        <v>0</v>
      </c>
      <c r="Q10" s="153">
        <f t="shared" si="3"/>
        <v>-39140</v>
      </c>
      <c r="R10" s="153">
        <f t="shared" si="3"/>
        <v>0</v>
      </c>
      <c r="S10" s="153">
        <f t="shared" si="3"/>
        <v>90600</v>
      </c>
      <c r="T10" s="153">
        <v>434400</v>
      </c>
      <c r="U10" s="153">
        <v>243700</v>
      </c>
      <c r="V10" s="153">
        <v>65000</v>
      </c>
      <c r="W10" s="153">
        <v>3100</v>
      </c>
      <c r="X10" s="153">
        <v>0</v>
      </c>
      <c r="Y10" s="153">
        <v>90600</v>
      </c>
      <c r="Z10" s="153">
        <v>32000</v>
      </c>
      <c r="AA10" s="153">
        <f t="shared" si="3"/>
        <v>18000</v>
      </c>
      <c r="AB10" s="153">
        <f t="shared" si="3"/>
        <v>-7524</v>
      </c>
      <c r="AC10" s="147">
        <f t="shared" ref="AC10:AC23" si="4">SUM(AD10:AI10)</f>
        <v>444876</v>
      </c>
      <c r="AD10" s="153">
        <f t="shared" si="3"/>
        <v>254176</v>
      </c>
      <c r="AE10" s="153">
        <f t="shared" si="3"/>
        <v>65000</v>
      </c>
      <c r="AF10" s="153">
        <f t="shared" si="3"/>
        <v>3100</v>
      </c>
      <c r="AG10" s="153">
        <f t="shared" si="3"/>
        <v>0</v>
      </c>
      <c r="AH10" s="153">
        <f t="shared" si="3"/>
        <v>90600</v>
      </c>
      <c r="AI10" s="153">
        <f t="shared" si="3"/>
        <v>32000</v>
      </c>
      <c r="AJ10" s="156" t="s">
        <v>167</v>
      </c>
      <c r="AK10" s="149"/>
      <c r="AL10" s="150">
        <f>6600-4100</f>
        <v>2500</v>
      </c>
    </row>
    <row r="11" spans="1:38" s="161" customFormat="1" x14ac:dyDescent="0.25">
      <c r="A11" s="156"/>
      <c r="B11" s="157" t="s">
        <v>168</v>
      </c>
      <c r="C11" s="158">
        <f>+D11+E11+F11+G11</f>
        <v>142100</v>
      </c>
      <c r="D11" s="159">
        <f>'[1]Công trình huyện- điều chỉnh L2'!P11</f>
        <v>77100</v>
      </c>
      <c r="E11" s="159">
        <v>65000</v>
      </c>
      <c r="F11" s="159">
        <f>'[1]Công trình huyện- điều chỉnh L2'!O11</f>
        <v>0</v>
      </c>
      <c r="G11" s="159"/>
      <c r="H11" s="159">
        <f>'[1]Công trình huyện- điều chỉnh L2'!S11</f>
        <v>400</v>
      </c>
      <c r="I11" s="159"/>
      <c r="J11" s="159">
        <f>'[1]Công trình huyện- điều chỉnh L2'!T11</f>
        <v>200</v>
      </c>
      <c r="K11" s="159">
        <f>L11+M11+N11+O11</f>
        <v>380140</v>
      </c>
      <c r="L11" s="159">
        <v>280040</v>
      </c>
      <c r="M11" s="159">
        <v>65000</v>
      </c>
      <c r="N11" s="159">
        <v>3100</v>
      </c>
      <c r="O11" s="159">
        <v>32000</v>
      </c>
      <c r="P11" s="159"/>
      <c r="Q11" s="160">
        <f>'[1]Công trình huyện- điều chỉnh L2'!AC13</f>
        <v>-37140</v>
      </c>
      <c r="R11" s="160">
        <f>'[1]Công trình huyện- điều chỉnh L2'!AD13</f>
        <v>0</v>
      </c>
      <c r="S11" s="160">
        <f>'[1]Công trình huyện- điều chỉnh L2'!AE13</f>
        <v>90600</v>
      </c>
      <c r="T11" s="159">
        <v>433600</v>
      </c>
      <c r="U11" s="159">
        <v>242900</v>
      </c>
      <c r="V11" s="159">
        <v>65000</v>
      </c>
      <c r="W11" s="159">
        <v>3100</v>
      </c>
      <c r="X11" s="159"/>
      <c r="Y11" s="159">
        <v>90600</v>
      </c>
      <c r="Z11" s="159">
        <v>32000</v>
      </c>
      <c r="AA11" s="159">
        <v>18000</v>
      </c>
      <c r="AB11" s="159">
        <v>-7524</v>
      </c>
      <c r="AC11" s="166">
        <f t="shared" si="4"/>
        <v>444076</v>
      </c>
      <c r="AD11" s="159">
        <f>U11+AA11+AB11</f>
        <v>253376</v>
      </c>
      <c r="AE11" s="159">
        <f>V11</f>
        <v>65000</v>
      </c>
      <c r="AF11" s="159">
        <f>W11</f>
        <v>3100</v>
      </c>
      <c r="AG11" s="159"/>
      <c r="AH11" s="159">
        <f>Y11</f>
        <v>90600</v>
      </c>
      <c r="AI11" s="159">
        <f>Z11</f>
        <v>32000</v>
      </c>
      <c r="AJ11" s="148"/>
      <c r="AK11" s="149"/>
      <c r="AL11" s="153"/>
    </row>
    <row r="12" spans="1:38" s="161" customFormat="1" ht="31.5" x14ac:dyDescent="0.25">
      <c r="A12" s="156"/>
      <c r="B12" s="157" t="s">
        <v>169</v>
      </c>
      <c r="C12" s="158" t="e">
        <f>+D12+E12+F12+G12</f>
        <v>#REF!</v>
      </c>
      <c r="D12" s="159" t="e">
        <f>#REF!</f>
        <v>#REF!</v>
      </c>
      <c r="E12" s="159"/>
      <c r="F12" s="159"/>
      <c r="G12" s="159"/>
      <c r="H12" s="159" t="e">
        <f>#REF!</f>
        <v>#REF!</v>
      </c>
      <c r="I12" s="159"/>
      <c r="J12" s="159" t="e">
        <f>#REF!</f>
        <v>#REF!</v>
      </c>
      <c r="K12" s="159">
        <f>L12+M12+N12+O12</f>
        <v>2800</v>
      </c>
      <c r="L12" s="159">
        <v>2800</v>
      </c>
      <c r="M12" s="159"/>
      <c r="N12" s="159"/>
      <c r="O12" s="159"/>
      <c r="P12" s="159"/>
      <c r="Q12" s="160">
        <f>'[1]Công trình huyện- điều chỉnh L2'!AC28</f>
        <v>-2000</v>
      </c>
      <c r="R12" s="160">
        <f>'[1]Công trình huyện- điều chỉnh L2'!AD28</f>
        <v>0</v>
      </c>
      <c r="S12" s="160"/>
      <c r="T12" s="159">
        <v>800</v>
      </c>
      <c r="U12" s="159">
        <v>800</v>
      </c>
      <c r="V12" s="159">
        <v>0</v>
      </c>
      <c r="W12" s="159">
        <v>0</v>
      </c>
      <c r="X12" s="159"/>
      <c r="Y12" s="159"/>
      <c r="Z12" s="159">
        <v>0</v>
      </c>
      <c r="AA12" s="159"/>
      <c r="AB12" s="159"/>
      <c r="AC12" s="166">
        <f t="shared" si="4"/>
        <v>800</v>
      </c>
      <c r="AD12" s="159">
        <f t="shared" ref="AD12:AD19" si="5">U12+AA12+AB12</f>
        <v>800</v>
      </c>
      <c r="AE12" s="159">
        <f t="shared" ref="AE12:AE23" si="6">V12</f>
        <v>0</v>
      </c>
      <c r="AF12" s="159">
        <f t="shared" ref="AF12:AF23" si="7">W12</f>
        <v>0</v>
      </c>
      <c r="AG12" s="159"/>
      <c r="AH12" s="159">
        <f t="shared" ref="AH12:AH23" si="8">Y12</f>
        <v>0</v>
      </c>
      <c r="AI12" s="159">
        <f t="shared" ref="AI12:AI23" si="9">Z12</f>
        <v>0</v>
      </c>
      <c r="AJ12" s="148"/>
      <c r="AK12" s="149"/>
      <c r="AL12" s="153">
        <f>D11+J11</f>
        <v>77300</v>
      </c>
    </row>
    <row r="13" spans="1:38" s="151" customFormat="1" x14ac:dyDescent="0.25">
      <c r="A13" s="101">
        <v>2</v>
      </c>
      <c r="B13" s="155" t="s">
        <v>170</v>
      </c>
      <c r="C13" s="153">
        <f t="shared" ref="C13:H13" si="10">+C14+C15</f>
        <v>134800</v>
      </c>
      <c r="D13" s="153">
        <f t="shared" si="10"/>
        <v>134800</v>
      </c>
      <c r="E13" s="153">
        <f t="shared" si="10"/>
        <v>0</v>
      </c>
      <c r="F13" s="153">
        <f t="shared" si="10"/>
        <v>0</v>
      </c>
      <c r="G13" s="153">
        <f t="shared" si="10"/>
        <v>0</v>
      </c>
      <c r="H13" s="153" t="e">
        <f t="shared" si="10"/>
        <v>#REF!</v>
      </c>
      <c r="I13" s="153"/>
      <c r="J13" s="153" t="e">
        <f>+J14+J15</f>
        <v>#REF!</v>
      </c>
      <c r="K13" s="153">
        <f>+K14+K15</f>
        <v>141490</v>
      </c>
      <c r="L13" s="153">
        <f t="shared" ref="L13:AG13" si="11">+L14+L15</f>
        <v>135800</v>
      </c>
      <c r="M13" s="153">
        <f t="shared" si="11"/>
        <v>0</v>
      </c>
      <c r="N13" s="153">
        <f t="shared" si="11"/>
        <v>0</v>
      </c>
      <c r="O13" s="153">
        <f t="shared" si="11"/>
        <v>5690</v>
      </c>
      <c r="P13" s="153">
        <f t="shared" si="11"/>
        <v>0</v>
      </c>
      <c r="Q13" s="153">
        <f t="shared" si="11"/>
        <v>-73720</v>
      </c>
      <c r="R13" s="153">
        <f t="shared" si="11"/>
        <v>0</v>
      </c>
      <c r="S13" s="153">
        <f t="shared" si="11"/>
        <v>124000</v>
      </c>
      <c r="T13" s="153">
        <v>191770</v>
      </c>
      <c r="U13" s="153">
        <v>62080</v>
      </c>
      <c r="V13" s="153">
        <v>0</v>
      </c>
      <c r="W13" s="153">
        <v>0</v>
      </c>
      <c r="X13" s="153">
        <v>0</v>
      </c>
      <c r="Y13" s="153">
        <v>124000</v>
      </c>
      <c r="Z13" s="153">
        <v>5690</v>
      </c>
      <c r="AA13" s="153">
        <v>16340</v>
      </c>
      <c r="AB13" s="153">
        <f t="shared" si="11"/>
        <v>-23470</v>
      </c>
      <c r="AC13" s="147">
        <f t="shared" si="4"/>
        <v>184640</v>
      </c>
      <c r="AD13" s="153">
        <f t="shared" si="5"/>
        <v>54950</v>
      </c>
      <c r="AE13" s="153">
        <f t="shared" si="6"/>
        <v>0</v>
      </c>
      <c r="AF13" s="153">
        <f t="shared" si="7"/>
        <v>0</v>
      </c>
      <c r="AG13" s="153">
        <f t="shared" si="11"/>
        <v>0</v>
      </c>
      <c r="AH13" s="153">
        <f t="shared" si="8"/>
        <v>124000</v>
      </c>
      <c r="AI13" s="153">
        <f t="shared" si="9"/>
        <v>5690</v>
      </c>
      <c r="AJ13" s="156" t="s">
        <v>167</v>
      </c>
      <c r="AK13" s="149"/>
      <c r="AL13" s="153"/>
    </row>
    <row r="14" spans="1:38" ht="31.5" x14ac:dyDescent="0.25">
      <c r="A14" s="101"/>
      <c r="B14" s="157" t="s">
        <v>172</v>
      </c>
      <c r="C14" s="158">
        <f t="shared" ref="C14:C19" si="12">+D14+E14+F14+G14</f>
        <v>103300</v>
      </c>
      <c r="D14" s="159">
        <v>103300</v>
      </c>
      <c r="E14" s="159"/>
      <c r="F14" s="159"/>
      <c r="G14" s="159"/>
      <c r="H14" s="159">
        <f>'[1]HT dân cư dừng và BS KHV )'!K9</f>
        <v>0</v>
      </c>
      <c r="I14" s="159"/>
      <c r="J14" s="159">
        <f>'[1]HT dân cư dừng và BS KHV )'!L9</f>
        <v>0</v>
      </c>
      <c r="K14" s="159">
        <f t="shared" ref="K14:K19" si="13">L14+M14+N14+O14</f>
        <v>113800</v>
      </c>
      <c r="L14" s="159">
        <v>109300</v>
      </c>
      <c r="M14" s="159"/>
      <c r="N14" s="159"/>
      <c r="O14" s="159">
        <v>4500</v>
      </c>
      <c r="P14" s="159"/>
      <c r="Q14" s="160">
        <f>'[1]Dự án dân cư- điều chỉnh L2 '!S11</f>
        <v>-63500</v>
      </c>
      <c r="R14" s="160"/>
      <c r="S14" s="160">
        <f>'[1]Dự án dân cư- điều chỉnh L2 '!T11</f>
        <v>81200</v>
      </c>
      <c r="T14" s="159">
        <v>131500</v>
      </c>
      <c r="U14" s="159">
        <v>45800</v>
      </c>
      <c r="V14" s="159">
        <v>0</v>
      </c>
      <c r="W14" s="159">
        <v>0</v>
      </c>
      <c r="X14" s="159"/>
      <c r="Y14" s="159">
        <v>81200</v>
      </c>
      <c r="Z14" s="159">
        <v>4500</v>
      </c>
      <c r="AA14" s="159">
        <v>16340</v>
      </c>
      <c r="AB14" s="159">
        <v>-15780</v>
      </c>
      <c r="AC14" s="166">
        <f t="shared" si="4"/>
        <v>132060</v>
      </c>
      <c r="AD14" s="159">
        <f>U14+AA14+AB14</f>
        <v>46360</v>
      </c>
      <c r="AE14" s="159">
        <f t="shared" si="6"/>
        <v>0</v>
      </c>
      <c r="AF14" s="159">
        <f t="shared" si="7"/>
        <v>0</v>
      </c>
      <c r="AG14" s="159"/>
      <c r="AH14" s="159">
        <f t="shared" si="8"/>
        <v>81200</v>
      </c>
      <c r="AI14" s="159">
        <f t="shared" si="9"/>
        <v>4500</v>
      </c>
      <c r="AJ14" s="148"/>
      <c r="AK14" s="149"/>
    </row>
    <row r="15" spans="1:38" x14ac:dyDescent="0.25">
      <c r="A15" s="101"/>
      <c r="B15" s="157" t="s">
        <v>173</v>
      </c>
      <c r="C15" s="158">
        <f t="shared" si="12"/>
        <v>31500</v>
      </c>
      <c r="D15" s="159">
        <v>31500</v>
      </c>
      <c r="E15" s="159"/>
      <c r="F15" s="159"/>
      <c r="G15" s="159"/>
      <c r="H15" s="159" t="e">
        <f>#REF!</f>
        <v>#REF!</v>
      </c>
      <c r="I15" s="159"/>
      <c r="J15" s="159" t="e">
        <f>#REF!</f>
        <v>#REF!</v>
      </c>
      <c r="K15" s="159">
        <f t="shared" si="13"/>
        <v>27690</v>
      </c>
      <c r="L15" s="159">
        <v>26500</v>
      </c>
      <c r="M15" s="159"/>
      <c r="N15" s="159"/>
      <c r="O15" s="159">
        <v>1190</v>
      </c>
      <c r="P15" s="159"/>
      <c r="Q15" s="160">
        <f>'[1]Dự án dân cư- điều chỉnh L2 '!S35</f>
        <v>-10220</v>
      </c>
      <c r="R15" s="160"/>
      <c r="S15" s="160">
        <f>'[1]Dự án dân cư- điều chỉnh L2 '!T35</f>
        <v>42800</v>
      </c>
      <c r="T15" s="159">
        <v>60270</v>
      </c>
      <c r="U15" s="159">
        <v>16280</v>
      </c>
      <c r="V15" s="159">
        <v>0</v>
      </c>
      <c r="W15" s="159">
        <v>0</v>
      </c>
      <c r="X15" s="159"/>
      <c r="Y15" s="159">
        <v>42800</v>
      </c>
      <c r="Z15" s="159">
        <v>1190</v>
      </c>
      <c r="AA15" s="159"/>
      <c r="AB15" s="159">
        <v>-7690</v>
      </c>
      <c r="AC15" s="166">
        <f t="shared" si="4"/>
        <v>52580</v>
      </c>
      <c r="AD15" s="159">
        <f t="shared" si="5"/>
        <v>8590</v>
      </c>
      <c r="AE15" s="159">
        <f t="shared" si="6"/>
        <v>0</v>
      </c>
      <c r="AF15" s="159">
        <f t="shared" si="7"/>
        <v>0</v>
      </c>
      <c r="AG15" s="159"/>
      <c r="AH15" s="159">
        <f t="shared" si="8"/>
        <v>42800</v>
      </c>
      <c r="AI15" s="159">
        <f t="shared" si="9"/>
        <v>1190</v>
      </c>
      <c r="AJ15" s="148"/>
      <c r="AK15" s="149"/>
    </row>
    <row r="16" spans="1:38" s="151" customFormat="1" x14ac:dyDescent="0.25">
      <c r="A16" s="101">
        <v>3</v>
      </c>
      <c r="B16" s="155" t="s">
        <v>174</v>
      </c>
      <c r="C16" s="153" t="e">
        <f t="shared" si="12"/>
        <v>#REF!</v>
      </c>
      <c r="D16" s="153" t="e">
        <f>'[1]Hỗ trợ XDCB xã- điều chỉnh L2'!#REF!</f>
        <v>#REF!</v>
      </c>
      <c r="E16" s="153" t="e">
        <f>'[1]Hỗ trợ XDCB xã- điều chỉnh L2'!#REF!</f>
        <v>#REF!</v>
      </c>
      <c r="F16" s="153" t="e">
        <f>'[1]Hỗ trợ XDCB xã- điều chỉnh L2'!#REF!</f>
        <v>#REF!</v>
      </c>
      <c r="G16" s="153"/>
      <c r="H16" s="153" t="e">
        <f>'[1]Hỗ trợ XDCB xã- điều chỉnh L2'!#REF!</f>
        <v>#REF!</v>
      </c>
      <c r="I16" s="153"/>
      <c r="J16" s="153" t="e">
        <f>'[1]Hỗ trợ XDCB xã- điều chỉnh L2'!#REF!</f>
        <v>#REF!</v>
      </c>
      <c r="K16" s="153">
        <f t="shared" si="13"/>
        <v>172591</v>
      </c>
      <c r="L16" s="153">
        <v>127000</v>
      </c>
      <c r="M16" s="153"/>
      <c r="N16" s="153">
        <v>15200</v>
      </c>
      <c r="O16" s="153">
        <v>30391</v>
      </c>
      <c r="P16" s="153">
        <f>'[1]Hỗ trợ XDCB xã- điều chỉnh L2'!Z11</f>
        <v>0</v>
      </c>
      <c r="Q16" s="153">
        <f>'[1]Hỗ trợ XDCB xã- điều chỉnh L2'!AA11</f>
        <v>4700</v>
      </c>
      <c r="R16" s="153"/>
      <c r="S16" s="153"/>
      <c r="T16" s="153">
        <v>177291</v>
      </c>
      <c r="U16" s="153">
        <v>131700</v>
      </c>
      <c r="V16" s="153">
        <v>0</v>
      </c>
      <c r="W16" s="153">
        <v>15200</v>
      </c>
      <c r="X16" s="153"/>
      <c r="Y16" s="153"/>
      <c r="Z16" s="153">
        <v>30391</v>
      </c>
      <c r="AA16" s="153">
        <f>5654+1060</f>
        <v>6714</v>
      </c>
      <c r="AB16" s="153">
        <v>-5000</v>
      </c>
      <c r="AC16" s="147">
        <f t="shared" si="4"/>
        <v>179005</v>
      </c>
      <c r="AD16" s="153">
        <f t="shared" si="5"/>
        <v>133414</v>
      </c>
      <c r="AE16" s="153">
        <f t="shared" si="6"/>
        <v>0</v>
      </c>
      <c r="AF16" s="153">
        <f t="shared" si="7"/>
        <v>15200</v>
      </c>
      <c r="AG16" s="153"/>
      <c r="AH16" s="153">
        <f t="shared" si="8"/>
        <v>0</v>
      </c>
      <c r="AI16" s="153">
        <f t="shared" si="9"/>
        <v>30391</v>
      </c>
      <c r="AJ16" s="156" t="s">
        <v>167</v>
      </c>
      <c r="AK16" s="149"/>
      <c r="AL16" s="150"/>
    </row>
    <row r="17" spans="1:38" s="151" customFormat="1" x14ac:dyDescent="0.25">
      <c r="A17" s="101">
        <v>4</v>
      </c>
      <c r="B17" s="155" t="s">
        <v>176</v>
      </c>
      <c r="C17" s="153">
        <f t="shared" si="12"/>
        <v>28360</v>
      </c>
      <c r="D17" s="153">
        <v>11000</v>
      </c>
      <c r="E17" s="153">
        <v>12360</v>
      </c>
      <c r="F17" s="153">
        <v>5000</v>
      </c>
      <c r="G17" s="153"/>
      <c r="H17" s="153">
        <f>'[1]DM NTM- điều chỉnh L2'!T11</f>
        <v>7000</v>
      </c>
      <c r="I17" s="153"/>
      <c r="J17" s="153"/>
      <c r="K17" s="153">
        <f t="shared" si="13"/>
        <v>35360</v>
      </c>
      <c r="L17" s="153">
        <v>11000</v>
      </c>
      <c r="M17" s="153">
        <f>E17</f>
        <v>12360</v>
      </c>
      <c r="N17" s="153">
        <f>F17</f>
        <v>5000</v>
      </c>
      <c r="O17" s="153">
        <f>'[1]DM NTM- điều chỉnh L2'!AG11</f>
        <v>7000</v>
      </c>
      <c r="P17" s="153"/>
      <c r="Q17" s="153">
        <f>'[1]DM NTM- điều chỉnh L2'!AJ11</f>
        <v>1500</v>
      </c>
      <c r="R17" s="153"/>
      <c r="S17" s="153"/>
      <c r="T17" s="153">
        <v>36860</v>
      </c>
      <c r="U17" s="153">
        <v>12500</v>
      </c>
      <c r="V17" s="153">
        <v>12360</v>
      </c>
      <c r="W17" s="153">
        <v>5000</v>
      </c>
      <c r="X17" s="153"/>
      <c r="Y17" s="153"/>
      <c r="Z17" s="153">
        <v>7000</v>
      </c>
      <c r="AA17" s="153"/>
      <c r="AB17" s="153">
        <v>-4000</v>
      </c>
      <c r="AC17" s="147">
        <f t="shared" si="4"/>
        <v>32860</v>
      </c>
      <c r="AD17" s="153">
        <f t="shared" si="5"/>
        <v>8500</v>
      </c>
      <c r="AE17" s="153">
        <f t="shared" si="6"/>
        <v>12360</v>
      </c>
      <c r="AF17" s="153">
        <f t="shared" si="7"/>
        <v>5000</v>
      </c>
      <c r="AG17" s="153"/>
      <c r="AH17" s="153">
        <f t="shared" si="8"/>
        <v>0</v>
      </c>
      <c r="AI17" s="153">
        <f t="shared" si="9"/>
        <v>7000</v>
      </c>
      <c r="AJ17" s="152"/>
      <c r="AK17" s="149"/>
      <c r="AL17" s="150"/>
    </row>
    <row r="18" spans="1:38" s="151" customFormat="1" x14ac:dyDescent="0.25">
      <c r="A18" s="101">
        <v>5</v>
      </c>
      <c r="B18" s="155" t="s">
        <v>177</v>
      </c>
      <c r="C18" s="153">
        <f t="shared" si="12"/>
        <v>8000</v>
      </c>
      <c r="D18" s="153">
        <v>8000</v>
      </c>
      <c r="E18" s="153"/>
      <c r="F18" s="153"/>
      <c r="G18" s="153"/>
      <c r="H18" s="153">
        <v>0</v>
      </c>
      <c r="I18" s="153"/>
      <c r="J18" s="153" t="e">
        <f>#REF!</f>
        <v>#REF!</v>
      </c>
      <c r="K18" s="153">
        <f t="shared" si="13"/>
        <v>12060</v>
      </c>
      <c r="L18" s="153">
        <v>12060</v>
      </c>
      <c r="M18" s="153"/>
      <c r="N18" s="153"/>
      <c r="O18" s="153">
        <f>H18</f>
        <v>0</v>
      </c>
      <c r="P18" s="153"/>
      <c r="Q18" s="153">
        <f>-2060-1300</f>
        <v>-3360</v>
      </c>
      <c r="R18" s="153"/>
      <c r="S18" s="153"/>
      <c r="T18" s="153">
        <v>8700</v>
      </c>
      <c r="U18" s="153">
        <v>8700</v>
      </c>
      <c r="V18" s="153">
        <v>0</v>
      </c>
      <c r="W18" s="153">
        <v>0</v>
      </c>
      <c r="X18" s="153"/>
      <c r="Y18" s="153"/>
      <c r="Z18" s="153">
        <v>0</v>
      </c>
      <c r="AA18" s="153">
        <f>2439</f>
        <v>2439</v>
      </c>
      <c r="AB18" s="153">
        <v>-1060</v>
      </c>
      <c r="AC18" s="147">
        <f t="shared" si="4"/>
        <v>10079</v>
      </c>
      <c r="AD18" s="153">
        <f>U18+AA18+AB18</f>
        <v>10079</v>
      </c>
      <c r="AE18" s="153">
        <f t="shared" si="6"/>
        <v>0</v>
      </c>
      <c r="AF18" s="153">
        <f t="shared" si="7"/>
        <v>0</v>
      </c>
      <c r="AG18" s="153"/>
      <c r="AH18" s="153">
        <f t="shared" si="8"/>
        <v>0</v>
      </c>
      <c r="AI18" s="153">
        <f t="shared" si="9"/>
        <v>0</v>
      </c>
      <c r="AJ18" s="148" t="s">
        <v>179</v>
      </c>
      <c r="AK18" s="149"/>
      <c r="AL18" s="150"/>
    </row>
    <row r="19" spans="1:38" s="151" customFormat="1" x14ac:dyDescent="0.25">
      <c r="A19" s="101">
        <v>6</v>
      </c>
      <c r="B19" s="155" t="s">
        <v>178</v>
      </c>
      <c r="C19" s="153">
        <f t="shared" si="12"/>
        <v>35000</v>
      </c>
      <c r="D19" s="153">
        <v>35000</v>
      </c>
      <c r="E19" s="153"/>
      <c r="F19" s="153"/>
      <c r="G19" s="153"/>
      <c r="H19" s="153">
        <v>7000</v>
      </c>
      <c r="I19" s="153"/>
      <c r="J19" s="153"/>
      <c r="K19" s="153">
        <f t="shared" si="13"/>
        <v>42000</v>
      </c>
      <c r="L19" s="153">
        <f>D19+J19</f>
        <v>35000</v>
      </c>
      <c r="M19" s="153"/>
      <c r="N19" s="153"/>
      <c r="O19" s="153">
        <f>H19</f>
        <v>7000</v>
      </c>
      <c r="P19" s="153"/>
      <c r="Q19" s="153">
        <f>-16263-2780-3500</f>
        <v>-22543</v>
      </c>
      <c r="R19" s="153">
        <v>0</v>
      </c>
      <c r="S19" s="153"/>
      <c r="T19" s="153">
        <v>19457</v>
      </c>
      <c r="U19" s="153">
        <v>12457</v>
      </c>
      <c r="V19" s="153">
        <v>0</v>
      </c>
      <c r="W19" s="153">
        <v>0</v>
      </c>
      <c r="X19" s="153"/>
      <c r="Y19" s="153"/>
      <c r="Z19" s="153">
        <v>7000</v>
      </c>
      <c r="AA19" s="153"/>
      <c r="AB19" s="153">
        <v>-2439</v>
      </c>
      <c r="AC19" s="147">
        <f t="shared" si="4"/>
        <v>17018</v>
      </c>
      <c r="AD19" s="153">
        <f t="shared" si="5"/>
        <v>10018</v>
      </c>
      <c r="AE19" s="153">
        <f t="shared" si="6"/>
        <v>0</v>
      </c>
      <c r="AF19" s="153">
        <f t="shared" si="7"/>
        <v>0</v>
      </c>
      <c r="AG19" s="153"/>
      <c r="AH19" s="153">
        <f t="shared" si="8"/>
        <v>0</v>
      </c>
      <c r="AI19" s="153">
        <f t="shared" si="9"/>
        <v>7000</v>
      </c>
      <c r="AJ19" s="152"/>
      <c r="AK19" s="149"/>
      <c r="AL19" s="150"/>
    </row>
    <row r="20" spans="1:38" s="151" customFormat="1" x14ac:dyDescent="0.25">
      <c r="A20" s="101">
        <v>7</v>
      </c>
      <c r="B20" s="155" t="s">
        <v>180</v>
      </c>
      <c r="C20" s="153">
        <f t="shared" ref="C20:H20" si="14">+C21+C22</f>
        <v>26300</v>
      </c>
      <c r="D20" s="153">
        <f t="shared" si="14"/>
        <v>26300</v>
      </c>
      <c r="E20" s="153">
        <f t="shared" si="14"/>
        <v>0</v>
      </c>
      <c r="F20" s="153">
        <f t="shared" si="14"/>
        <v>0</v>
      </c>
      <c r="G20" s="153">
        <f t="shared" si="14"/>
        <v>0</v>
      </c>
      <c r="H20" s="153">
        <f t="shared" si="14"/>
        <v>0</v>
      </c>
      <c r="I20" s="153"/>
      <c r="J20" s="153">
        <f>+J21+J22</f>
        <v>0</v>
      </c>
      <c r="K20" s="153" t="e">
        <f>+K21+K22</f>
        <v>#REF!</v>
      </c>
      <c r="L20" s="153">
        <f t="shared" ref="L20:S20" si="15">+L21+L22</f>
        <v>26300</v>
      </c>
      <c r="M20" s="153" t="e">
        <f t="shared" si="15"/>
        <v>#REF!</v>
      </c>
      <c r="N20" s="153" t="e">
        <f t="shared" si="15"/>
        <v>#REF!</v>
      </c>
      <c r="O20" s="153" t="e">
        <f t="shared" si="15"/>
        <v>#REF!</v>
      </c>
      <c r="P20" s="153">
        <f t="shared" si="15"/>
        <v>0</v>
      </c>
      <c r="Q20" s="153">
        <f t="shared" si="15"/>
        <v>1300</v>
      </c>
      <c r="R20" s="153">
        <f t="shared" si="15"/>
        <v>0</v>
      </c>
      <c r="S20" s="153">
        <f t="shared" si="15"/>
        <v>0</v>
      </c>
      <c r="T20" s="153">
        <f>T21+T22</f>
        <v>18863</v>
      </c>
      <c r="U20" s="153">
        <f>U21+U22</f>
        <v>18863</v>
      </c>
      <c r="V20" s="153">
        <v>0</v>
      </c>
      <c r="W20" s="153">
        <v>0</v>
      </c>
      <c r="X20" s="153"/>
      <c r="Y20" s="153"/>
      <c r="Z20" s="153">
        <v>0</v>
      </c>
      <c r="AA20" s="153"/>
      <c r="AB20" s="153"/>
      <c r="AC20" s="147">
        <f t="shared" ref="AC20:AC22" si="16">SUM(AD20:AI20)</f>
        <v>18863</v>
      </c>
      <c r="AD20" s="153">
        <f t="shared" ref="AD20:AD22" si="17">U20+AA20+AB20</f>
        <v>18863</v>
      </c>
      <c r="AE20" s="153">
        <f t="shared" ref="AE20:AE22" si="18">V20</f>
        <v>0</v>
      </c>
      <c r="AF20" s="153">
        <f t="shared" ref="AF20:AF22" si="19">W20</f>
        <v>0</v>
      </c>
      <c r="AG20" s="153"/>
      <c r="AH20" s="153">
        <f t="shared" ref="AH20:AH22" si="20">Y20</f>
        <v>0</v>
      </c>
      <c r="AI20" s="153">
        <f t="shared" ref="AI20:AI22" si="21">Z20</f>
        <v>0</v>
      </c>
      <c r="AJ20" s="162"/>
      <c r="AK20" s="149"/>
      <c r="AL20" s="150"/>
    </row>
    <row r="21" spans="1:38" s="161" customFormat="1" ht="17.25" hidden="1" x14ac:dyDescent="0.25">
      <c r="A21" s="156"/>
      <c r="B21" s="157" t="s">
        <v>181</v>
      </c>
      <c r="C21" s="158">
        <f>+D21+E21+F21+G21</f>
        <v>9600</v>
      </c>
      <c r="D21" s="159">
        <v>9600</v>
      </c>
      <c r="E21" s="159"/>
      <c r="F21" s="159"/>
      <c r="G21" s="159"/>
      <c r="H21" s="159"/>
      <c r="I21" s="159"/>
      <c r="J21" s="159"/>
      <c r="K21" s="158" t="e">
        <f t="shared" ref="K21:K22" si="22">L21+M21+N21+O21</f>
        <v>#REF!</v>
      </c>
      <c r="L21" s="159">
        <f>D21</f>
        <v>9600</v>
      </c>
      <c r="M21" s="158" t="e">
        <f>+M22+#REF!</f>
        <v>#REF!</v>
      </c>
      <c r="N21" s="158" t="e">
        <f>+N22+#REF!</f>
        <v>#REF!</v>
      </c>
      <c r="O21" s="158"/>
      <c r="P21" s="158"/>
      <c r="Q21" s="158">
        <v>1300</v>
      </c>
      <c r="R21" s="158"/>
      <c r="S21" s="158"/>
      <c r="T21" s="153">
        <v>10900</v>
      </c>
      <c r="U21" s="159">
        <v>10900</v>
      </c>
      <c r="V21" s="159">
        <v>0</v>
      </c>
      <c r="W21" s="159">
        <v>0</v>
      </c>
      <c r="X21" s="159"/>
      <c r="Y21" s="159"/>
      <c r="Z21" s="159">
        <v>0</v>
      </c>
      <c r="AA21" s="159"/>
      <c r="AB21" s="159"/>
      <c r="AC21" s="147">
        <f t="shared" si="16"/>
        <v>10900</v>
      </c>
      <c r="AD21" s="159">
        <f t="shared" si="17"/>
        <v>10900</v>
      </c>
      <c r="AE21" s="159">
        <f t="shared" si="18"/>
        <v>0</v>
      </c>
      <c r="AF21" s="159">
        <f t="shared" si="19"/>
        <v>0</v>
      </c>
      <c r="AG21" s="159"/>
      <c r="AH21" s="159">
        <f t="shared" si="20"/>
        <v>0</v>
      </c>
      <c r="AI21" s="159">
        <f t="shared" si="21"/>
        <v>0</v>
      </c>
      <c r="AJ21" s="148"/>
      <c r="AK21" s="163"/>
      <c r="AL21" s="164"/>
    </row>
    <row r="22" spans="1:38" s="161" customFormat="1" ht="17.25" hidden="1" x14ac:dyDescent="0.25">
      <c r="A22" s="156"/>
      <c r="B22" s="157" t="s">
        <v>182</v>
      </c>
      <c r="C22" s="158">
        <f>+D22+E22+F22+G22</f>
        <v>16700</v>
      </c>
      <c r="D22" s="159">
        <v>16700</v>
      </c>
      <c r="E22" s="159"/>
      <c r="F22" s="159"/>
      <c r="G22" s="159"/>
      <c r="H22" s="159"/>
      <c r="I22" s="159"/>
      <c r="J22" s="159"/>
      <c r="K22" s="158" t="e">
        <f t="shared" si="22"/>
        <v>#REF!</v>
      </c>
      <c r="L22" s="159">
        <f>D22</f>
        <v>16700</v>
      </c>
      <c r="M22" s="158" t="e">
        <f>+#REF!+M23</f>
        <v>#REF!</v>
      </c>
      <c r="N22" s="158" t="e">
        <f>+#REF!+N23</f>
        <v>#REF!</v>
      </c>
      <c r="O22" s="158" t="e">
        <f>+#REF!+O23</f>
        <v>#REF!</v>
      </c>
      <c r="P22" s="158"/>
      <c r="Q22" s="158">
        <f>+'[1]Quy hoạch, đo đạc cấp giấy nhận'!D2</f>
        <v>0</v>
      </c>
      <c r="R22" s="158"/>
      <c r="S22" s="158"/>
      <c r="T22" s="153">
        <v>7963</v>
      </c>
      <c r="U22" s="159">
        <v>7963</v>
      </c>
      <c r="V22" s="159">
        <v>0</v>
      </c>
      <c r="W22" s="159">
        <v>0</v>
      </c>
      <c r="X22" s="159"/>
      <c r="Y22" s="159"/>
      <c r="Z22" s="159">
        <v>0</v>
      </c>
      <c r="AA22" s="159"/>
      <c r="AB22" s="159"/>
      <c r="AC22" s="147">
        <f t="shared" si="16"/>
        <v>7963</v>
      </c>
      <c r="AD22" s="159">
        <f t="shared" si="17"/>
        <v>7963</v>
      </c>
      <c r="AE22" s="159">
        <f t="shared" si="18"/>
        <v>0</v>
      </c>
      <c r="AF22" s="159">
        <f t="shared" si="19"/>
        <v>0</v>
      </c>
      <c r="AG22" s="159"/>
      <c r="AH22" s="159">
        <f t="shared" si="20"/>
        <v>0</v>
      </c>
      <c r="AI22" s="159">
        <f t="shared" si="21"/>
        <v>0</v>
      </c>
      <c r="AJ22" s="148"/>
      <c r="AK22" s="163"/>
      <c r="AL22" s="164"/>
    </row>
    <row r="23" spans="1:38" s="151" customFormat="1" ht="78.75" x14ac:dyDescent="0.25">
      <c r="A23" s="152" t="s">
        <v>83</v>
      </c>
      <c r="B23" s="155" t="s">
        <v>247</v>
      </c>
      <c r="C23" s="153"/>
      <c r="D23" s="153"/>
      <c r="E23" s="153"/>
      <c r="F23" s="153"/>
      <c r="G23" s="153"/>
      <c r="H23" s="153"/>
      <c r="I23" s="153"/>
      <c r="J23" s="153"/>
      <c r="K23" s="153"/>
      <c r="L23" s="153"/>
      <c r="M23" s="153"/>
      <c r="N23" s="153"/>
      <c r="O23" s="153"/>
      <c r="P23" s="153"/>
      <c r="Q23" s="153"/>
      <c r="R23" s="153"/>
      <c r="S23" s="153"/>
      <c r="T23" s="153">
        <v>16900</v>
      </c>
      <c r="U23" s="153"/>
      <c r="V23" s="153"/>
      <c r="W23" s="153"/>
      <c r="X23" s="153">
        <v>16900</v>
      </c>
      <c r="Y23" s="153"/>
      <c r="Z23" s="153"/>
      <c r="AA23" s="153"/>
      <c r="AB23" s="153"/>
      <c r="AC23" s="147">
        <f t="shared" si="4"/>
        <v>16900</v>
      </c>
      <c r="AD23" s="158"/>
      <c r="AE23" s="158">
        <f t="shared" si="6"/>
        <v>0</v>
      </c>
      <c r="AF23" s="158">
        <f t="shared" si="7"/>
        <v>0</v>
      </c>
      <c r="AG23" s="153">
        <f>X23</f>
        <v>16900</v>
      </c>
      <c r="AH23" s="158">
        <f t="shared" si="8"/>
        <v>0</v>
      </c>
      <c r="AI23" s="158">
        <f t="shared" si="9"/>
        <v>0</v>
      </c>
      <c r="AJ23" s="148" t="s">
        <v>244</v>
      </c>
      <c r="AK23" s="149"/>
      <c r="AL23" s="150"/>
    </row>
    <row r="24" spans="1:38" x14ac:dyDescent="0.25">
      <c r="E24" s="165"/>
    </row>
    <row r="25" spans="1:38" x14ac:dyDescent="0.25">
      <c r="C25" s="214"/>
      <c r="D25" s="215"/>
      <c r="E25" s="165"/>
      <c r="J25" s="165"/>
      <c r="O25" s="165"/>
    </row>
    <row r="26" spans="1:38" x14ac:dyDescent="0.2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row>
    <row r="27" spans="1:38" x14ac:dyDescent="0.25">
      <c r="E27" s="165"/>
      <c r="J27" s="165"/>
    </row>
    <row r="28" spans="1:38" x14ac:dyDescent="0.25">
      <c r="E28" s="165"/>
    </row>
  </sheetData>
  <mergeCells count="30">
    <mergeCell ref="Z1:AJ1"/>
    <mergeCell ref="A2:AJ2"/>
    <mergeCell ref="A3:AJ3"/>
    <mergeCell ref="A5:A7"/>
    <mergeCell ref="B5:B7"/>
    <mergeCell ref="C5:G5"/>
    <mergeCell ref="H5:H7"/>
    <mergeCell ref="I5:I7"/>
    <mergeCell ref="J5:J7"/>
    <mergeCell ref="K5:O5"/>
    <mergeCell ref="AJ5:AJ7"/>
    <mergeCell ref="C6:C7"/>
    <mergeCell ref="D6:G6"/>
    <mergeCell ref="K6:K7"/>
    <mergeCell ref="L6:O6"/>
    <mergeCell ref="P6:P7"/>
    <mergeCell ref="Q6:Q7"/>
    <mergeCell ref="R6:R7"/>
    <mergeCell ref="C25:D25"/>
    <mergeCell ref="AA5:AB5"/>
    <mergeCell ref="AA6:AA7"/>
    <mergeCell ref="AB6:AB7"/>
    <mergeCell ref="P5:S5"/>
    <mergeCell ref="T5:Z5"/>
    <mergeCell ref="AC5:AI5"/>
    <mergeCell ref="AC6:AC7"/>
    <mergeCell ref="AD6:AI6"/>
    <mergeCell ref="S6:S7"/>
    <mergeCell ref="T6:T7"/>
    <mergeCell ref="U6:Z6"/>
  </mergeCells>
  <pageMargins left="0.39370078740157483" right="0.27559055118110237"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workbookViewId="0">
      <selection activeCell="I6" sqref="I6:I7"/>
    </sheetView>
  </sheetViews>
  <sheetFormatPr defaultRowHeight="12.75" x14ac:dyDescent="0.2"/>
  <cols>
    <col min="1" max="1" width="5.140625" style="1" customWidth="1"/>
    <col min="2" max="2" width="28" style="1" customWidth="1"/>
    <col min="3" max="3" width="9.140625" style="1" customWidth="1"/>
    <col min="4" max="4" width="6" style="2" customWidth="1"/>
    <col min="5" max="5" width="5.28515625" style="1" customWidth="1"/>
    <col min="6" max="6" width="11.42578125" style="1" customWidth="1"/>
    <col min="7" max="8" width="10.140625" style="1" customWidth="1"/>
    <col min="9" max="9" width="11.7109375" style="4" customWidth="1"/>
    <col min="10" max="10" width="8.5703125" style="1" customWidth="1"/>
    <col min="11" max="11" width="7.85546875" style="1" customWidth="1"/>
    <col min="12" max="13" width="9.5703125" style="1" customWidth="1"/>
    <col min="14" max="14" width="10.85546875" style="4" customWidth="1"/>
    <col min="15" max="15" width="10" style="4" customWidth="1"/>
    <col min="16" max="16" width="8" style="4" customWidth="1"/>
    <col min="17" max="17" width="7.7109375" style="4" customWidth="1"/>
    <col min="18" max="18" width="10" style="4" customWidth="1"/>
    <col min="19" max="20" width="10" style="4" hidden="1" customWidth="1"/>
    <col min="21" max="21" width="10" style="4" customWidth="1"/>
    <col min="22" max="22" width="20.42578125" style="4" customWidth="1"/>
    <col min="23" max="23" width="16.5703125" style="3" customWidth="1"/>
    <col min="24" max="24" width="18.140625" style="3" customWidth="1"/>
    <col min="25" max="25" width="17.42578125" style="3" customWidth="1"/>
    <col min="26" max="26" width="20.140625" style="1" customWidth="1"/>
    <col min="27" max="27" width="10.42578125" style="1" bestFit="1" customWidth="1"/>
    <col min="28" max="28" width="14.140625" style="1" customWidth="1"/>
    <col min="29" max="236" width="9.140625" style="1"/>
    <col min="237" max="237" width="5.140625" style="1" customWidth="1"/>
    <col min="238" max="238" width="28" style="1" customWidth="1"/>
    <col min="239" max="239" width="9.140625" style="1" customWidth="1"/>
    <col min="240" max="240" width="6" style="1" customWidth="1"/>
    <col min="241" max="241" width="5.28515625" style="1" customWidth="1"/>
    <col min="242" max="242" width="11.42578125" style="1" customWidth="1"/>
    <col min="243" max="246" width="0" style="1" hidden="1" customWidth="1"/>
    <col min="247" max="247" width="10.140625" style="1" customWidth="1"/>
    <col min="248" max="256" width="0" style="1" hidden="1" customWidth="1"/>
    <col min="257" max="257" width="10" style="1" customWidth="1"/>
    <col min="258" max="258" width="8" style="1" customWidth="1"/>
    <col min="259" max="259" width="7.7109375" style="1" customWidth="1"/>
    <col min="260" max="261" width="10" style="1" customWidth="1"/>
    <col min="262" max="262" width="0" style="1" hidden="1" customWidth="1"/>
    <col min="263" max="263" width="10.7109375" style="1" customWidth="1"/>
    <col min="264" max="264" width="10" style="1" customWidth="1"/>
    <col min="265" max="265" width="10.7109375" style="1" customWidth="1"/>
    <col min="266" max="266" width="9.42578125" style="1" customWidth="1"/>
    <col min="267" max="267" width="8.28515625" style="1" customWidth="1"/>
    <col min="268" max="269" width="10" style="1" customWidth="1"/>
    <col min="270" max="270" width="6.7109375" style="1" customWidth="1"/>
    <col min="271" max="271" width="9.7109375" style="1" customWidth="1"/>
    <col min="272" max="274" width="10" style="1" customWidth="1"/>
    <col min="275" max="275" width="0" style="1" hidden="1" customWidth="1"/>
    <col min="276" max="277" width="10" style="1" customWidth="1"/>
    <col min="278" max="278" width="20.42578125" style="1" customWidth="1"/>
    <col min="279" max="280" width="0" style="1" hidden="1" customWidth="1"/>
    <col min="281" max="281" width="12.5703125" style="1" customWidth="1"/>
    <col min="282" max="282" width="20.140625" style="1" customWidth="1"/>
    <col min="283" max="283" width="10.42578125" style="1" bestFit="1" customWidth="1"/>
    <col min="284" max="284" width="14.140625" style="1" customWidth="1"/>
    <col min="285" max="492" width="9.140625" style="1"/>
    <col min="493" max="493" width="5.140625" style="1" customWidth="1"/>
    <col min="494" max="494" width="28" style="1" customWidth="1"/>
    <col min="495" max="495" width="9.140625" style="1" customWidth="1"/>
    <col min="496" max="496" width="6" style="1" customWidth="1"/>
    <col min="497" max="497" width="5.28515625" style="1" customWidth="1"/>
    <col min="498" max="498" width="11.42578125" style="1" customWidth="1"/>
    <col min="499" max="502" width="0" style="1" hidden="1" customWidth="1"/>
    <col min="503" max="503" width="10.140625" style="1" customWidth="1"/>
    <col min="504" max="512" width="0" style="1" hidden="1" customWidth="1"/>
    <col min="513" max="513" width="10" style="1" customWidth="1"/>
    <col min="514" max="514" width="8" style="1" customWidth="1"/>
    <col min="515" max="515" width="7.7109375" style="1" customWidth="1"/>
    <col min="516" max="517" width="10" style="1" customWidth="1"/>
    <col min="518" max="518" width="0" style="1" hidden="1" customWidth="1"/>
    <col min="519" max="519" width="10.7109375" style="1" customWidth="1"/>
    <col min="520" max="520" width="10" style="1" customWidth="1"/>
    <col min="521" max="521" width="10.7109375" style="1" customWidth="1"/>
    <col min="522" max="522" width="9.42578125" style="1" customWidth="1"/>
    <col min="523" max="523" width="8.28515625" style="1" customWidth="1"/>
    <col min="524" max="525" width="10" style="1" customWidth="1"/>
    <col min="526" max="526" width="6.7109375" style="1" customWidth="1"/>
    <col min="527" max="527" width="9.7109375" style="1" customWidth="1"/>
    <col min="528" max="530" width="10" style="1" customWidth="1"/>
    <col min="531" max="531" width="0" style="1" hidden="1" customWidth="1"/>
    <col min="532" max="533" width="10" style="1" customWidth="1"/>
    <col min="534" max="534" width="20.42578125" style="1" customWidth="1"/>
    <col min="535" max="536" width="0" style="1" hidden="1" customWidth="1"/>
    <col min="537" max="537" width="12.5703125" style="1" customWidth="1"/>
    <col min="538" max="538" width="20.140625" style="1" customWidth="1"/>
    <col min="539" max="539" width="10.42578125" style="1" bestFit="1" customWidth="1"/>
    <col min="540" max="540" width="14.140625" style="1" customWidth="1"/>
    <col min="541" max="748" width="9.140625" style="1"/>
    <col min="749" max="749" width="5.140625" style="1" customWidth="1"/>
    <col min="750" max="750" width="28" style="1" customWidth="1"/>
    <col min="751" max="751" width="9.140625" style="1" customWidth="1"/>
    <col min="752" max="752" width="6" style="1" customWidth="1"/>
    <col min="753" max="753" width="5.28515625" style="1" customWidth="1"/>
    <col min="754" max="754" width="11.42578125" style="1" customWidth="1"/>
    <col min="755" max="758" width="0" style="1" hidden="1" customWidth="1"/>
    <col min="759" max="759" width="10.140625" style="1" customWidth="1"/>
    <col min="760" max="768" width="0" style="1" hidden="1" customWidth="1"/>
    <col min="769" max="769" width="10" style="1" customWidth="1"/>
    <col min="770" max="770" width="8" style="1" customWidth="1"/>
    <col min="771" max="771" width="7.7109375" style="1" customWidth="1"/>
    <col min="772" max="773" width="10" style="1" customWidth="1"/>
    <col min="774" max="774" width="0" style="1" hidden="1" customWidth="1"/>
    <col min="775" max="775" width="10.7109375" style="1" customWidth="1"/>
    <col min="776" max="776" width="10" style="1" customWidth="1"/>
    <col min="777" max="777" width="10.7109375" style="1" customWidth="1"/>
    <col min="778" max="778" width="9.42578125" style="1" customWidth="1"/>
    <col min="779" max="779" width="8.28515625" style="1" customWidth="1"/>
    <col min="780" max="781" width="10" style="1" customWidth="1"/>
    <col min="782" max="782" width="6.7109375" style="1" customWidth="1"/>
    <col min="783" max="783" width="9.7109375" style="1" customWidth="1"/>
    <col min="784" max="786" width="10" style="1" customWidth="1"/>
    <col min="787" max="787" width="0" style="1" hidden="1" customWidth="1"/>
    <col min="788" max="789" width="10" style="1" customWidth="1"/>
    <col min="790" max="790" width="20.42578125" style="1" customWidth="1"/>
    <col min="791" max="792" width="0" style="1" hidden="1" customWidth="1"/>
    <col min="793" max="793" width="12.5703125" style="1" customWidth="1"/>
    <col min="794" max="794" width="20.140625" style="1" customWidth="1"/>
    <col min="795" max="795" width="10.42578125" style="1" bestFit="1" customWidth="1"/>
    <col min="796" max="796" width="14.140625" style="1" customWidth="1"/>
    <col min="797" max="1004" width="9.140625" style="1"/>
    <col min="1005" max="1005" width="5.140625" style="1" customWidth="1"/>
    <col min="1006" max="1006" width="28" style="1" customWidth="1"/>
    <col min="1007" max="1007" width="9.140625" style="1" customWidth="1"/>
    <col min="1008" max="1008" width="6" style="1" customWidth="1"/>
    <col min="1009" max="1009" width="5.28515625" style="1" customWidth="1"/>
    <col min="1010" max="1010" width="11.42578125" style="1" customWidth="1"/>
    <col min="1011" max="1014" width="0" style="1" hidden="1" customWidth="1"/>
    <col min="1015" max="1015" width="10.140625" style="1" customWidth="1"/>
    <col min="1016" max="1024" width="0" style="1" hidden="1" customWidth="1"/>
    <col min="1025" max="1025" width="10" style="1" customWidth="1"/>
    <col min="1026" max="1026" width="8" style="1" customWidth="1"/>
    <col min="1027" max="1027" width="7.7109375" style="1" customWidth="1"/>
    <col min="1028" max="1029" width="10" style="1" customWidth="1"/>
    <col min="1030" max="1030" width="0" style="1" hidden="1" customWidth="1"/>
    <col min="1031" max="1031" width="10.7109375" style="1" customWidth="1"/>
    <col min="1032" max="1032" width="10" style="1" customWidth="1"/>
    <col min="1033" max="1033" width="10.7109375" style="1" customWidth="1"/>
    <col min="1034" max="1034" width="9.42578125" style="1" customWidth="1"/>
    <col min="1035" max="1035" width="8.28515625" style="1" customWidth="1"/>
    <col min="1036" max="1037" width="10" style="1" customWidth="1"/>
    <col min="1038" max="1038" width="6.7109375" style="1" customWidth="1"/>
    <col min="1039" max="1039" width="9.7109375" style="1" customWidth="1"/>
    <col min="1040" max="1042" width="10" style="1" customWidth="1"/>
    <col min="1043" max="1043" width="0" style="1" hidden="1" customWidth="1"/>
    <col min="1044" max="1045" width="10" style="1" customWidth="1"/>
    <col min="1046" max="1046" width="20.42578125" style="1" customWidth="1"/>
    <col min="1047" max="1048" width="0" style="1" hidden="1" customWidth="1"/>
    <col min="1049" max="1049" width="12.5703125" style="1" customWidth="1"/>
    <col min="1050" max="1050" width="20.140625" style="1" customWidth="1"/>
    <col min="1051" max="1051" width="10.42578125" style="1" bestFit="1" customWidth="1"/>
    <col min="1052" max="1052" width="14.140625" style="1" customWidth="1"/>
    <col min="1053" max="1260" width="9.140625" style="1"/>
    <col min="1261" max="1261" width="5.140625" style="1" customWidth="1"/>
    <col min="1262" max="1262" width="28" style="1" customWidth="1"/>
    <col min="1263" max="1263" width="9.140625" style="1" customWidth="1"/>
    <col min="1264" max="1264" width="6" style="1" customWidth="1"/>
    <col min="1265" max="1265" width="5.28515625" style="1" customWidth="1"/>
    <col min="1266" max="1266" width="11.42578125" style="1" customWidth="1"/>
    <col min="1267" max="1270" width="0" style="1" hidden="1" customWidth="1"/>
    <col min="1271" max="1271" width="10.140625" style="1" customWidth="1"/>
    <col min="1272" max="1280" width="0" style="1" hidden="1" customWidth="1"/>
    <col min="1281" max="1281" width="10" style="1" customWidth="1"/>
    <col min="1282" max="1282" width="8" style="1" customWidth="1"/>
    <col min="1283" max="1283" width="7.7109375" style="1" customWidth="1"/>
    <col min="1284" max="1285" width="10" style="1" customWidth="1"/>
    <col min="1286" max="1286" width="0" style="1" hidden="1" customWidth="1"/>
    <col min="1287" max="1287" width="10.7109375" style="1" customWidth="1"/>
    <col min="1288" max="1288" width="10" style="1" customWidth="1"/>
    <col min="1289" max="1289" width="10.7109375" style="1" customWidth="1"/>
    <col min="1290" max="1290" width="9.42578125" style="1" customWidth="1"/>
    <col min="1291" max="1291" width="8.28515625" style="1" customWidth="1"/>
    <col min="1292" max="1293" width="10" style="1" customWidth="1"/>
    <col min="1294" max="1294" width="6.7109375" style="1" customWidth="1"/>
    <col min="1295" max="1295" width="9.7109375" style="1" customWidth="1"/>
    <col min="1296" max="1298" width="10" style="1" customWidth="1"/>
    <col min="1299" max="1299" width="0" style="1" hidden="1" customWidth="1"/>
    <col min="1300" max="1301" width="10" style="1" customWidth="1"/>
    <col min="1302" max="1302" width="20.42578125" style="1" customWidth="1"/>
    <col min="1303" max="1304" width="0" style="1" hidden="1" customWidth="1"/>
    <col min="1305" max="1305" width="12.5703125" style="1" customWidth="1"/>
    <col min="1306" max="1306" width="20.140625" style="1" customWidth="1"/>
    <col min="1307" max="1307" width="10.42578125" style="1" bestFit="1" customWidth="1"/>
    <col min="1308" max="1308" width="14.140625" style="1" customWidth="1"/>
    <col min="1309" max="1516" width="9.140625" style="1"/>
    <col min="1517" max="1517" width="5.140625" style="1" customWidth="1"/>
    <col min="1518" max="1518" width="28" style="1" customWidth="1"/>
    <col min="1519" max="1519" width="9.140625" style="1" customWidth="1"/>
    <col min="1520" max="1520" width="6" style="1" customWidth="1"/>
    <col min="1521" max="1521" width="5.28515625" style="1" customWidth="1"/>
    <col min="1522" max="1522" width="11.42578125" style="1" customWidth="1"/>
    <col min="1523" max="1526" width="0" style="1" hidden="1" customWidth="1"/>
    <col min="1527" max="1527" width="10.140625" style="1" customWidth="1"/>
    <col min="1528" max="1536" width="0" style="1" hidden="1" customWidth="1"/>
    <col min="1537" max="1537" width="10" style="1" customWidth="1"/>
    <col min="1538" max="1538" width="8" style="1" customWidth="1"/>
    <col min="1539" max="1539" width="7.7109375" style="1" customWidth="1"/>
    <col min="1540" max="1541" width="10" style="1" customWidth="1"/>
    <col min="1542" max="1542" width="0" style="1" hidden="1" customWidth="1"/>
    <col min="1543" max="1543" width="10.7109375" style="1" customWidth="1"/>
    <col min="1544" max="1544" width="10" style="1" customWidth="1"/>
    <col min="1545" max="1545" width="10.7109375" style="1" customWidth="1"/>
    <col min="1546" max="1546" width="9.42578125" style="1" customWidth="1"/>
    <col min="1547" max="1547" width="8.28515625" style="1" customWidth="1"/>
    <col min="1548" max="1549" width="10" style="1" customWidth="1"/>
    <col min="1550" max="1550" width="6.7109375" style="1" customWidth="1"/>
    <col min="1551" max="1551" width="9.7109375" style="1" customWidth="1"/>
    <col min="1552" max="1554" width="10" style="1" customWidth="1"/>
    <col min="1555" max="1555" width="0" style="1" hidden="1" customWidth="1"/>
    <col min="1556" max="1557" width="10" style="1" customWidth="1"/>
    <col min="1558" max="1558" width="20.42578125" style="1" customWidth="1"/>
    <col min="1559" max="1560" width="0" style="1" hidden="1" customWidth="1"/>
    <col min="1561" max="1561" width="12.5703125" style="1" customWidth="1"/>
    <col min="1562" max="1562" width="20.140625" style="1" customWidth="1"/>
    <col min="1563" max="1563" width="10.42578125" style="1" bestFit="1" customWidth="1"/>
    <col min="1564" max="1564" width="14.140625" style="1" customWidth="1"/>
    <col min="1565" max="1772" width="9.140625" style="1"/>
    <col min="1773" max="1773" width="5.140625" style="1" customWidth="1"/>
    <col min="1774" max="1774" width="28" style="1" customWidth="1"/>
    <col min="1775" max="1775" width="9.140625" style="1" customWidth="1"/>
    <col min="1776" max="1776" width="6" style="1" customWidth="1"/>
    <col min="1777" max="1777" width="5.28515625" style="1" customWidth="1"/>
    <col min="1778" max="1778" width="11.42578125" style="1" customWidth="1"/>
    <col min="1779" max="1782" width="0" style="1" hidden="1" customWidth="1"/>
    <col min="1783" max="1783" width="10.140625" style="1" customWidth="1"/>
    <col min="1784" max="1792" width="0" style="1" hidden="1" customWidth="1"/>
    <col min="1793" max="1793" width="10" style="1" customWidth="1"/>
    <col min="1794" max="1794" width="8" style="1" customWidth="1"/>
    <col min="1795" max="1795" width="7.7109375" style="1" customWidth="1"/>
    <col min="1796" max="1797" width="10" style="1" customWidth="1"/>
    <col min="1798" max="1798" width="0" style="1" hidden="1" customWidth="1"/>
    <col min="1799" max="1799" width="10.7109375" style="1" customWidth="1"/>
    <col min="1800" max="1800" width="10" style="1" customWidth="1"/>
    <col min="1801" max="1801" width="10.7109375" style="1" customWidth="1"/>
    <col min="1802" max="1802" width="9.42578125" style="1" customWidth="1"/>
    <col min="1803" max="1803" width="8.28515625" style="1" customWidth="1"/>
    <col min="1804" max="1805" width="10" style="1" customWidth="1"/>
    <col min="1806" max="1806" width="6.7109375" style="1" customWidth="1"/>
    <col min="1807" max="1807" width="9.7109375" style="1" customWidth="1"/>
    <col min="1808" max="1810" width="10" style="1" customWidth="1"/>
    <col min="1811" max="1811" width="0" style="1" hidden="1" customWidth="1"/>
    <col min="1812" max="1813" width="10" style="1" customWidth="1"/>
    <col min="1814" max="1814" width="20.42578125" style="1" customWidth="1"/>
    <col min="1815" max="1816" width="0" style="1" hidden="1" customWidth="1"/>
    <col min="1817" max="1817" width="12.5703125" style="1" customWidth="1"/>
    <col min="1818" max="1818" width="20.140625" style="1" customWidth="1"/>
    <col min="1819" max="1819" width="10.42578125" style="1" bestFit="1" customWidth="1"/>
    <col min="1820" max="1820" width="14.140625" style="1" customWidth="1"/>
    <col min="1821" max="2028" width="9.140625" style="1"/>
    <col min="2029" max="2029" width="5.140625" style="1" customWidth="1"/>
    <col min="2030" max="2030" width="28" style="1" customWidth="1"/>
    <col min="2031" max="2031" width="9.140625" style="1" customWidth="1"/>
    <col min="2032" max="2032" width="6" style="1" customWidth="1"/>
    <col min="2033" max="2033" width="5.28515625" style="1" customWidth="1"/>
    <col min="2034" max="2034" width="11.42578125" style="1" customWidth="1"/>
    <col min="2035" max="2038" width="0" style="1" hidden="1" customWidth="1"/>
    <col min="2039" max="2039" width="10.140625" style="1" customWidth="1"/>
    <col min="2040" max="2048" width="0" style="1" hidden="1" customWidth="1"/>
    <col min="2049" max="2049" width="10" style="1" customWidth="1"/>
    <col min="2050" max="2050" width="8" style="1" customWidth="1"/>
    <col min="2051" max="2051" width="7.7109375" style="1" customWidth="1"/>
    <col min="2052" max="2053" width="10" style="1" customWidth="1"/>
    <col min="2054" max="2054" width="0" style="1" hidden="1" customWidth="1"/>
    <col min="2055" max="2055" width="10.7109375" style="1" customWidth="1"/>
    <col min="2056" max="2056" width="10" style="1" customWidth="1"/>
    <col min="2057" max="2057" width="10.7109375" style="1" customWidth="1"/>
    <col min="2058" max="2058" width="9.42578125" style="1" customWidth="1"/>
    <col min="2059" max="2059" width="8.28515625" style="1" customWidth="1"/>
    <col min="2060" max="2061" width="10" style="1" customWidth="1"/>
    <col min="2062" max="2062" width="6.7109375" style="1" customWidth="1"/>
    <col min="2063" max="2063" width="9.7109375" style="1" customWidth="1"/>
    <col min="2064" max="2066" width="10" style="1" customWidth="1"/>
    <col min="2067" max="2067" width="0" style="1" hidden="1" customWidth="1"/>
    <col min="2068" max="2069" width="10" style="1" customWidth="1"/>
    <col min="2070" max="2070" width="20.42578125" style="1" customWidth="1"/>
    <col min="2071" max="2072" width="0" style="1" hidden="1" customWidth="1"/>
    <col min="2073" max="2073" width="12.5703125" style="1" customWidth="1"/>
    <col min="2074" max="2074" width="20.140625" style="1" customWidth="1"/>
    <col min="2075" max="2075" width="10.42578125" style="1" bestFit="1" customWidth="1"/>
    <col min="2076" max="2076" width="14.140625" style="1" customWidth="1"/>
    <col min="2077" max="2284" width="9.140625" style="1"/>
    <col min="2285" max="2285" width="5.140625" style="1" customWidth="1"/>
    <col min="2286" max="2286" width="28" style="1" customWidth="1"/>
    <col min="2287" max="2287" width="9.140625" style="1" customWidth="1"/>
    <col min="2288" max="2288" width="6" style="1" customWidth="1"/>
    <col min="2289" max="2289" width="5.28515625" style="1" customWidth="1"/>
    <col min="2290" max="2290" width="11.42578125" style="1" customWidth="1"/>
    <col min="2291" max="2294" width="0" style="1" hidden="1" customWidth="1"/>
    <col min="2295" max="2295" width="10.140625" style="1" customWidth="1"/>
    <col min="2296" max="2304" width="0" style="1" hidden="1" customWidth="1"/>
    <col min="2305" max="2305" width="10" style="1" customWidth="1"/>
    <col min="2306" max="2306" width="8" style="1" customWidth="1"/>
    <col min="2307" max="2307" width="7.7109375" style="1" customWidth="1"/>
    <col min="2308" max="2309" width="10" style="1" customWidth="1"/>
    <col min="2310" max="2310" width="0" style="1" hidden="1" customWidth="1"/>
    <col min="2311" max="2311" width="10.7109375" style="1" customWidth="1"/>
    <col min="2312" max="2312" width="10" style="1" customWidth="1"/>
    <col min="2313" max="2313" width="10.7109375" style="1" customWidth="1"/>
    <col min="2314" max="2314" width="9.42578125" style="1" customWidth="1"/>
    <col min="2315" max="2315" width="8.28515625" style="1" customWidth="1"/>
    <col min="2316" max="2317" width="10" style="1" customWidth="1"/>
    <col min="2318" max="2318" width="6.7109375" style="1" customWidth="1"/>
    <col min="2319" max="2319" width="9.7109375" style="1" customWidth="1"/>
    <col min="2320" max="2322" width="10" style="1" customWidth="1"/>
    <col min="2323" max="2323" width="0" style="1" hidden="1" customWidth="1"/>
    <col min="2324" max="2325" width="10" style="1" customWidth="1"/>
    <col min="2326" max="2326" width="20.42578125" style="1" customWidth="1"/>
    <col min="2327" max="2328" width="0" style="1" hidden="1" customWidth="1"/>
    <col min="2329" max="2329" width="12.5703125" style="1" customWidth="1"/>
    <col min="2330" max="2330" width="20.140625" style="1" customWidth="1"/>
    <col min="2331" max="2331" width="10.42578125" style="1" bestFit="1" customWidth="1"/>
    <col min="2332" max="2332" width="14.140625" style="1" customWidth="1"/>
    <col min="2333" max="2540" width="9.140625" style="1"/>
    <col min="2541" max="2541" width="5.140625" style="1" customWidth="1"/>
    <col min="2542" max="2542" width="28" style="1" customWidth="1"/>
    <col min="2543" max="2543" width="9.140625" style="1" customWidth="1"/>
    <col min="2544" max="2544" width="6" style="1" customWidth="1"/>
    <col min="2545" max="2545" width="5.28515625" style="1" customWidth="1"/>
    <col min="2546" max="2546" width="11.42578125" style="1" customWidth="1"/>
    <col min="2547" max="2550" width="0" style="1" hidden="1" customWidth="1"/>
    <col min="2551" max="2551" width="10.140625" style="1" customWidth="1"/>
    <col min="2552" max="2560" width="0" style="1" hidden="1" customWidth="1"/>
    <col min="2561" max="2561" width="10" style="1" customWidth="1"/>
    <col min="2562" max="2562" width="8" style="1" customWidth="1"/>
    <col min="2563" max="2563" width="7.7109375" style="1" customWidth="1"/>
    <col min="2564" max="2565" width="10" style="1" customWidth="1"/>
    <col min="2566" max="2566" width="0" style="1" hidden="1" customWidth="1"/>
    <col min="2567" max="2567" width="10.7109375" style="1" customWidth="1"/>
    <col min="2568" max="2568" width="10" style="1" customWidth="1"/>
    <col min="2569" max="2569" width="10.7109375" style="1" customWidth="1"/>
    <col min="2570" max="2570" width="9.42578125" style="1" customWidth="1"/>
    <col min="2571" max="2571" width="8.28515625" style="1" customWidth="1"/>
    <col min="2572" max="2573" width="10" style="1" customWidth="1"/>
    <col min="2574" max="2574" width="6.7109375" style="1" customWidth="1"/>
    <col min="2575" max="2575" width="9.7109375" style="1" customWidth="1"/>
    <col min="2576" max="2578" width="10" style="1" customWidth="1"/>
    <col min="2579" max="2579" width="0" style="1" hidden="1" customWidth="1"/>
    <col min="2580" max="2581" width="10" style="1" customWidth="1"/>
    <col min="2582" max="2582" width="20.42578125" style="1" customWidth="1"/>
    <col min="2583" max="2584" width="0" style="1" hidden="1" customWidth="1"/>
    <col min="2585" max="2585" width="12.5703125" style="1" customWidth="1"/>
    <col min="2586" max="2586" width="20.140625" style="1" customWidth="1"/>
    <col min="2587" max="2587" width="10.42578125" style="1" bestFit="1" customWidth="1"/>
    <col min="2588" max="2588" width="14.140625" style="1" customWidth="1"/>
    <col min="2589" max="2796" width="9.140625" style="1"/>
    <col min="2797" max="2797" width="5.140625" style="1" customWidth="1"/>
    <col min="2798" max="2798" width="28" style="1" customWidth="1"/>
    <col min="2799" max="2799" width="9.140625" style="1" customWidth="1"/>
    <col min="2800" max="2800" width="6" style="1" customWidth="1"/>
    <col min="2801" max="2801" width="5.28515625" style="1" customWidth="1"/>
    <col min="2802" max="2802" width="11.42578125" style="1" customWidth="1"/>
    <col min="2803" max="2806" width="0" style="1" hidden="1" customWidth="1"/>
    <col min="2807" max="2807" width="10.140625" style="1" customWidth="1"/>
    <col min="2808" max="2816" width="0" style="1" hidden="1" customWidth="1"/>
    <col min="2817" max="2817" width="10" style="1" customWidth="1"/>
    <col min="2818" max="2818" width="8" style="1" customWidth="1"/>
    <col min="2819" max="2819" width="7.7109375" style="1" customWidth="1"/>
    <col min="2820" max="2821" width="10" style="1" customWidth="1"/>
    <col min="2822" max="2822" width="0" style="1" hidden="1" customWidth="1"/>
    <col min="2823" max="2823" width="10.7109375" style="1" customWidth="1"/>
    <col min="2824" max="2824" width="10" style="1" customWidth="1"/>
    <col min="2825" max="2825" width="10.7109375" style="1" customWidth="1"/>
    <col min="2826" max="2826" width="9.42578125" style="1" customWidth="1"/>
    <col min="2827" max="2827" width="8.28515625" style="1" customWidth="1"/>
    <col min="2828" max="2829" width="10" style="1" customWidth="1"/>
    <col min="2830" max="2830" width="6.7109375" style="1" customWidth="1"/>
    <col min="2831" max="2831" width="9.7109375" style="1" customWidth="1"/>
    <col min="2832" max="2834" width="10" style="1" customWidth="1"/>
    <col min="2835" max="2835" width="0" style="1" hidden="1" customWidth="1"/>
    <col min="2836" max="2837" width="10" style="1" customWidth="1"/>
    <col min="2838" max="2838" width="20.42578125" style="1" customWidth="1"/>
    <col min="2839" max="2840" width="0" style="1" hidden="1" customWidth="1"/>
    <col min="2841" max="2841" width="12.5703125" style="1" customWidth="1"/>
    <col min="2842" max="2842" width="20.140625" style="1" customWidth="1"/>
    <col min="2843" max="2843" width="10.42578125" style="1" bestFit="1" customWidth="1"/>
    <col min="2844" max="2844" width="14.140625" style="1" customWidth="1"/>
    <col min="2845" max="3052" width="9.140625" style="1"/>
    <col min="3053" max="3053" width="5.140625" style="1" customWidth="1"/>
    <col min="3054" max="3054" width="28" style="1" customWidth="1"/>
    <col min="3055" max="3055" width="9.140625" style="1" customWidth="1"/>
    <col min="3056" max="3056" width="6" style="1" customWidth="1"/>
    <col min="3057" max="3057" width="5.28515625" style="1" customWidth="1"/>
    <col min="3058" max="3058" width="11.42578125" style="1" customWidth="1"/>
    <col min="3059" max="3062" width="0" style="1" hidden="1" customWidth="1"/>
    <col min="3063" max="3063" width="10.140625" style="1" customWidth="1"/>
    <col min="3064" max="3072" width="0" style="1" hidden="1" customWidth="1"/>
    <col min="3073" max="3073" width="10" style="1" customWidth="1"/>
    <col min="3074" max="3074" width="8" style="1" customWidth="1"/>
    <col min="3075" max="3075" width="7.7109375" style="1" customWidth="1"/>
    <col min="3076" max="3077" width="10" style="1" customWidth="1"/>
    <col min="3078" max="3078" width="0" style="1" hidden="1" customWidth="1"/>
    <col min="3079" max="3079" width="10.7109375" style="1" customWidth="1"/>
    <col min="3080" max="3080" width="10" style="1" customWidth="1"/>
    <col min="3081" max="3081" width="10.7109375" style="1" customWidth="1"/>
    <col min="3082" max="3082" width="9.42578125" style="1" customWidth="1"/>
    <col min="3083" max="3083" width="8.28515625" style="1" customWidth="1"/>
    <col min="3084" max="3085" width="10" style="1" customWidth="1"/>
    <col min="3086" max="3086" width="6.7109375" style="1" customWidth="1"/>
    <col min="3087" max="3087" width="9.7109375" style="1" customWidth="1"/>
    <col min="3088" max="3090" width="10" style="1" customWidth="1"/>
    <col min="3091" max="3091" width="0" style="1" hidden="1" customWidth="1"/>
    <col min="3092" max="3093" width="10" style="1" customWidth="1"/>
    <col min="3094" max="3094" width="20.42578125" style="1" customWidth="1"/>
    <col min="3095" max="3096" width="0" style="1" hidden="1" customWidth="1"/>
    <col min="3097" max="3097" width="12.5703125" style="1" customWidth="1"/>
    <col min="3098" max="3098" width="20.140625" style="1" customWidth="1"/>
    <col min="3099" max="3099" width="10.42578125" style="1" bestFit="1" customWidth="1"/>
    <col min="3100" max="3100" width="14.140625" style="1" customWidth="1"/>
    <col min="3101" max="3308" width="9.140625" style="1"/>
    <col min="3309" max="3309" width="5.140625" style="1" customWidth="1"/>
    <col min="3310" max="3310" width="28" style="1" customWidth="1"/>
    <col min="3311" max="3311" width="9.140625" style="1" customWidth="1"/>
    <col min="3312" max="3312" width="6" style="1" customWidth="1"/>
    <col min="3313" max="3313" width="5.28515625" style="1" customWidth="1"/>
    <col min="3314" max="3314" width="11.42578125" style="1" customWidth="1"/>
    <col min="3315" max="3318" width="0" style="1" hidden="1" customWidth="1"/>
    <col min="3319" max="3319" width="10.140625" style="1" customWidth="1"/>
    <col min="3320" max="3328" width="0" style="1" hidden="1" customWidth="1"/>
    <col min="3329" max="3329" width="10" style="1" customWidth="1"/>
    <col min="3330" max="3330" width="8" style="1" customWidth="1"/>
    <col min="3331" max="3331" width="7.7109375" style="1" customWidth="1"/>
    <col min="3332" max="3333" width="10" style="1" customWidth="1"/>
    <col min="3334" max="3334" width="0" style="1" hidden="1" customWidth="1"/>
    <col min="3335" max="3335" width="10.7109375" style="1" customWidth="1"/>
    <col min="3336" max="3336" width="10" style="1" customWidth="1"/>
    <col min="3337" max="3337" width="10.7109375" style="1" customWidth="1"/>
    <col min="3338" max="3338" width="9.42578125" style="1" customWidth="1"/>
    <col min="3339" max="3339" width="8.28515625" style="1" customWidth="1"/>
    <col min="3340" max="3341" width="10" style="1" customWidth="1"/>
    <col min="3342" max="3342" width="6.7109375" style="1" customWidth="1"/>
    <col min="3343" max="3343" width="9.7109375" style="1" customWidth="1"/>
    <col min="3344" max="3346" width="10" style="1" customWidth="1"/>
    <col min="3347" max="3347" width="0" style="1" hidden="1" customWidth="1"/>
    <col min="3348" max="3349" width="10" style="1" customWidth="1"/>
    <col min="3350" max="3350" width="20.42578125" style="1" customWidth="1"/>
    <col min="3351" max="3352" width="0" style="1" hidden="1" customWidth="1"/>
    <col min="3353" max="3353" width="12.5703125" style="1" customWidth="1"/>
    <col min="3354" max="3354" width="20.140625" style="1" customWidth="1"/>
    <col min="3355" max="3355" width="10.42578125" style="1" bestFit="1" customWidth="1"/>
    <col min="3356" max="3356" width="14.140625" style="1" customWidth="1"/>
    <col min="3357" max="3564" width="9.140625" style="1"/>
    <col min="3565" max="3565" width="5.140625" style="1" customWidth="1"/>
    <col min="3566" max="3566" width="28" style="1" customWidth="1"/>
    <col min="3567" max="3567" width="9.140625" style="1" customWidth="1"/>
    <col min="3568" max="3568" width="6" style="1" customWidth="1"/>
    <col min="3569" max="3569" width="5.28515625" style="1" customWidth="1"/>
    <col min="3570" max="3570" width="11.42578125" style="1" customWidth="1"/>
    <col min="3571" max="3574" width="0" style="1" hidden="1" customWidth="1"/>
    <col min="3575" max="3575" width="10.140625" style="1" customWidth="1"/>
    <col min="3576" max="3584" width="0" style="1" hidden="1" customWidth="1"/>
    <col min="3585" max="3585" width="10" style="1" customWidth="1"/>
    <col min="3586" max="3586" width="8" style="1" customWidth="1"/>
    <col min="3587" max="3587" width="7.7109375" style="1" customWidth="1"/>
    <col min="3588" max="3589" width="10" style="1" customWidth="1"/>
    <col min="3590" max="3590" width="0" style="1" hidden="1" customWidth="1"/>
    <col min="3591" max="3591" width="10.7109375" style="1" customWidth="1"/>
    <col min="3592" max="3592" width="10" style="1" customWidth="1"/>
    <col min="3593" max="3593" width="10.7109375" style="1" customWidth="1"/>
    <col min="3594" max="3594" width="9.42578125" style="1" customWidth="1"/>
    <col min="3595" max="3595" width="8.28515625" style="1" customWidth="1"/>
    <col min="3596" max="3597" width="10" style="1" customWidth="1"/>
    <col min="3598" max="3598" width="6.7109375" style="1" customWidth="1"/>
    <col min="3599" max="3599" width="9.7109375" style="1" customWidth="1"/>
    <col min="3600" max="3602" width="10" style="1" customWidth="1"/>
    <col min="3603" max="3603" width="0" style="1" hidden="1" customWidth="1"/>
    <col min="3604" max="3605" width="10" style="1" customWidth="1"/>
    <col min="3606" max="3606" width="20.42578125" style="1" customWidth="1"/>
    <col min="3607" max="3608" width="0" style="1" hidden="1" customWidth="1"/>
    <col min="3609" max="3609" width="12.5703125" style="1" customWidth="1"/>
    <col min="3610" max="3610" width="20.140625" style="1" customWidth="1"/>
    <col min="3611" max="3611" width="10.42578125" style="1" bestFit="1" customWidth="1"/>
    <col min="3612" max="3612" width="14.140625" style="1" customWidth="1"/>
    <col min="3613" max="3820" width="9.140625" style="1"/>
    <col min="3821" max="3821" width="5.140625" style="1" customWidth="1"/>
    <col min="3822" max="3822" width="28" style="1" customWidth="1"/>
    <col min="3823" max="3823" width="9.140625" style="1" customWidth="1"/>
    <col min="3824" max="3824" width="6" style="1" customWidth="1"/>
    <col min="3825" max="3825" width="5.28515625" style="1" customWidth="1"/>
    <col min="3826" max="3826" width="11.42578125" style="1" customWidth="1"/>
    <col min="3827" max="3830" width="0" style="1" hidden="1" customWidth="1"/>
    <col min="3831" max="3831" width="10.140625" style="1" customWidth="1"/>
    <col min="3832" max="3840" width="0" style="1" hidden="1" customWidth="1"/>
    <col min="3841" max="3841" width="10" style="1" customWidth="1"/>
    <col min="3842" max="3842" width="8" style="1" customWidth="1"/>
    <col min="3843" max="3843" width="7.7109375" style="1" customWidth="1"/>
    <col min="3844" max="3845" width="10" style="1" customWidth="1"/>
    <col min="3846" max="3846" width="0" style="1" hidden="1" customWidth="1"/>
    <col min="3847" max="3847" width="10.7109375" style="1" customWidth="1"/>
    <col min="3848" max="3848" width="10" style="1" customWidth="1"/>
    <col min="3849" max="3849" width="10.7109375" style="1" customWidth="1"/>
    <col min="3850" max="3850" width="9.42578125" style="1" customWidth="1"/>
    <col min="3851" max="3851" width="8.28515625" style="1" customWidth="1"/>
    <col min="3852" max="3853" width="10" style="1" customWidth="1"/>
    <col min="3854" max="3854" width="6.7109375" style="1" customWidth="1"/>
    <col min="3855" max="3855" width="9.7109375" style="1" customWidth="1"/>
    <col min="3856" max="3858" width="10" style="1" customWidth="1"/>
    <col min="3859" max="3859" width="0" style="1" hidden="1" customWidth="1"/>
    <col min="3860" max="3861" width="10" style="1" customWidth="1"/>
    <col min="3862" max="3862" width="20.42578125" style="1" customWidth="1"/>
    <col min="3863" max="3864" width="0" style="1" hidden="1" customWidth="1"/>
    <col min="3865" max="3865" width="12.5703125" style="1" customWidth="1"/>
    <col min="3866" max="3866" width="20.140625" style="1" customWidth="1"/>
    <col min="3867" max="3867" width="10.42578125" style="1" bestFit="1" customWidth="1"/>
    <col min="3868" max="3868" width="14.140625" style="1" customWidth="1"/>
    <col min="3869" max="4076" width="9.140625" style="1"/>
    <col min="4077" max="4077" width="5.140625" style="1" customWidth="1"/>
    <col min="4078" max="4078" width="28" style="1" customWidth="1"/>
    <col min="4079" max="4079" width="9.140625" style="1" customWidth="1"/>
    <col min="4080" max="4080" width="6" style="1" customWidth="1"/>
    <col min="4081" max="4081" width="5.28515625" style="1" customWidth="1"/>
    <col min="4082" max="4082" width="11.42578125" style="1" customWidth="1"/>
    <col min="4083" max="4086" width="0" style="1" hidden="1" customWidth="1"/>
    <col min="4087" max="4087" width="10.140625" style="1" customWidth="1"/>
    <col min="4088" max="4096" width="0" style="1" hidden="1" customWidth="1"/>
    <col min="4097" max="4097" width="10" style="1" customWidth="1"/>
    <col min="4098" max="4098" width="8" style="1" customWidth="1"/>
    <col min="4099" max="4099" width="7.7109375" style="1" customWidth="1"/>
    <col min="4100" max="4101" width="10" style="1" customWidth="1"/>
    <col min="4102" max="4102" width="0" style="1" hidden="1" customWidth="1"/>
    <col min="4103" max="4103" width="10.7109375" style="1" customWidth="1"/>
    <col min="4104" max="4104" width="10" style="1" customWidth="1"/>
    <col min="4105" max="4105" width="10.7109375" style="1" customWidth="1"/>
    <col min="4106" max="4106" width="9.42578125" style="1" customWidth="1"/>
    <col min="4107" max="4107" width="8.28515625" style="1" customWidth="1"/>
    <col min="4108" max="4109" width="10" style="1" customWidth="1"/>
    <col min="4110" max="4110" width="6.7109375" style="1" customWidth="1"/>
    <col min="4111" max="4111" width="9.7109375" style="1" customWidth="1"/>
    <col min="4112" max="4114" width="10" style="1" customWidth="1"/>
    <col min="4115" max="4115" width="0" style="1" hidden="1" customWidth="1"/>
    <col min="4116" max="4117" width="10" style="1" customWidth="1"/>
    <col min="4118" max="4118" width="20.42578125" style="1" customWidth="1"/>
    <col min="4119" max="4120" width="0" style="1" hidden="1" customWidth="1"/>
    <col min="4121" max="4121" width="12.5703125" style="1" customWidth="1"/>
    <col min="4122" max="4122" width="20.140625" style="1" customWidth="1"/>
    <col min="4123" max="4123" width="10.42578125" style="1" bestFit="1" customWidth="1"/>
    <col min="4124" max="4124" width="14.140625" style="1" customWidth="1"/>
    <col min="4125" max="4332" width="9.140625" style="1"/>
    <col min="4333" max="4333" width="5.140625" style="1" customWidth="1"/>
    <col min="4334" max="4334" width="28" style="1" customWidth="1"/>
    <col min="4335" max="4335" width="9.140625" style="1" customWidth="1"/>
    <col min="4336" max="4336" width="6" style="1" customWidth="1"/>
    <col min="4337" max="4337" width="5.28515625" style="1" customWidth="1"/>
    <col min="4338" max="4338" width="11.42578125" style="1" customWidth="1"/>
    <col min="4339" max="4342" width="0" style="1" hidden="1" customWidth="1"/>
    <col min="4343" max="4343" width="10.140625" style="1" customWidth="1"/>
    <col min="4344" max="4352" width="0" style="1" hidden="1" customWidth="1"/>
    <col min="4353" max="4353" width="10" style="1" customWidth="1"/>
    <col min="4354" max="4354" width="8" style="1" customWidth="1"/>
    <col min="4355" max="4355" width="7.7109375" style="1" customWidth="1"/>
    <col min="4356" max="4357" width="10" style="1" customWidth="1"/>
    <col min="4358" max="4358" width="0" style="1" hidden="1" customWidth="1"/>
    <col min="4359" max="4359" width="10.7109375" style="1" customWidth="1"/>
    <col min="4360" max="4360" width="10" style="1" customWidth="1"/>
    <col min="4361" max="4361" width="10.7109375" style="1" customWidth="1"/>
    <col min="4362" max="4362" width="9.42578125" style="1" customWidth="1"/>
    <col min="4363" max="4363" width="8.28515625" style="1" customWidth="1"/>
    <col min="4364" max="4365" width="10" style="1" customWidth="1"/>
    <col min="4366" max="4366" width="6.7109375" style="1" customWidth="1"/>
    <col min="4367" max="4367" width="9.7109375" style="1" customWidth="1"/>
    <col min="4368" max="4370" width="10" style="1" customWidth="1"/>
    <col min="4371" max="4371" width="0" style="1" hidden="1" customWidth="1"/>
    <col min="4372" max="4373" width="10" style="1" customWidth="1"/>
    <col min="4374" max="4374" width="20.42578125" style="1" customWidth="1"/>
    <col min="4375" max="4376" width="0" style="1" hidden="1" customWidth="1"/>
    <col min="4377" max="4377" width="12.5703125" style="1" customWidth="1"/>
    <col min="4378" max="4378" width="20.140625" style="1" customWidth="1"/>
    <col min="4379" max="4379" width="10.42578125" style="1" bestFit="1" customWidth="1"/>
    <col min="4380" max="4380" width="14.140625" style="1" customWidth="1"/>
    <col min="4381" max="4588" width="9.140625" style="1"/>
    <col min="4589" max="4589" width="5.140625" style="1" customWidth="1"/>
    <col min="4590" max="4590" width="28" style="1" customWidth="1"/>
    <col min="4591" max="4591" width="9.140625" style="1" customWidth="1"/>
    <col min="4592" max="4592" width="6" style="1" customWidth="1"/>
    <col min="4593" max="4593" width="5.28515625" style="1" customWidth="1"/>
    <col min="4594" max="4594" width="11.42578125" style="1" customWidth="1"/>
    <col min="4595" max="4598" width="0" style="1" hidden="1" customWidth="1"/>
    <col min="4599" max="4599" width="10.140625" style="1" customWidth="1"/>
    <col min="4600" max="4608" width="0" style="1" hidden="1" customWidth="1"/>
    <col min="4609" max="4609" width="10" style="1" customWidth="1"/>
    <col min="4610" max="4610" width="8" style="1" customWidth="1"/>
    <col min="4611" max="4611" width="7.7109375" style="1" customWidth="1"/>
    <col min="4612" max="4613" width="10" style="1" customWidth="1"/>
    <col min="4614" max="4614" width="0" style="1" hidden="1" customWidth="1"/>
    <col min="4615" max="4615" width="10.7109375" style="1" customWidth="1"/>
    <col min="4616" max="4616" width="10" style="1" customWidth="1"/>
    <col min="4617" max="4617" width="10.7109375" style="1" customWidth="1"/>
    <col min="4618" max="4618" width="9.42578125" style="1" customWidth="1"/>
    <col min="4619" max="4619" width="8.28515625" style="1" customWidth="1"/>
    <col min="4620" max="4621" width="10" style="1" customWidth="1"/>
    <col min="4622" max="4622" width="6.7109375" style="1" customWidth="1"/>
    <col min="4623" max="4623" width="9.7109375" style="1" customWidth="1"/>
    <col min="4624" max="4626" width="10" style="1" customWidth="1"/>
    <col min="4627" max="4627" width="0" style="1" hidden="1" customWidth="1"/>
    <col min="4628" max="4629" width="10" style="1" customWidth="1"/>
    <col min="4630" max="4630" width="20.42578125" style="1" customWidth="1"/>
    <col min="4631" max="4632" width="0" style="1" hidden="1" customWidth="1"/>
    <col min="4633" max="4633" width="12.5703125" style="1" customWidth="1"/>
    <col min="4634" max="4634" width="20.140625" style="1" customWidth="1"/>
    <col min="4635" max="4635" width="10.42578125" style="1" bestFit="1" customWidth="1"/>
    <col min="4636" max="4636" width="14.140625" style="1" customWidth="1"/>
    <col min="4637" max="4844" width="9.140625" style="1"/>
    <col min="4845" max="4845" width="5.140625" style="1" customWidth="1"/>
    <col min="4846" max="4846" width="28" style="1" customWidth="1"/>
    <col min="4847" max="4847" width="9.140625" style="1" customWidth="1"/>
    <col min="4848" max="4848" width="6" style="1" customWidth="1"/>
    <col min="4849" max="4849" width="5.28515625" style="1" customWidth="1"/>
    <col min="4850" max="4850" width="11.42578125" style="1" customWidth="1"/>
    <col min="4851" max="4854" width="0" style="1" hidden="1" customWidth="1"/>
    <col min="4855" max="4855" width="10.140625" style="1" customWidth="1"/>
    <col min="4856" max="4864" width="0" style="1" hidden="1" customWidth="1"/>
    <col min="4865" max="4865" width="10" style="1" customWidth="1"/>
    <col min="4866" max="4866" width="8" style="1" customWidth="1"/>
    <col min="4867" max="4867" width="7.7109375" style="1" customWidth="1"/>
    <col min="4868" max="4869" width="10" style="1" customWidth="1"/>
    <col min="4870" max="4870" width="0" style="1" hidden="1" customWidth="1"/>
    <col min="4871" max="4871" width="10.7109375" style="1" customWidth="1"/>
    <col min="4872" max="4872" width="10" style="1" customWidth="1"/>
    <col min="4873" max="4873" width="10.7109375" style="1" customWidth="1"/>
    <col min="4874" max="4874" width="9.42578125" style="1" customWidth="1"/>
    <col min="4875" max="4875" width="8.28515625" style="1" customWidth="1"/>
    <col min="4876" max="4877" width="10" style="1" customWidth="1"/>
    <col min="4878" max="4878" width="6.7109375" style="1" customWidth="1"/>
    <col min="4879" max="4879" width="9.7109375" style="1" customWidth="1"/>
    <col min="4880" max="4882" width="10" style="1" customWidth="1"/>
    <col min="4883" max="4883" width="0" style="1" hidden="1" customWidth="1"/>
    <col min="4884" max="4885" width="10" style="1" customWidth="1"/>
    <col min="4886" max="4886" width="20.42578125" style="1" customWidth="1"/>
    <col min="4887" max="4888" width="0" style="1" hidden="1" customWidth="1"/>
    <col min="4889" max="4889" width="12.5703125" style="1" customWidth="1"/>
    <col min="4890" max="4890" width="20.140625" style="1" customWidth="1"/>
    <col min="4891" max="4891" width="10.42578125" style="1" bestFit="1" customWidth="1"/>
    <col min="4892" max="4892" width="14.140625" style="1" customWidth="1"/>
    <col min="4893" max="5100" width="9.140625" style="1"/>
    <col min="5101" max="5101" width="5.140625" style="1" customWidth="1"/>
    <col min="5102" max="5102" width="28" style="1" customWidth="1"/>
    <col min="5103" max="5103" width="9.140625" style="1" customWidth="1"/>
    <col min="5104" max="5104" width="6" style="1" customWidth="1"/>
    <col min="5105" max="5105" width="5.28515625" style="1" customWidth="1"/>
    <col min="5106" max="5106" width="11.42578125" style="1" customWidth="1"/>
    <col min="5107" max="5110" width="0" style="1" hidden="1" customWidth="1"/>
    <col min="5111" max="5111" width="10.140625" style="1" customWidth="1"/>
    <col min="5112" max="5120" width="0" style="1" hidden="1" customWidth="1"/>
    <col min="5121" max="5121" width="10" style="1" customWidth="1"/>
    <col min="5122" max="5122" width="8" style="1" customWidth="1"/>
    <col min="5123" max="5123" width="7.7109375" style="1" customWidth="1"/>
    <col min="5124" max="5125" width="10" style="1" customWidth="1"/>
    <col min="5126" max="5126" width="0" style="1" hidden="1" customWidth="1"/>
    <col min="5127" max="5127" width="10.7109375" style="1" customWidth="1"/>
    <col min="5128" max="5128" width="10" style="1" customWidth="1"/>
    <col min="5129" max="5129" width="10.7109375" style="1" customWidth="1"/>
    <col min="5130" max="5130" width="9.42578125" style="1" customWidth="1"/>
    <col min="5131" max="5131" width="8.28515625" style="1" customWidth="1"/>
    <col min="5132" max="5133" width="10" style="1" customWidth="1"/>
    <col min="5134" max="5134" width="6.7109375" style="1" customWidth="1"/>
    <col min="5135" max="5135" width="9.7109375" style="1" customWidth="1"/>
    <col min="5136" max="5138" width="10" style="1" customWidth="1"/>
    <col min="5139" max="5139" width="0" style="1" hidden="1" customWidth="1"/>
    <col min="5140" max="5141" width="10" style="1" customWidth="1"/>
    <col min="5142" max="5142" width="20.42578125" style="1" customWidth="1"/>
    <col min="5143" max="5144" width="0" style="1" hidden="1" customWidth="1"/>
    <col min="5145" max="5145" width="12.5703125" style="1" customWidth="1"/>
    <col min="5146" max="5146" width="20.140625" style="1" customWidth="1"/>
    <col min="5147" max="5147" width="10.42578125" style="1" bestFit="1" customWidth="1"/>
    <col min="5148" max="5148" width="14.140625" style="1" customWidth="1"/>
    <col min="5149" max="5356" width="9.140625" style="1"/>
    <col min="5357" max="5357" width="5.140625" style="1" customWidth="1"/>
    <col min="5358" max="5358" width="28" style="1" customWidth="1"/>
    <col min="5359" max="5359" width="9.140625" style="1" customWidth="1"/>
    <col min="5360" max="5360" width="6" style="1" customWidth="1"/>
    <col min="5361" max="5361" width="5.28515625" style="1" customWidth="1"/>
    <col min="5362" max="5362" width="11.42578125" style="1" customWidth="1"/>
    <col min="5363" max="5366" width="0" style="1" hidden="1" customWidth="1"/>
    <col min="5367" max="5367" width="10.140625" style="1" customWidth="1"/>
    <col min="5368" max="5376" width="0" style="1" hidden="1" customWidth="1"/>
    <col min="5377" max="5377" width="10" style="1" customWidth="1"/>
    <col min="5378" max="5378" width="8" style="1" customWidth="1"/>
    <col min="5379" max="5379" width="7.7109375" style="1" customWidth="1"/>
    <col min="5380" max="5381" width="10" style="1" customWidth="1"/>
    <col min="5382" max="5382" width="0" style="1" hidden="1" customWidth="1"/>
    <col min="5383" max="5383" width="10.7109375" style="1" customWidth="1"/>
    <col min="5384" max="5384" width="10" style="1" customWidth="1"/>
    <col min="5385" max="5385" width="10.7109375" style="1" customWidth="1"/>
    <col min="5386" max="5386" width="9.42578125" style="1" customWidth="1"/>
    <col min="5387" max="5387" width="8.28515625" style="1" customWidth="1"/>
    <col min="5388" max="5389" width="10" style="1" customWidth="1"/>
    <col min="5390" max="5390" width="6.7109375" style="1" customWidth="1"/>
    <col min="5391" max="5391" width="9.7109375" style="1" customWidth="1"/>
    <col min="5392" max="5394" width="10" style="1" customWidth="1"/>
    <col min="5395" max="5395" width="0" style="1" hidden="1" customWidth="1"/>
    <col min="5396" max="5397" width="10" style="1" customWidth="1"/>
    <col min="5398" max="5398" width="20.42578125" style="1" customWidth="1"/>
    <col min="5399" max="5400" width="0" style="1" hidden="1" customWidth="1"/>
    <col min="5401" max="5401" width="12.5703125" style="1" customWidth="1"/>
    <col min="5402" max="5402" width="20.140625" style="1" customWidth="1"/>
    <col min="5403" max="5403" width="10.42578125" style="1" bestFit="1" customWidth="1"/>
    <col min="5404" max="5404" width="14.140625" style="1" customWidth="1"/>
    <col min="5405" max="5612" width="9.140625" style="1"/>
    <col min="5613" max="5613" width="5.140625" style="1" customWidth="1"/>
    <col min="5614" max="5614" width="28" style="1" customWidth="1"/>
    <col min="5615" max="5615" width="9.140625" style="1" customWidth="1"/>
    <col min="5616" max="5616" width="6" style="1" customWidth="1"/>
    <col min="5617" max="5617" width="5.28515625" style="1" customWidth="1"/>
    <col min="5618" max="5618" width="11.42578125" style="1" customWidth="1"/>
    <col min="5619" max="5622" width="0" style="1" hidden="1" customWidth="1"/>
    <col min="5623" max="5623" width="10.140625" style="1" customWidth="1"/>
    <col min="5624" max="5632" width="0" style="1" hidden="1" customWidth="1"/>
    <col min="5633" max="5633" width="10" style="1" customWidth="1"/>
    <col min="5634" max="5634" width="8" style="1" customWidth="1"/>
    <col min="5635" max="5635" width="7.7109375" style="1" customWidth="1"/>
    <col min="5636" max="5637" width="10" style="1" customWidth="1"/>
    <col min="5638" max="5638" width="0" style="1" hidden="1" customWidth="1"/>
    <col min="5639" max="5639" width="10.7109375" style="1" customWidth="1"/>
    <col min="5640" max="5640" width="10" style="1" customWidth="1"/>
    <col min="5641" max="5641" width="10.7109375" style="1" customWidth="1"/>
    <col min="5642" max="5642" width="9.42578125" style="1" customWidth="1"/>
    <col min="5643" max="5643" width="8.28515625" style="1" customWidth="1"/>
    <col min="5644" max="5645" width="10" style="1" customWidth="1"/>
    <col min="5646" max="5646" width="6.7109375" style="1" customWidth="1"/>
    <col min="5647" max="5647" width="9.7109375" style="1" customWidth="1"/>
    <col min="5648" max="5650" width="10" style="1" customWidth="1"/>
    <col min="5651" max="5651" width="0" style="1" hidden="1" customWidth="1"/>
    <col min="5652" max="5653" width="10" style="1" customWidth="1"/>
    <col min="5654" max="5654" width="20.42578125" style="1" customWidth="1"/>
    <col min="5655" max="5656" width="0" style="1" hidden="1" customWidth="1"/>
    <col min="5657" max="5657" width="12.5703125" style="1" customWidth="1"/>
    <col min="5658" max="5658" width="20.140625" style="1" customWidth="1"/>
    <col min="5659" max="5659" width="10.42578125" style="1" bestFit="1" customWidth="1"/>
    <col min="5660" max="5660" width="14.140625" style="1" customWidth="1"/>
    <col min="5661" max="5868" width="9.140625" style="1"/>
    <col min="5869" max="5869" width="5.140625" style="1" customWidth="1"/>
    <col min="5870" max="5870" width="28" style="1" customWidth="1"/>
    <col min="5871" max="5871" width="9.140625" style="1" customWidth="1"/>
    <col min="5872" max="5872" width="6" style="1" customWidth="1"/>
    <col min="5873" max="5873" width="5.28515625" style="1" customWidth="1"/>
    <col min="5874" max="5874" width="11.42578125" style="1" customWidth="1"/>
    <col min="5875" max="5878" width="0" style="1" hidden="1" customWidth="1"/>
    <col min="5879" max="5879" width="10.140625" style="1" customWidth="1"/>
    <col min="5880" max="5888" width="0" style="1" hidden="1" customWidth="1"/>
    <col min="5889" max="5889" width="10" style="1" customWidth="1"/>
    <col min="5890" max="5890" width="8" style="1" customWidth="1"/>
    <col min="5891" max="5891" width="7.7109375" style="1" customWidth="1"/>
    <col min="5892" max="5893" width="10" style="1" customWidth="1"/>
    <col min="5894" max="5894" width="0" style="1" hidden="1" customWidth="1"/>
    <col min="5895" max="5895" width="10.7109375" style="1" customWidth="1"/>
    <col min="5896" max="5896" width="10" style="1" customWidth="1"/>
    <col min="5897" max="5897" width="10.7109375" style="1" customWidth="1"/>
    <col min="5898" max="5898" width="9.42578125" style="1" customWidth="1"/>
    <col min="5899" max="5899" width="8.28515625" style="1" customWidth="1"/>
    <col min="5900" max="5901" width="10" style="1" customWidth="1"/>
    <col min="5902" max="5902" width="6.7109375" style="1" customWidth="1"/>
    <col min="5903" max="5903" width="9.7109375" style="1" customWidth="1"/>
    <col min="5904" max="5906" width="10" style="1" customWidth="1"/>
    <col min="5907" max="5907" width="0" style="1" hidden="1" customWidth="1"/>
    <col min="5908" max="5909" width="10" style="1" customWidth="1"/>
    <col min="5910" max="5910" width="20.42578125" style="1" customWidth="1"/>
    <col min="5911" max="5912" width="0" style="1" hidden="1" customWidth="1"/>
    <col min="5913" max="5913" width="12.5703125" style="1" customWidth="1"/>
    <col min="5914" max="5914" width="20.140625" style="1" customWidth="1"/>
    <col min="5915" max="5915" width="10.42578125" style="1" bestFit="1" customWidth="1"/>
    <col min="5916" max="5916" width="14.140625" style="1" customWidth="1"/>
    <col min="5917" max="6124" width="9.140625" style="1"/>
    <col min="6125" max="6125" width="5.140625" style="1" customWidth="1"/>
    <col min="6126" max="6126" width="28" style="1" customWidth="1"/>
    <col min="6127" max="6127" width="9.140625" style="1" customWidth="1"/>
    <col min="6128" max="6128" width="6" style="1" customWidth="1"/>
    <col min="6129" max="6129" width="5.28515625" style="1" customWidth="1"/>
    <col min="6130" max="6130" width="11.42578125" style="1" customWidth="1"/>
    <col min="6131" max="6134" width="0" style="1" hidden="1" customWidth="1"/>
    <col min="6135" max="6135" width="10.140625" style="1" customWidth="1"/>
    <col min="6136" max="6144" width="0" style="1" hidden="1" customWidth="1"/>
    <col min="6145" max="6145" width="10" style="1" customWidth="1"/>
    <col min="6146" max="6146" width="8" style="1" customWidth="1"/>
    <col min="6147" max="6147" width="7.7109375" style="1" customWidth="1"/>
    <col min="6148" max="6149" width="10" style="1" customWidth="1"/>
    <col min="6150" max="6150" width="0" style="1" hidden="1" customWidth="1"/>
    <col min="6151" max="6151" width="10.7109375" style="1" customWidth="1"/>
    <col min="6152" max="6152" width="10" style="1" customWidth="1"/>
    <col min="6153" max="6153" width="10.7109375" style="1" customWidth="1"/>
    <col min="6154" max="6154" width="9.42578125" style="1" customWidth="1"/>
    <col min="6155" max="6155" width="8.28515625" style="1" customWidth="1"/>
    <col min="6156" max="6157" width="10" style="1" customWidth="1"/>
    <col min="6158" max="6158" width="6.7109375" style="1" customWidth="1"/>
    <col min="6159" max="6159" width="9.7109375" style="1" customWidth="1"/>
    <col min="6160" max="6162" width="10" style="1" customWidth="1"/>
    <col min="6163" max="6163" width="0" style="1" hidden="1" customWidth="1"/>
    <col min="6164" max="6165" width="10" style="1" customWidth="1"/>
    <col min="6166" max="6166" width="20.42578125" style="1" customWidth="1"/>
    <col min="6167" max="6168" width="0" style="1" hidden="1" customWidth="1"/>
    <col min="6169" max="6169" width="12.5703125" style="1" customWidth="1"/>
    <col min="6170" max="6170" width="20.140625" style="1" customWidth="1"/>
    <col min="6171" max="6171" width="10.42578125" style="1" bestFit="1" customWidth="1"/>
    <col min="6172" max="6172" width="14.140625" style="1" customWidth="1"/>
    <col min="6173" max="6380" width="9.140625" style="1"/>
    <col min="6381" max="6381" width="5.140625" style="1" customWidth="1"/>
    <col min="6382" max="6382" width="28" style="1" customWidth="1"/>
    <col min="6383" max="6383" width="9.140625" style="1" customWidth="1"/>
    <col min="6384" max="6384" width="6" style="1" customWidth="1"/>
    <col min="6385" max="6385" width="5.28515625" style="1" customWidth="1"/>
    <col min="6386" max="6386" width="11.42578125" style="1" customWidth="1"/>
    <col min="6387" max="6390" width="0" style="1" hidden="1" customWidth="1"/>
    <col min="6391" max="6391" width="10.140625" style="1" customWidth="1"/>
    <col min="6392" max="6400" width="0" style="1" hidden="1" customWidth="1"/>
    <col min="6401" max="6401" width="10" style="1" customWidth="1"/>
    <col min="6402" max="6402" width="8" style="1" customWidth="1"/>
    <col min="6403" max="6403" width="7.7109375" style="1" customWidth="1"/>
    <col min="6404" max="6405" width="10" style="1" customWidth="1"/>
    <col min="6406" max="6406" width="0" style="1" hidden="1" customWidth="1"/>
    <col min="6407" max="6407" width="10.7109375" style="1" customWidth="1"/>
    <col min="6408" max="6408" width="10" style="1" customWidth="1"/>
    <col min="6409" max="6409" width="10.7109375" style="1" customWidth="1"/>
    <col min="6410" max="6410" width="9.42578125" style="1" customWidth="1"/>
    <col min="6411" max="6411" width="8.28515625" style="1" customWidth="1"/>
    <col min="6412" max="6413" width="10" style="1" customWidth="1"/>
    <col min="6414" max="6414" width="6.7109375" style="1" customWidth="1"/>
    <col min="6415" max="6415" width="9.7109375" style="1" customWidth="1"/>
    <col min="6416" max="6418" width="10" style="1" customWidth="1"/>
    <col min="6419" max="6419" width="0" style="1" hidden="1" customWidth="1"/>
    <col min="6420" max="6421" width="10" style="1" customWidth="1"/>
    <col min="6422" max="6422" width="20.42578125" style="1" customWidth="1"/>
    <col min="6423" max="6424" width="0" style="1" hidden="1" customWidth="1"/>
    <col min="6425" max="6425" width="12.5703125" style="1" customWidth="1"/>
    <col min="6426" max="6426" width="20.140625" style="1" customWidth="1"/>
    <col min="6427" max="6427" width="10.42578125" style="1" bestFit="1" customWidth="1"/>
    <col min="6428" max="6428" width="14.140625" style="1" customWidth="1"/>
    <col min="6429" max="6636" width="9.140625" style="1"/>
    <col min="6637" max="6637" width="5.140625" style="1" customWidth="1"/>
    <col min="6638" max="6638" width="28" style="1" customWidth="1"/>
    <col min="6639" max="6639" width="9.140625" style="1" customWidth="1"/>
    <col min="6640" max="6640" width="6" style="1" customWidth="1"/>
    <col min="6641" max="6641" width="5.28515625" style="1" customWidth="1"/>
    <col min="6642" max="6642" width="11.42578125" style="1" customWidth="1"/>
    <col min="6643" max="6646" width="0" style="1" hidden="1" customWidth="1"/>
    <col min="6647" max="6647" width="10.140625" style="1" customWidth="1"/>
    <col min="6648" max="6656" width="0" style="1" hidden="1" customWidth="1"/>
    <col min="6657" max="6657" width="10" style="1" customWidth="1"/>
    <col min="6658" max="6658" width="8" style="1" customWidth="1"/>
    <col min="6659" max="6659" width="7.7109375" style="1" customWidth="1"/>
    <col min="6660" max="6661" width="10" style="1" customWidth="1"/>
    <col min="6662" max="6662" width="0" style="1" hidden="1" customWidth="1"/>
    <col min="6663" max="6663" width="10.7109375" style="1" customWidth="1"/>
    <col min="6664" max="6664" width="10" style="1" customWidth="1"/>
    <col min="6665" max="6665" width="10.7109375" style="1" customWidth="1"/>
    <col min="6666" max="6666" width="9.42578125" style="1" customWidth="1"/>
    <col min="6667" max="6667" width="8.28515625" style="1" customWidth="1"/>
    <col min="6668" max="6669" width="10" style="1" customWidth="1"/>
    <col min="6670" max="6670" width="6.7109375" style="1" customWidth="1"/>
    <col min="6671" max="6671" width="9.7109375" style="1" customWidth="1"/>
    <col min="6672" max="6674" width="10" style="1" customWidth="1"/>
    <col min="6675" max="6675" width="0" style="1" hidden="1" customWidth="1"/>
    <col min="6676" max="6677" width="10" style="1" customWidth="1"/>
    <col min="6678" max="6678" width="20.42578125" style="1" customWidth="1"/>
    <col min="6679" max="6680" width="0" style="1" hidden="1" customWidth="1"/>
    <col min="6681" max="6681" width="12.5703125" style="1" customWidth="1"/>
    <col min="6682" max="6682" width="20.140625" style="1" customWidth="1"/>
    <col min="6683" max="6683" width="10.42578125" style="1" bestFit="1" customWidth="1"/>
    <col min="6684" max="6684" width="14.140625" style="1" customWidth="1"/>
    <col min="6685" max="6892" width="9.140625" style="1"/>
    <col min="6893" max="6893" width="5.140625" style="1" customWidth="1"/>
    <col min="6894" max="6894" width="28" style="1" customWidth="1"/>
    <col min="6895" max="6895" width="9.140625" style="1" customWidth="1"/>
    <col min="6896" max="6896" width="6" style="1" customWidth="1"/>
    <col min="6897" max="6897" width="5.28515625" style="1" customWidth="1"/>
    <col min="6898" max="6898" width="11.42578125" style="1" customWidth="1"/>
    <col min="6899" max="6902" width="0" style="1" hidden="1" customWidth="1"/>
    <col min="6903" max="6903" width="10.140625" style="1" customWidth="1"/>
    <col min="6904" max="6912" width="0" style="1" hidden="1" customWidth="1"/>
    <col min="6913" max="6913" width="10" style="1" customWidth="1"/>
    <col min="6914" max="6914" width="8" style="1" customWidth="1"/>
    <col min="6915" max="6915" width="7.7109375" style="1" customWidth="1"/>
    <col min="6916" max="6917" width="10" style="1" customWidth="1"/>
    <col min="6918" max="6918" width="0" style="1" hidden="1" customWidth="1"/>
    <col min="6919" max="6919" width="10.7109375" style="1" customWidth="1"/>
    <col min="6920" max="6920" width="10" style="1" customWidth="1"/>
    <col min="6921" max="6921" width="10.7109375" style="1" customWidth="1"/>
    <col min="6922" max="6922" width="9.42578125" style="1" customWidth="1"/>
    <col min="6923" max="6923" width="8.28515625" style="1" customWidth="1"/>
    <col min="6924" max="6925" width="10" style="1" customWidth="1"/>
    <col min="6926" max="6926" width="6.7109375" style="1" customWidth="1"/>
    <col min="6927" max="6927" width="9.7109375" style="1" customWidth="1"/>
    <col min="6928" max="6930" width="10" style="1" customWidth="1"/>
    <col min="6931" max="6931" width="0" style="1" hidden="1" customWidth="1"/>
    <col min="6932" max="6933" width="10" style="1" customWidth="1"/>
    <col min="6934" max="6934" width="20.42578125" style="1" customWidth="1"/>
    <col min="6935" max="6936" width="0" style="1" hidden="1" customWidth="1"/>
    <col min="6937" max="6937" width="12.5703125" style="1" customWidth="1"/>
    <col min="6938" max="6938" width="20.140625" style="1" customWidth="1"/>
    <col min="6939" max="6939" width="10.42578125" style="1" bestFit="1" customWidth="1"/>
    <col min="6940" max="6940" width="14.140625" style="1" customWidth="1"/>
    <col min="6941" max="7148" width="9.140625" style="1"/>
    <col min="7149" max="7149" width="5.140625" style="1" customWidth="1"/>
    <col min="7150" max="7150" width="28" style="1" customWidth="1"/>
    <col min="7151" max="7151" width="9.140625" style="1" customWidth="1"/>
    <col min="7152" max="7152" width="6" style="1" customWidth="1"/>
    <col min="7153" max="7153" width="5.28515625" style="1" customWidth="1"/>
    <col min="7154" max="7154" width="11.42578125" style="1" customWidth="1"/>
    <col min="7155" max="7158" width="0" style="1" hidden="1" customWidth="1"/>
    <col min="7159" max="7159" width="10.140625" style="1" customWidth="1"/>
    <col min="7160" max="7168" width="0" style="1" hidden="1" customWidth="1"/>
    <col min="7169" max="7169" width="10" style="1" customWidth="1"/>
    <col min="7170" max="7170" width="8" style="1" customWidth="1"/>
    <col min="7171" max="7171" width="7.7109375" style="1" customWidth="1"/>
    <col min="7172" max="7173" width="10" style="1" customWidth="1"/>
    <col min="7174" max="7174" width="0" style="1" hidden="1" customWidth="1"/>
    <col min="7175" max="7175" width="10.7109375" style="1" customWidth="1"/>
    <col min="7176" max="7176" width="10" style="1" customWidth="1"/>
    <col min="7177" max="7177" width="10.7109375" style="1" customWidth="1"/>
    <col min="7178" max="7178" width="9.42578125" style="1" customWidth="1"/>
    <col min="7179" max="7179" width="8.28515625" style="1" customWidth="1"/>
    <col min="7180" max="7181" width="10" style="1" customWidth="1"/>
    <col min="7182" max="7182" width="6.7109375" style="1" customWidth="1"/>
    <col min="7183" max="7183" width="9.7109375" style="1" customWidth="1"/>
    <col min="7184" max="7186" width="10" style="1" customWidth="1"/>
    <col min="7187" max="7187" width="0" style="1" hidden="1" customWidth="1"/>
    <col min="7188" max="7189" width="10" style="1" customWidth="1"/>
    <col min="7190" max="7190" width="20.42578125" style="1" customWidth="1"/>
    <col min="7191" max="7192" width="0" style="1" hidden="1" customWidth="1"/>
    <col min="7193" max="7193" width="12.5703125" style="1" customWidth="1"/>
    <col min="7194" max="7194" width="20.140625" style="1" customWidth="1"/>
    <col min="7195" max="7195" width="10.42578125" style="1" bestFit="1" customWidth="1"/>
    <col min="7196" max="7196" width="14.140625" style="1" customWidth="1"/>
    <col min="7197" max="7404" width="9.140625" style="1"/>
    <col min="7405" max="7405" width="5.140625" style="1" customWidth="1"/>
    <col min="7406" max="7406" width="28" style="1" customWidth="1"/>
    <col min="7407" max="7407" width="9.140625" style="1" customWidth="1"/>
    <col min="7408" max="7408" width="6" style="1" customWidth="1"/>
    <col min="7409" max="7409" width="5.28515625" style="1" customWidth="1"/>
    <col min="7410" max="7410" width="11.42578125" style="1" customWidth="1"/>
    <col min="7411" max="7414" width="0" style="1" hidden="1" customWidth="1"/>
    <col min="7415" max="7415" width="10.140625" style="1" customWidth="1"/>
    <col min="7416" max="7424" width="0" style="1" hidden="1" customWidth="1"/>
    <col min="7425" max="7425" width="10" style="1" customWidth="1"/>
    <col min="7426" max="7426" width="8" style="1" customWidth="1"/>
    <col min="7427" max="7427" width="7.7109375" style="1" customWidth="1"/>
    <col min="7428" max="7429" width="10" style="1" customWidth="1"/>
    <col min="7430" max="7430" width="0" style="1" hidden="1" customWidth="1"/>
    <col min="7431" max="7431" width="10.7109375" style="1" customWidth="1"/>
    <col min="7432" max="7432" width="10" style="1" customWidth="1"/>
    <col min="7433" max="7433" width="10.7109375" style="1" customWidth="1"/>
    <col min="7434" max="7434" width="9.42578125" style="1" customWidth="1"/>
    <col min="7435" max="7435" width="8.28515625" style="1" customWidth="1"/>
    <col min="7436" max="7437" width="10" style="1" customWidth="1"/>
    <col min="7438" max="7438" width="6.7109375" style="1" customWidth="1"/>
    <col min="7439" max="7439" width="9.7109375" style="1" customWidth="1"/>
    <col min="7440" max="7442" width="10" style="1" customWidth="1"/>
    <col min="7443" max="7443" width="0" style="1" hidden="1" customWidth="1"/>
    <col min="7444" max="7445" width="10" style="1" customWidth="1"/>
    <col min="7446" max="7446" width="20.42578125" style="1" customWidth="1"/>
    <col min="7447" max="7448" width="0" style="1" hidden="1" customWidth="1"/>
    <col min="7449" max="7449" width="12.5703125" style="1" customWidth="1"/>
    <col min="7450" max="7450" width="20.140625" style="1" customWidth="1"/>
    <col min="7451" max="7451" width="10.42578125" style="1" bestFit="1" customWidth="1"/>
    <col min="7452" max="7452" width="14.140625" style="1" customWidth="1"/>
    <col min="7453" max="7660" width="9.140625" style="1"/>
    <col min="7661" max="7661" width="5.140625" style="1" customWidth="1"/>
    <col min="7662" max="7662" width="28" style="1" customWidth="1"/>
    <col min="7663" max="7663" width="9.140625" style="1" customWidth="1"/>
    <col min="7664" max="7664" width="6" style="1" customWidth="1"/>
    <col min="7665" max="7665" width="5.28515625" style="1" customWidth="1"/>
    <col min="7666" max="7666" width="11.42578125" style="1" customWidth="1"/>
    <col min="7667" max="7670" width="0" style="1" hidden="1" customWidth="1"/>
    <col min="7671" max="7671" width="10.140625" style="1" customWidth="1"/>
    <col min="7672" max="7680" width="0" style="1" hidden="1" customWidth="1"/>
    <col min="7681" max="7681" width="10" style="1" customWidth="1"/>
    <col min="7682" max="7682" width="8" style="1" customWidth="1"/>
    <col min="7683" max="7683" width="7.7109375" style="1" customWidth="1"/>
    <col min="7684" max="7685" width="10" style="1" customWidth="1"/>
    <col min="7686" max="7686" width="0" style="1" hidden="1" customWidth="1"/>
    <col min="7687" max="7687" width="10.7109375" style="1" customWidth="1"/>
    <col min="7688" max="7688" width="10" style="1" customWidth="1"/>
    <col min="7689" max="7689" width="10.7109375" style="1" customWidth="1"/>
    <col min="7690" max="7690" width="9.42578125" style="1" customWidth="1"/>
    <col min="7691" max="7691" width="8.28515625" style="1" customWidth="1"/>
    <col min="7692" max="7693" width="10" style="1" customWidth="1"/>
    <col min="7694" max="7694" width="6.7109375" style="1" customWidth="1"/>
    <col min="7695" max="7695" width="9.7109375" style="1" customWidth="1"/>
    <col min="7696" max="7698" width="10" style="1" customWidth="1"/>
    <col min="7699" max="7699" width="0" style="1" hidden="1" customWidth="1"/>
    <col min="7700" max="7701" width="10" style="1" customWidth="1"/>
    <col min="7702" max="7702" width="20.42578125" style="1" customWidth="1"/>
    <col min="7703" max="7704" width="0" style="1" hidden="1" customWidth="1"/>
    <col min="7705" max="7705" width="12.5703125" style="1" customWidth="1"/>
    <col min="7706" max="7706" width="20.140625" style="1" customWidth="1"/>
    <col min="7707" max="7707" width="10.42578125" style="1" bestFit="1" customWidth="1"/>
    <col min="7708" max="7708" width="14.140625" style="1" customWidth="1"/>
    <col min="7709" max="7916" width="9.140625" style="1"/>
    <col min="7917" max="7917" width="5.140625" style="1" customWidth="1"/>
    <col min="7918" max="7918" width="28" style="1" customWidth="1"/>
    <col min="7919" max="7919" width="9.140625" style="1" customWidth="1"/>
    <col min="7920" max="7920" width="6" style="1" customWidth="1"/>
    <col min="7921" max="7921" width="5.28515625" style="1" customWidth="1"/>
    <col min="7922" max="7922" width="11.42578125" style="1" customWidth="1"/>
    <col min="7923" max="7926" width="0" style="1" hidden="1" customWidth="1"/>
    <col min="7927" max="7927" width="10.140625" style="1" customWidth="1"/>
    <col min="7928" max="7936" width="0" style="1" hidden="1" customWidth="1"/>
    <col min="7937" max="7937" width="10" style="1" customWidth="1"/>
    <col min="7938" max="7938" width="8" style="1" customWidth="1"/>
    <col min="7939" max="7939" width="7.7109375" style="1" customWidth="1"/>
    <col min="7940" max="7941" width="10" style="1" customWidth="1"/>
    <col min="7942" max="7942" width="0" style="1" hidden="1" customWidth="1"/>
    <col min="7943" max="7943" width="10.7109375" style="1" customWidth="1"/>
    <col min="7944" max="7944" width="10" style="1" customWidth="1"/>
    <col min="7945" max="7945" width="10.7109375" style="1" customWidth="1"/>
    <col min="7946" max="7946" width="9.42578125" style="1" customWidth="1"/>
    <col min="7947" max="7947" width="8.28515625" style="1" customWidth="1"/>
    <col min="7948" max="7949" width="10" style="1" customWidth="1"/>
    <col min="7950" max="7950" width="6.7109375" style="1" customWidth="1"/>
    <col min="7951" max="7951" width="9.7109375" style="1" customWidth="1"/>
    <col min="7952" max="7954" width="10" style="1" customWidth="1"/>
    <col min="7955" max="7955" width="0" style="1" hidden="1" customWidth="1"/>
    <col min="7956" max="7957" width="10" style="1" customWidth="1"/>
    <col min="7958" max="7958" width="20.42578125" style="1" customWidth="1"/>
    <col min="7959" max="7960" width="0" style="1" hidden="1" customWidth="1"/>
    <col min="7961" max="7961" width="12.5703125" style="1" customWidth="1"/>
    <col min="7962" max="7962" width="20.140625" style="1" customWidth="1"/>
    <col min="7963" max="7963" width="10.42578125" style="1" bestFit="1" customWidth="1"/>
    <col min="7964" max="7964" width="14.140625" style="1" customWidth="1"/>
    <col min="7965" max="8172" width="9.140625" style="1"/>
    <col min="8173" max="8173" width="5.140625" style="1" customWidth="1"/>
    <col min="8174" max="8174" width="28" style="1" customWidth="1"/>
    <col min="8175" max="8175" width="9.140625" style="1" customWidth="1"/>
    <col min="8176" max="8176" width="6" style="1" customWidth="1"/>
    <col min="8177" max="8177" width="5.28515625" style="1" customWidth="1"/>
    <col min="8178" max="8178" width="11.42578125" style="1" customWidth="1"/>
    <col min="8179" max="8182" width="0" style="1" hidden="1" customWidth="1"/>
    <col min="8183" max="8183" width="10.140625" style="1" customWidth="1"/>
    <col min="8184" max="8192" width="0" style="1" hidden="1" customWidth="1"/>
    <col min="8193" max="8193" width="10" style="1" customWidth="1"/>
    <col min="8194" max="8194" width="8" style="1" customWidth="1"/>
    <col min="8195" max="8195" width="7.7109375" style="1" customWidth="1"/>
    <col min="8196" max="8197" width="10" style="1" customWidth="1"/>
    <col min="8198" max="8198" width="0" style="1" hidden="1" customWidth="1"/>
    <col min="8199" max="8199" width="10.7109375" style="1" customWidth="1"/>
    <col min="8200" max="8200" width="10" style="1" customWidth="1"/>
    <col min="8201" max="8201" width="10.7109375" style="1" customWidth="1"/>
    <col min="8202" max="8202" width="9.42578125" style="1" customWidth="1"/>
    <col min="8203" max="8203" width="8.28515625" style="1" customWidth="1"/>
    <col min="8204" max="8205" width="10" style="1" customWidth="1"/>
    <col min="8206" max="8206" width="6.7109375" style="1" customWidth="1"/>
    <col min="8207" max="8207" width="9.7109375" style="1" customWidth="1"/>
    <col min="8208" max="8210" width="10" style="1" customWidth="1"/>
    <col min="8211" max="8211" width="0" style="1" hidden="1" customWidth="1"/>
    <col min="8212" max="8213" width="10" style="1" customWidth="1"/>
    <col min="8214" max="8214" width="20.42578125" style="1" customWidth="1"/>
    <col min="8215" max="8216" width="0" style="1" hidden="1" customWidth="1"/>
    <col min="8217" max="8217" width="12.5703125" style="1" customWidth="1"/>
    <col min="8218" max="8218" width="20.140625" style="1" customWidth="1"/>
    <col min="8219" max="8219" width="10.42578125" style="1" bestFit="1" customWidth="1"/>
    <col min="8220" max="8220" width="14.140625" style="1" customWidth="1"/>
    <col min="8221" max="8428" width="9.140625" style="1"/>
    <col min="8429" max="8429" width="5.140625" style="1" customWidth="1"/>
    <col min="8430" max="8430" width="28" style="1" customWidth="1"/>
    <col min="8431" max="8431" width="9.140625" style="1" customWidth="1"/>
    <col min="8432" max="8432" width="6" style="1" customWidth="1"/>
    <col min="8433" max="8433" width="5.28515625" style="1" customWidth="1"/>
    <col min="8434" max="8434" width="11.42578125" style="1" customWidth="1"/>
    <col min="8435" max="8438" width="0" style="1" hidden="1" customWidth="1"/>
    <col min="8439" max="8439" width="10.140625" style="1" customWidth="1"/>
    <col min="8440" max="8448" width="0" style="1" hidden="1" customWidth="1"/>
    <col min="8449" max="8449" width="10" style="1" customWidth="1"/>
    <col min="8450" max="8450" width="8" style="1" customWidth="1"/>
    <col min="8451" max="8451" width="7.7109375" style="1" customWidth="1"/>
    <col min="8452" max="8453" width="10" style="1" customWidth="1"/>
    <col min="8454" max="8454" width="0" style="1" hidden="1" customWidth="1"/>
    <col min="8455" max="8455" width="10.7109375" style="1" customWidth="1"/>
    <col min="8456" max="8456" width="10" style="1" customWidth="1"/>
    <col min="8457" max="8457" width="10.7109375" style="1" customWidth="1"/>
    <col min="8458" max="8458" width="9.42578125" style="1" customWidth="1"/>
    <col min="8459" max="8459" width="8.28515625" style="1" customWidth="1"/>
    <col min="8460" max="8461" width="10" style="1" customWidth="1"/>
    <col min="8462" max="8462" width="6.7109375" style="1" customWidth="1"/>
    <col min="8463" max="8463" width="9.7109375" style="1" customWidth="1"/>
    <col min="8464" max="8466" width="10" style="1" customWidth="1"/>
    <col min="8467" max="8467" width="0" style="1" hidden="1" customWidth="1"/>
    <col min="8468" max="8469" width="10" style="1" customWidth="1"/>
    <col min="8470" max="8470" width="20.42578125" style="1" customWidth="1"/>
    <col min="8471" max="8472" width="0" style="1" hidden="1" customWidth="1"/>
    <col min="8473" max="8473" width="12.5703125" style="1" customWidth="1"/>
    <col min="8474" max="8474" width="20.140625" style="1" customWidth="1"/>
    <col min="8475" max="8475" width="10.42578125" style="1" bestFit="1" customWidth="1"/>
    <col min="8476" max="8476" width="14.140625" style="1" customWidth="1"/>
    <col min="8477" max="8684" width="9.140625" style="1"/>
    <col min="8685" max="8685" width="5.140625" style="1" customWidth="1"/>
    <col min="8686" max="8686" width="28" style="1" customWidth="1"/>
    <col min="8687" max="8687" width="9.140625" style="1" customWidth="1"/>
    <col min="8688" max="8688" width="6" style="1" customWidth="1"/>
    <col min="8689" max="8689" width="5.28515625" style="1" customWidth="1"/>
    <col min="8690" max="8690" width="11.42578125" style="1" customWidth="1"/>
    <col min="8691" max="8694" width="0" style="1" hidden="1" customWidth="1"/>
    <col min="8695" max="8695" width="10.140625" style="1" customWidth="1"/>
    <col min="8696" max="8704" width="0" style="1" hidden="1" customWidth="1"/>
    <col min="8705" max="8705" width="10" style="1" customWidth="1"/>
    <col min="8706" max="8706" width="8" style="1" customWidth="1"/>
    <col min="8707" max="8707" width="7.7109375" style="1" customWidth="1"/>
    <col min="8708" max="8709" width="10" style="1" customWidth="1"/>
    <col min="8710" max="8710" width="0" style="1" hidden="1" customWidth="1"/>
    <col min="8711" max="8711" width="10.7109375" style="1" customWidth="1"/>
    <col min="8712" max="8712" width="10" style="1" customWidth="1"/>
    <col min="8713" max="8713" width="10.7109375" style="1" customWidth="1"/>
    <col min="8714" max="8714" width="9.42578125" style="1" customWidth="1"/>
    <col min="8715" max="8715" width="8.28515625" style="1" customWidth="1"/>
    <col min="8716" max="8717" width="10" style="1" customWidth="1"/>
    <col min="8718" max="8718" width="6.7109375" style="1" customWidth="1"/>
    <col min="8719" max="8719" width="9.7109375" style="1" customWidth="1"/>
    <col min="8720" max="8722" width="10" style="1" customWidth="1"/>
    <col min="8723" max="8723" width="0" style="1" hidden="1" customWidth="1"/>
    <col min="8724" max="8725" width="10" style="1" customWidth="1"/>
    <col min="8726" max="8726" width="20.42578125" style="1" customWidth="1"/>
    <col min="8727" max="8728" width="0" style="1" hidden="1" customWidth="1"/>
    <col min="8729" max="8729" width="12.5703125" style="1" customWidth="1"/>
    <col min="8730" max="8730" width="20.140625" style="1" customWidth="1"/>
    <col min="8731" max="8731" width="10.42578125" style="1" bestFit="1" customWidth="1"/>
    <col min="8732" max="8732" width="14.140625" style="1" customWidth="1"/>
    <col min="8733" max="8940" width="9.140625" style="1"/>
    <col min="8941" max="8941" width="5.140625" style="1" customWidth="1"/>
    <col min="8942" max="8942" width="28" style="1" customWidth="1"/>
    <col min="8943" max="8943" width="9.140625" style="1" customWidth="1"/>
    <col min="8944" max="8944" width="6" style="1" customWidth="1"/>
    <col min="8945" max="8945" width="5.28515625" style="1" customWidth="1"/>
    <col min="8946" max="8946" width="11.42578125" style="1" customWidth="1"/>
    <col min="8947" max="8950" width="0" style="1" hidden="1" customWidth="1"/>
    <col min="8951" max="8951" width="10.140625" style="1" customWidth="1"/>
    <col min="8952" max="8960" width="0" style="1" hidden="1" customWidth="1"/>
    <col min="8961" max="8961" width="10" style="1" customWidth="1"/>
    <col min="8962" max="8962" width="8" style="1" customWidth="1"/>
    <col min="8963" max="8963" width="7.7109375" style="1" customWidth="1"/>
    <col min="8964" max="8965" width="10" style="1" customWidth="1"/>
    <col min="8966" max="8966" width="0" style="1" hidden="1" customWidth="1"/>
    <col min="8967" max="8967" width="10.7109375" style="1" customWidth="1"/>
    <col min="8968" max="8968" width="10" style="1" customWidth="1"/>
    <col min="8969" max="8969" width="10.7109375" style="1" customWidth="1"/>
    <col min="8970" max="8970" width="9.42578125" style="1" customWidth="1"/>
    <col min="8971" max="8971" width="8.28515625" style="1" customWidth="1"/>
    <col min="8972" max="8973" width="10" style="1" customWidth="1"/>
    <col min="8974" max="8974" width="6.7109375" style="1" customWidth="1"/>
    <col min="8975" max="8975" width="9.7109375" style="1" customWidth="1"/>
    <col min="8976" max="8978" width="10" style="1" customWidth="1"/>
    <col min="8979" max="8979" width="0" style="1" hidden="1" customWidth="1"/>
    <col min="8980" max="8981" width="10" style="1" customWidth="1"/>
    <col min="8982" max="8982" width="20.42578125" style="1" customWidth="1"/>
    <col min="8983" max="8984" width="0" style="1" hidden="1" customWidth="1"/>
    <col min="8985" max="8985" width="12.5703125" style="1" customWidth="1"/>
    <col min="8986" max="8986" width="20.140625" style="1" customWidth="1"/>
    <col min="8987" max="8987" width="10.42578125" style="1" bestFit="1" customWidth="1"/>
    <col min="8988" max="8988" width="14.140625" style="1" customWidth="1"/>
    <col min="8989" max="9196" width="9.140625" style="1"/>
    <col min="9197" max="9197" width="5.140625" style="1" customWidth="1"/>
    <col min="9198" max="9198" width="28" style="1" customWidth="1"/>
    <col min="9199" max="9199" width="9.140625" style="1" customWidth="1"/>
    <col min="9200" max="9200" width="6" style="1" customWidth="1"/>
    <col min="9201" max="9201" width="5.28515625" style="1" customWidth="1"/>
    <col min="9202" max="9202" width="11.42578125" style="1" customWidth="1"/>
    <col min="9203" max="9206" width="0" style="1" hidden="1" customWidth="1"/>
    <col min="9207" max="9207" width="10.140625" style="1" customWidth="1"/>
    <col min="9208" max="9216" width="0" style="1" hidden="1" customWidth="1"/>
    <col min="9217" max="9217" width="10" style="1" customWidth="1"/>
    <col min="9218" max="9218" width="8" style="1" customWidth="1"/>
    <col min="9219" max="9219" width="7.7109375" style="1" customWidth="1"/>
    <col min="9220" max="9221" width="10" style="1" customWidth="1"/>
    <col min="9222" max="9222" width="0" style="1" hidden="1" customWidth="1"/>
    <col min="9223" max="9223" width="10.7109375" style="1" customWidth="1"/>
    <col min="9224" max="9224" width="10" style="1" customWidth="1"/>
    <col min="9225" max="9225" width="10.7109375" style="1" customWidth="1"/>
    <col min="9226" max="9226" width="9.42578125" style="1" customWidth="1"/>
    <col min="9227" max="9227" width="8.28515625" style="1" customWidth="1"/>
    <col min="9228" max="9229" width="10" style="1" customWidth="1"/>
    <col min="9230" max="9230" width="6.7109375" style="1" customWidth="1"/>
    <col min="9231" max="9231" width="9.7109375" style="1" customWidth="1"/>
    <col min="9232" max="9234" width="10" style="1" customWidth="1"/>
    <col min="9235" max="9235" width="0" style="1" hidden="1" customWidth="1"/>
    <col min="9236" max="9237" width="10" style="1" customWidth="1"/>
    <col min="9238" max="9238" width="20.42578125" style="1" customWidth="1"/>
    <col min="9239" max="9240" width="0" style="1" hidden="1" customWidth="1"/>
    <col min="9241" max="9241" width="12.5703125" style="1" customWidth="1"/>
    <col min="9242" max="9242" width="20.140625" style="1" customWidth="1"/>
    <col min="9243" max="9243" width="10.42578125" style="1" bestFit="1" customWidth="1"/>
    <col min="9244" max="9244" width="14.140625" style="1" customWidth="1"/>
    <col min="9245" max="9452" width="9.140625" style="1"/>
    <col min="9453" max="9453" width="5.140625" style="1" customWidth="1"/>
    <col min="9454" max="9454" width="28" style="1" customWidth="1"/>
    <col min="9455" max="9455" width="9.140625" style="1" customWidth="1"/>
    <col min="9456" max="9456" width="6" style="1" customWidth="1"/>
    <col min="9457" max="9457" width="5.28515625" style="1" customWidth="1"/>
    <col min="9458" max="9458" width="11.42578125" style="1" customWidth="1"/>
    <col min="9459" max="9462" width="0" style="1" hidden="1" customWidth="1"/>
    <col min="9463" max="9463" width="10.140625" style="1" customWidth="1"/>
    <col min="9464" max="9472" width="0" style="1" hidden="1" customWidth="1"/>
    <col min="9473" max="9473" width="10" style="1" customWidth="1"/>
    <col min="9474" max="9474" width="8" style="1" customWidth="1"/>
    <col min="9475" max="9475" width="7.7109375" style="1" customWidth="1"/>
    <col min="9476" max="9477" width="10" style="1" customWidth="1"/>
    <col min="9478" max="9478" width="0" style="1" hidden="1" customWidth="1"/>
    <col min="9479" max="9479" width="10.7109375" style="1" customWidth="1"/>
    <col min="9480" max="9480" width="10" style="1" customWidth="1"/>
    <col min="9481" max="9481" width="10.7109375" style="1" customWidth="1"/>
    <col min="9482" max="9482" width="9.42578125" style="1" customWidth="1"/>
    <col min="9483" max="9483" width="8.28515625" style="1" customWidth="1"/>
    <col min="9484" max="9485" width="10" style="1" customWidth="1"/>
    <col min="9486" max="9486" width="6.7109375" style="1" customWidth="1"/>
    <col min="9487" max="9487" width="9.7109375" style="1" customWidth="1"/>
    <col min="9488" max="9490" width="10" style="1" customWidth="1"/>
    <col min="9491" max="9491" width="0" style="1" hidden="1" customWidth="1"/>
    <col min="9492" max="9493" width="10" style="1" customWidth="1"/>
    <col min="9494" max="9494" width="20.42578125" style="1" customWidth="1"/>
    <col min="9495" max="9496" width="0" style="1" hidden="1" customWidth="1"/>
    <col min="9497" max="9497" width="12.5703125" style="1" customWidth="1"/>
    <col min="9498" max="9498" width="20.140625" style="1" customWidth="1"/>
    <col min="9499" max="9499" width="10.42578125" style="1" bestFit="1" customWidth="1"/>
    <col min="9500" max="9500" width="14.140625" style="1" customWidth="1"/>
    <col min="9501" max="9708" width="9.140625" style="1"/>
    <col min="9709" max="9709" width="5.140625" style="1" customWidth="1"/>
    <col min="9710" max="9710" width="28" style="1" customWidth="1"/>
    <col min="9711" max="9711" width="9.140625" style="1" customWidth="1"/>
    <col min="9712" max="9712" width="6" style="1" customWidth="1"/>
    <col min="9713" max="9713" width="5.28515625" style="1" customWidth="1"/>
    <col min="9714" max="9714" width="11.42578125" style="1" customWidth="1"/>
    <col min="9715" max="9718" width="0" style="1" hidden="1" customWidth="1"/>
    <col min="9719" max="9719" width="10.140625" style="1" customWidth="1"/>
    <col min="9720" max="9728" width="0" style="1" hidden="1" customWidth="1"/>
    <col min="9729" max="9729" width="10" style="1" customWidth="1"/>
    <col min="9730" max="9730" width="8" style="1" customWidth="1"/>
    <col min="9731" max="9731" width="7.7109375" style="1" customWidth="1"/>
    <col min="9732" max="9733" width="10" style="1" customWidth="1"/>
    <col min="9734" max="9734" width="0" style="1" hidden="1" customWidth="1"/>
    <col min="9735" max="9735" width="10.7109375" style="1" customWidth="1"/>
    <col min="9736" max="9736" width="10" style="1" customWidth="1"/>
    <col min="9737" max="9737" width="10.7109375" style="1" customWidth="1"/>
    <col min="9738" max="9738" width="9.42578125" style="1" customWidth="1"/>
    <col min="9739" max="9739" width="8.28515625" style="1" customWidth="1"/>
    <col min="9740" max="9741" width="10" style="1" customWidth="1"/>
    <col min="9742" max="9742" width="6.7109375" style="1" customWidth="1"/>
    <col min="9743" max="9743" width="9.7109375" style="1" customWidth="1"/>
    <col min="9744" max="9746" width="10" style="1" customWidth="1"/>
    <col min="9747" max="9747" width="0" style="1" hidden="1" customWidth="1"/>
    <col min="9748" max="9749" width="10" style="1" customWidth="1"/>
    <col min="9750" max="9750" width="20.42578125" style="1" customWidth="1"/>
    <col min="9751" max="9752" width="0" style="1" hidden="1" customWidth="1"/>
    <col min="9753" max="9753" width="12.5703125" style="1" customWidth="1"/>
    <col min="9754" max="9754" width="20.140625" style="1" customWidth="1"/>
    <col min="9755" max="9755" width="10.42578125" style="1" bestFit="1" customWidth="1"/>
    <col min="9756" max="9756" width="14.140625" style="1" customWidth="1"/>
    <col min="9757" max="9964" width="9.140625" style="1"/>
    <col min="9965" max="9965" width="5.140625" style="1" customWidth="1"/>
    <col min="9966" max="9966" width="28" style="1" customWidth="1"/>
    <col min="9967" max="9967" width="9.140625" style="1" customWidth="1"/>
    <col min="9968" max="9968" width="6" style="1" customWidth="1"/>
    <col min="9969" max="9969" width="5.28515625" style="1" customWidth="1"/>
    <col min="9970" max="9970" width="11.42578125" style="1" customWidth="1"/>
    <col min="9971" max="9974" width="0" style="1" hidden="1" customWidth="1"/>
    <col min="9975" max="9975" width="10.140625" style="1" customWidth="1"/>
    <col min="9976" max="9984" width="0" style="1" hidden="1" customWidth="1"/>
    <col min="9985" max="9985" width="10" style="1" customWidth="1"/>
    <col min="9986" max="9986" width="8" style="1" customWidth="1"/>
    <col min="9987" max="9987" width="7.7109375" style="1" customWidth="1"/>
    <col min="9988" max="9989" width="10" style="1" customWidth="1"/>
    <col min="9990" max="9990" width="0" style="1" hidden="1" customWidth="1"/>
    <col min="9991" max="9991" width="10.7109375" style="1" customWidth="1"/>
    <col min="9992" max="9992" width="10" style="1" customWidth="1"/>
    <col min="9993" max="9993" width="10.7109375" style="1" customWidth="1"/>
    <col min="9994" max="9994" width="9.42578125" style="1" customWidth="1"/>
    <col min="9995" max="9995" width="8.28515625" style="1" customWidth="1"/>
    <col min="9996" max="9997" width="10" style="1" customWidth="1"/>
    <col min="9998" max="9998" width="6.7109375" style="1" customWidth="1"/>
    <col min="9999" max="9999" width="9.7109375" style="1" customWidth="1"/>
    <col min="10000" max="10002" width="10" style="1" customWidth="1"/>
    <col min="10003" max="10003" width="0" style="1" hidden="1" customWidth="1"/>
    <col min="10004" max="10005" width="10" style="1" customWidth="1"/>
    <col min="10006" max="10006" width="20.42578125" style="1" customWidth="1"/>
    <col min="10007" max="10008" width="0" style="1" hidden="1" customWidth="1"/>
    <col min="10009" max="10009" width="12.5703125" style="1" customWidth="1"/>
    <col min="10010" max="10010" width="20.140625" style="1" customWidth="1"/>
    <col min="10011" max="10011" width="10.42578125" style="1" bestFit="1" customWidth="1"/>
    <col min="10012" max="10012" width="14.140625" style="1" customWidth="1"/>
    <col min="10013" max="10220" width="9.140625" style="1"/>
    <col min="10221" max="10221" width="5.140625" style="1" customWidth="1"/>
    <col min="10222" max="10222" width="28" style="1" customWidth="1"/>
    <col min="10223" max="10223" width="9.140625" style="1" customWidth="1"/>
    <col min="10224" max="10224" width="6" style="1" customWidth="1"/>
    <col min="10225" max="10225" width="5.28515625" style="1" customWidth="1"/>
    <col min="10226" max="10226" width="11.42578125" style="1" customWidth="1"/>
    <col min="10227" max="10230" width="0" style="1" hidden="1" customWidth="1"/>
    <col min="10231" max="10231" width="10.140625" style="1" customWidth="1"/>
    <col min="10232" max="10240" width="0" style="1" hidden="1" customWidth="1"/>
    <col min="10241" max="10241" width="10" style="1" customWidth="1"/>
    <col min="10242" max="10242" width="8" style="1" customWidth="1"/>
    <col min="10243" max="10243" width="7.7109375" style="1" customWidth="1"/>
    <col min="10244" max="10245" width="10" style="1" customWidth="1"/>
    <col min="10246" max="10246" width="0" style="1" hidden="1" customWidth="1"/>
    <col min="10247" max="10247" width="10.7109375" style="1" customWidth="1"/>
    <col min="10248" max="10248" width="10" style="1" customWidth="1"/>
    <col min="10249" max="10249" width="10.7109375" style="1" customWidth="1"/>
    <col min="10250" max="10250" width="9.42578125" style="1" customWidth="1"/>
    <col min="10251" max="10251" width="8.28515625" style="1" customWidth="1"/>
    <col min="10252" max="10253" width="10" style="1" customWidth="1"/>
    <col min="10254" max="10254" width="6.7109375" style="1" customWidth="1"/>
    <col min="10255" max="10255" width="9.7109375" style="1" customWidth="1"/>
    <col min="10256" max="10258" width="10" style="1" customWidth="1"/>
    <col min="10259" max="10259" width="0" style="1" hidden="1" customWidth="1"/>
    <col min="10260" max="10261" width="10" style="1" customWidth="1"/>
    <col min="10262" max="10262" width="20.42578125" style="1" customWidth="1"/>
    <col min="10263" max="10264" width="0" style="1" hidden="1" customWidth="1"/>
    <col min="10265" max="10265" width="12.5703125" style="1" customWidth="1"/>
    <col min="10266" max="10266" width="20.140625" style="1" customWidth="1"/>
    <col min="10267" max="10267" width="10.42578125" style="1" bestFit="1" customWidth="1"/>
    <col min="10268" max="10268" width="14.140625" style="1" customWidth="1"/>
    <col min="10269" max="10476" width="9.140625" style="1"/>
    <col min="10477" max="10477" width="5.140625" style="1" customWidth="1"/>
    <col min="10478" max="10478" width="28" style="1" customWidth="1"/>
    <col min="10479" max="10479" width="9.140625" style="1" customWidth="1"/>
    <col min="10480" max="10480" width="6" style="1" customWidth="1"/>
    <col min="10481" max="10481" width="5.28515625" style="1" customWidth="1"/>
    <col min="10482" max="10482" width="11.42578125" style="1" customWidth="1"/>
    <col min="10483" max="10486" width="0" style="1" hidden="1" customWidth="1"/>
    <col min="10487" max="10487" width="10.140625" style="1" customWidth="1"/>
    <col min="10488" max="10496" width="0" style="1" hidden="1" customWidth="1"/>
    <col min="10497" max="10497" width="10" style="1" customWidth="1"/>
    <col min="10498" max="10498" width="8" style="1" customWidth="1"/>
    <col min="10499" max="10499" width="7.7109375" style="1" customWidth="1"/>
    <col min="10500" max="10501" width="10" style="1" customWidth="1"/>
    <col min="10502" max="10502" width="0" style="1" hidden="1" customWidth="1"/>
    <col min="10503" max="10503" width="10.7109375" style="1" customWidth="1"/>
    <col min="10504" max="10504" width="10" style="1" customWidth="1"/>
    <col min="10505" max="10505" width="10.7109375" style="1" customWidth="1"/>
    <col min="10506" max="10506" width="9.42578125" style="1" customWidth="1"/>
    <col min="10507" max="10507" width="8.28515625" style="1" customWidth="1"/>
    <col min="10508" max="10509" width="10" style="1" customWidth="1"/>
    <col min="10510" max="10510" width="6.7109375" style="1" customWidth="1"/>
    <col min="10511" max="10511" width="9.7109375" style="1" customWidth="1"/>
    <col min="10512" max="10514" width="10" style="1" customWidth="1"/>
    <col min="10515" max="10515" width="0" style="1" hidden="1" customWidth="1"/>
    <col min="10516" max="10517" width="10" style="1" customWidth="1"/>
    <col min="10518" max="10518" width="20.42578125" style="1" customWidth="1"/>
    <col min="10519" max="10520" width="0" style="1" hidden="1" customWidth="1"/>
    <col min="10521" max="10521" width="12.5703125" style="1" customWidth="1"/>
    <col min="10522" max="10522" width="20.140625" style="1" customWidth="1"/>
    <col min="10523" max="10523" width="10.42578125" style="1" bestFit="1" customWidth="1"/>
    <col min="10524" max="10524" width="14.140625" style="1" customWidth="1"/>
    <col min="10525" max="10732" width="9.140625" style="1"/>
    <col min="10733" max="10733" width="5.140625" style="1" customWidth="1"/>
    <col min="10734" max="10734" width="28" style="1" customWidth="1"/>
    <col min="10735" max="10735" width="9.140625" style="1" customWidth="1"/>
    <col min="10736" max="10736" width="6" style="1" customWidth="1"/>
    <col min="10737" max="10737" width="5.28515625" style="1" customWidth="1"/>
    <col min="10738" max="10738" width="11.42578125" style="1" customWidth="1"/>
    <col min="10739" max="10742" width="0" style="1" hidden="1" customWidth="1"/>
    <col min="10743" max="10743" width="10.140625" style="1" customWidth="1"/>
    <col min="10744" max="10752" width="0" style="1" hidden="1" customWidth="1"/>
    <col min="10753" max="10753" width="10" style="1" customWidth="1"/>
    <col min="10754" max="10754" width="8" style="1" customWidth="1"/>
    <col min="10755" max="10755" width="7.7109375" style="1" customWidth="1"/>
    <col min="10756" max="10757" width="10" style="1" customWidth="1"/>
    <col min="10758" max="10758" width="0" style="1" hidden="1" customWidth="1"/>
    <col min="10759" max="10759" width="10.7109375" style="1" customWidth="1"/>
    <col min="10760" max="10760" width="10" style="1" customWidth="1"/>
    <col min="10761" max="10761" width="10.7109375" style="1" customWidth="1"/>
    <col min="10762" max="10762" width="9.42578125" style="1" customWidth="1"/>
    <col min="10763" max="10763" width="8.28515625" style="1" customWidth="1"/>
    <col min="10764" max="10765" width="10" style="1" customWidth="1"/>
    <col min="10766" max="10766" width="6.7109375" style="1" customWidth="1"/>
    <col min="10767" max="10767" width="9.7109375" style="1" customWidth="1"/>
    <col min="10768" max="10770" width="10" style="1" customWidth="1"/>
    <col min="10771" max="10771" width="0" style="1" hidden="1" customWidth="1"/>
    <col min="10772" max="10773" width="10" style="1" customWidth="1"/>
    <col min="10774" max="10774" width="20.42578125" style="1" customWidth="1"/>
    <col min="10775" max="10776" width="0" style="1" hidden="1" customWidth="1"/>
    <col min="10777" max="10777" width="12.5703125" style="1" customWidth="1"/>
    <col min="10778" max="10778" width="20.140625" style="1" customWidth="1"/>
    <col min="10779" max="10779" width="10.42578125" style="1" bestFit="1" customWidth="1"/>
    <col min="10780" max="10780" width="14.140625" style="1" customWidth="1"/>
    <col min="10781" max="10988" width="9.140625" style="1"/>
    <col min="10989" max="10989" width="5.140625" style="1" customWidth="1"/>
    <col min="10990" max="10990" width="28" style="1" customWidth="1"/>
    <col min="10991" max="10991" width="9.140625" style="1" customWidth="1"/>
    <col min="10992" max="10992" width="6" style="1" customWidth="1"/>
    <col min="10993" max="10993" width="5.28515625" style="1" customWidth="1"/>
    <col min="10994" max="10994" width="11.42578125" style="1" customWidth="1"/>
    <col min="10995" max="10998" width="0" style="1" hidden="1" customWidth="1"/>
    <col min="10999" max="10999" width="10.140625" style="1" customWidth="1"/>
    <col min="11000" max="11008" width="0" style="1" hidden="1" customWidth="1"/>
    <col min="11009" max="11009" width="10" style="1" customWidth="1"/>
    <col min="11010" max="11010" width="8" style="1" customWidth="1"/>
    <col min="11011" max="11011" width="7.7109375" style="1" customWidth="1"/>
    <col min="11012" max="11013" width="10" style="1" customWidth="1"/>
    <col min="11014" max="11014" width="0" style="1" hidden="1" customWidth="1"/>
    <col min="11015" max="11015" width="10.7109375" style="1" customWidth="1"/>
    <col min="11016" max="11016" width="10" style="1" customWidth="1"/>
    <col min="11017" max="11017" width="10.7109375" style="1" customWidth="1"/>
    <col min="11018" max="11018" width="9.42578125" style="1" customWidth="1"/>
    <col min="11019" max="11019" width="8.28515625" style="1" customWidth="1"/>
    <col min="11020" max="11021" width="10" style="1" customWidth="1"/>
    <col min="11022" max="11022" width="6.7109375" style="1" customWidth="1"/>
    <col min="11023" max="11023" width="9.7109375" style="1" customWidth="1"/>
    <col min="11024" max="11026" width="10" style="1" customWidth="1"/>
    <col min="11027" max="11027" width="0" style="1" hidden="1" customWidth="1"/>
    <col min="11028" max="11029" width="10" style="1" customWidth="1"/>
    <col min="11030" max="11030" width="20.42578125" style="1" customWidth="1"/>
    <col min="11031" max="11032" width="0" style="1" hidden="1" customWidth="1"/>
    <col min="11033" max="11033" width="12.5703125" style="1" customWidth="1"/>
    <col min="11034" max="11034" width="20.140625" style="1" customWidth="1"/>
    <col min="11035" max="11035" width="10.42578125" style="1" bestFit="1" customWidth="1"/>
    <col min="11036" max="11036" width="14.140625" style="1" customWidth="1"/>
    <col min="11037" max="11244" width="9.140625" style="1"/>
    <col min="11245" max="11245" width="5.140625" style="1" customWidth="1"/>
    <col min="11246" max="11246" width="28" style="1" customWidth="1"/>
    <col min="11247" max="11247" width="9.140625" style="1" customWidth="1"/>
    <col min="11248" max="11248" width="6" style="1" customWidth="1"/>
    <col min="11249" max="11249" width="5.28515625" style="1" customWidth="1"/>
    <col min="11250" max="11250" width="11.42578125" style="1" customWidth="1"/>
    <col min="11251" max="11254" width="0" style="1" hidden="1" customWidth="1"/>
    <col min="11255" max="11255" width="10.140625" style="1" customWidth="1"/>
    <col min="11256" max="11264" width="0" style="1" hidden="1" customWidth="1"/>
    <col min="11265" max="11265" width="10" style="1" customWidth="1"/>
    <col min="11266" max="11266" width="8" style="1" customWidth="1"/>
    <col min="11267" max="11267" width="7.7109375" style="1" customWidth="1"/>
    <col min="11268" max="11269" width="10" style="1" customWidth="1"/>
    <col min="11270" max="11270" width="0" style="1" hidden="1" customWidth="1"/>
    <col min="11271" max="11271" width="10.7109375" style="1" customWidth="1"/>
    <col min="11272" max="11272" width="10" style="1" customWidth="1"/>
    <col min="11273" max="11273" width="10.7109375" style="1" customWidth="1"/>
    <col min="11274" max="11274" width="9.42578125" style="1" customWidth="1"/>
    <col min="11275" max="11275" width="8.28515625" style="1" customWidth="1"/>
    <col min="11276" max="11277" width="10" style="1" customWidth="1"/>
    <col min="11278" max="11278" width="6.7109375" style="1" customWidth="1"/>
    <col min="11279" max="11279" width="9.7109375" style="1" customWidth="1"/>
    <col min="11280" max="11282" width="10" style="1" customWidth="1"/>
    <col min="11283" max="11283" width="0" style="1" hidden="1" customWidth="1"/>
    <col min="11284" max="11285" width="10" style="1" customWidth="1"/>
    <col min="11286" max="11286" width="20.42578125" style="1" customWidth="1"/>
    <col min="11287" max="11288" width="0" style="1" hidden="1" customWidth="1"/>
    <col min="11289" max="11289" width="12.5703125" style="1" customWidth="1"/>
    <col min="11290" max="11290" width="20.140625" style="1" customWidth="1"/>
    <col min="11291" max="11291" width="10.42578125" style="1" bestFit="1" customWidth="1"/>
    <col min="11292" max="11292" width="14.140625" style="1" customWidth="1"/>
    <col min="11293" max="11500" width="9.140625" style="1"/>
    <col min="11501" max="11501" width="5.140625" style="1" customWidth="1"/>
    <col min="11502" max="11502" width="28" style="1" customWidth="1"/>
    <col min="11503" max="11503" width="9.140625" style="1" customWidth="1"/>
    <col min="11504" max="11504" width="6" style="1" customWidth="1"/>
    <col min="11505" max="11505" width="5.28515625" style="1" customWidth="1"/>
    <col min="11506" max="11506" width="11.42578125" style="1" customWidth="1"/>
    <col min="11507" max="11510" width="0" style="1" hidden="1" customWidth="1"/>
    <col min="11511" max="11511" width="10.140625" style="1" customWidth="1"/>
    <col min="11512" max="11520" width="0" style="1" hidden="1" customWidth="1"/>
    <col min="11521" max="11521" width="10" style="1" customWidth="1"/>
    <col min="11522" max="11522" width="8" style="1" customWidth="1"/>
    <col min="11523" max="11523" width="7.7109375" style="1" customWidth="1"/>
    <col min="11524" max="11525" width="10" style="1" customWidth="1"/>
    <col min="11526" max="11526" width="0" style="1" hidden="1" customWidth="1"/>
    <col min="11527" max="11527" width="10.7109375" style="1" customWidth="1"/>
    <col min="11528" max="11528" width="10" style="1" customWidth="1"/>
    <col min="11529" max="11529" width="10.7109375" style="1" customWidth="1"/>
    <col min="11530" max="11530" width="9.42578125" style="1" customWidth="1"/>
    <col min="11531" max="11531" width="8.28515625" style="1" customWidth="1"/>
    <col min="11532" max="11533" width="10" style="1" customWidth="1"/>
    <col min="11534" max="11534" width="6.7109375" style="1" customWidth="1"/>
    <col min="11535" max="11535" width="9.7109375" style="1" customWidth="1"/>
    <col min="11536" max="11538" width="10" style="1" customWidth="1"/>
    <col min="11539" max="11539" width="0" style="1" hidden="1" customWidth="1"/>
    <col min="11540" max="11541" width="10" style="1" customWidth="1"/>
    <col min="11542" max="11542" width="20.42578125" style="1" customWidth="1"/>
    <col min="11543" max="11544" width="0" style="1" hidden="1" customWidth="1"/>
    <col min="11545" max="11545" width="12.5703125" style="1" customWidth="1"/>
    <col min="11546" max="11546" width="20.140625" style="1" customWidth="1"/>
    <col min="11547" max="11547" width="10.42578125" style="1" bestFit="1" customWidth="1"/>
    <col min="11548" max="11548" width="14.140625" style="1" customWidth="1"/>
    <col min="11549" max="11756" width="9.140625" style="1"/>
    <col min="11757" max="11757" width="5.140625" style="1" customWidth="1"/>
    <col min="11758" max="11758" width="28" style="1" customWidth="1"/>
    <col min="11759" max="11759" width="9.140625" style="1" customWidth="1"/>
    <col min="11760" max="11760" width="6" style="1" customWidth="1"/>
    <col min="11761" max="11761" width="5.28515625" style="1" customWidth="1"/>
    <col min="11762" max="11762" width="11.42578125" style="1" customWidth="1"/>
    <col min="11763" max="11766" width="0" style="1" hidden="1" customWidth="1"/>
    <col min="11767" max="11767" width="10.140625" style="1" customWidth="1"/>
    <col min="11768" max="11776" width="0" style="1" hidden="1" customWidth="1"/>
    <col min="11777" max="11777" width="10" style="1" customWidth="1"/>
    <col min="11778" max="11778" width="8" style="1" customWidth="1"/>
    <col min="11779" max="11779" width="7.7109375" style="1" customWidth="1"/>
    <col min="11780" max="11781" width="10" style="1" customWidth="1"/>
    <col min="11782" max="11782" width="0" style="1" hidden="1" customWidth="1"/>
    <col min="11783" max="11783" width="10.7109375" style="1" customWidth="1"/>
    <col min="11784" max="11784" width="10" style="1" customWidth="1"/>
    <col min="11785" max="11785" width="10.7109375" style="1" customWidth="1"/>
    <col min="11786" max="11786" width="9.42578125" style="1" customWidth="1"/>
    <col min="11787" max="11787" width="8.28515625" style="1" customWidth="1"/>
    <col min="11788" max="11789" width="10" style="1" customWidth="1"/>
    <col min="11790" max="11790" width="6.7109375" style="1" customWidth="1"/>
    <col min="11791" max="11791" width="9.7109375" style="1" customWidth="1"/>
    <col min="11792" max="11794" width="10" style="1" customWidth="1"/>
    <col min="11795" max="11795" width="0" style="1" hidden="1" customWidth="1"/>
    <col min="11796" max="11797" width="10" style="1" customWidth="1"/>
    <col min="11798" max="11798" width="20.42578125" style="1" customWidth="1"/>
    <col min="11799" max="11800" width="0" style="1" hidden="1" customWidth="1"/>
    <col min="11801" max="11801" width="12.5703125" style="1" customWidth="1"/>
    <col min="11802" max="11802" width="20.140625" style="1" customWidth="1"/>
    <col min="11803" max="11803" width="10.42578125" style="1" bestFit="1" customWidth="1"/>
    <col min="11804" max="11804" width="14.140625" style="1" customWidth="1"/>
    <col min="11805" max="12012" width="9.140625" style="1"/>
    <col min="12013" max="12013" width="5.140625" style="1" customWidth="1"/>
    <col min="12014" max="12014" width="28" style="1" customWidth="1"/>
    <col min="12015" max="12015" width="9.140625" style="1" customWidth="1"/>
    <col min="12016" max="12016" width="6" style="1" customWidth="1"/>
    <col min="12017" max="12017" width="5.28515625" style="1" customWidth="1"/>
    <col min="12018" max="12018" width="11.42578125" style="1" customWidth="1"/>
    <col min="12019" max="12022" width="0" style="1" hidden="1" customWidth="1"/>
    <col min="12023" max="12023" width="10.140625" style="1" customWidth="1"/>
    <col min="12024" max="12032" width="0" style="1" hidden="1" customWidth="1"/>
    <col min="12033" max="12033" width="10" style="1" customWidth="1"/>
    <col min="12034" max="12034" width="8" style="1" customWidth="1"/>
    <col min="12035" max="12035" width="7.7109375" style="1" customWidth="1"/>
    <col min="12036" max="12037" width="10" style="1" customWidth="1"/>
    <col min="12038" max="12038" width="0" style="1" hidden="1" customWidth="1"/>
    <col min="12039" max="12039" width="10.7109375" style="1" customWidth="1"/>
    <col min="12040" max="12040" width="10" style="1" customWidth="1"/>
    <col min="12041" max="12041" width="10.7109375" style="1" customWidth="1"/>
    <col min="12042" max="12042" width="9.42578125" style="1" customWidth="1"/>
    <col min="12043" max="12043" width="8.28515625" style="1" customWidth="1"/>
    <col min="12044" max="12045" width="10" style="1" customWidth="1"/>
    <col min="12046" max="12046" width="6.7109375" style="1" customWidth="1"/>
    <col min="12047" max="12047" width="9.7109375" style="1" customWidth="1"/>
    <col min="12048" max="12050" width="10" style="1" customWidth="1"/>
    <col min="12051" max="12051" width="0" style="1" hidden="1" customWidth="1"/>
    <col min="12052" max="12053" width="10" style="1" customWidth="1"/>
    <col min="12054" max="12054" width="20.42578125" style="1" customWidth="1"/>
    <col min="12055" max="12056" width="0" style="1" hidden="1" customWidth="1"/>
    <col min="12057" max="12057" width="12.5703125" style="1" customWidth="1"/>
    <col min="12058" max="12058" width="20.140625" style="1" customWidth="1"/>
    <col min="12059" max="12059" width="10.42578125" style="1" bestFit="1" customWidth="1"/>
    <col min="12060" max="12060" width="14.140625" style="1" customWidth="1"/>
    <col min="12061" max="12268" width="9.140625" style="1"/>
    <col min="12269" max="12269" width="5.140625" style="1" customWidth="1"/>
    <col min="12270" max="12270" width="28" style="1" customWidth="1"/>
    <col min="12271" max="12271" width="9.140625" style="1" customWidth="1"/>
    <col min="12272" max="12272" width="6" style="1" customWidth="1"/>
    <col min="12273" max="12273" width="5.28515625" style="1" customWidth="1"/>
    <col min="12274" max="12274" width="11.42578125" style="1" customWidth="1"/>
    <col min="12275" max="12278" width="0" style="1" hidden="1" customWidth="1"/>
    <col min="12279" max="12279" width="10.140625" style="1" customWidth="1"/>
    <col min="12280" max="12288" width="0" style="1" hidden="1" customWidth="1"/>
    <col min="12289" max="12289" width="10" style="1" customWidth="1"/>
    <col min="12290" max="12290" width="8" style="1" customWidth="1"/>
    <col min="12291" max="12291" width="7.7109375" style="1" customWidth="1"/>
    <col min="12292" max="12293" width="10" style="1" customWidth="1"/>
    <col min="12294" max="12294" width="0" style="1" hidden="1" customWidth="1"/>
    <col min="12295" max="12295" width="10.7109375" style="1" customWidth="1"/>
    <col min="12296" max="12296" width="10" style="1" customWidth="1"/>
    <col min="12297" max="12297" width="10.7109375" style="1" customWidth="1"/>
    <col min="12298" max="12298" width="9.42578125" style="1" customWidth="1"/>
    <col min="12299" max="12299" width="8.28515625" style="1" customWidth="1"/>
    <col min="12300" max="12301" width="10" style="1" customWidth="1"/>
    <col min="12302" max="12302" width="6.7109375" style="1" customWidth="1"/>
    <col min="12303" max="12303" width="9.7109375" style="1" customWidth="1"/>
    <col min="12304" max="12306" width="10" style="1" customWidth="1"/>
    <col min="12307" max="12307" width="0" style="1" hidden="1" customWidth="1"/>
    <col min="12308" max="12309" width="10" style="1" customWidth="1"/>
    <col min="12310" max="12310" width="20.42578125" style="1" customWidth="1"/>
    <col min="12311" max="12312" width="0" style="1" hidden="1" customWidth="1"/>
    <col min="12313" max="12313" width="12.5703125" style="1" customWidth="1"/>
    <col min="12314" max="12314" width="20.140625" style="1" customWidth="1"/>
    <col min="12315" max="12315" width="10.42578125" style="1" bestFit="1" customWidth="1"/>
    <col min="12316" max="12316" width="14.140625" style="1" customWidth="1"/>
    <col min="12317" max="12524" width="9.140625" style="1"/>
    <col min="12525" max="12525" width="5.140625" style="1" customWidth="1"/>
    <col min="12526" max="12526" width="28" style="1" customWidth="1"/>
    <col min="12527" max="12527" width="9.140625" style="1" customWidth="1"/>
    <col min="12528" max="12528" width="6" style="1" customWidth="1"/>
    <col min="12529" max="12529" width="5.28515625" style="1" customWidth="1"/>
    <col min="12530" max="12530" width="11.42578125" style="1" customWidth="1"/>
    <col min="12531" max="12534" width="0" style="1" hidden="1" customWidth="1"/>
    <col min="12535" max="12535" width="10.140625" style="1" customWidth="1"/>
    <col min="12536" max="12544" width="0" style="1" hidden="1" customWidth="1"/>
    <col min="12545" max="12545" width="10" style="1" customWidth="1"/>
    <col min="12546" max="12546" width="8" style="1" customWidth="1"/>
    <col min="12547" max="12547" width="7.7109375" style="1" customWidth="1"/>
    <col min="12548" max="12549" width="10" style="1" customWidth="1"/>
    <col min="12550" max="12550" width="0" style="1" hidden="1" customWidth="1"/>
    <col min="12551" max="12551" width="10.7109375" style="1" customWidth="1"/>
    <col min="12552" max="12552" width="10" style="1" customWidth="1"/>
    <col min="12553" max="12553" width="10.7109375" style="1" customWidth="1"/>
    <col min="12554" max="12554" width="9.42578125" style="1" customWidth="1"/>
    <col min="12555" max="12555" width="8.28515625" style="1" customWidth="1"/>
    <col min="12556" max="12557" width="10" style="1" customWidth="1"/>
    <col min="12558" max="12558" width="6.7109375" style="1" customWidth="1"/>
    <col min="12559" max="12559" width="9.7109375" style="1" customWidth="1"/>
    <col min="12560" max="12562" width="10" style="1" customWidth="1"/>
    <col min="12563" max="12563" width="0" style="1" hidden="1" customWidth="1"/>
    <col min="12564" max="12565" width="10" style="1" customWidth="1"/>
    <col min="12566" max="12566" width="20.42578125" style="1" customWidth="1"/>
    <col min="12567" max="12568" width="0" style="1" hidden="1" customWidth="1"/>
    <col min="12569" max="12569" width="12.5703125" style="1" customWidth="1"/>
    <col min="12570" max="12570" width="20.140625" style="1" customWidth="1"/>
    <col min="12571" max="12571" width="10.42578125" style="1" bestFit="1" customWidth="1"/>
    <col min="12572" max="12572" width="14.140625" style="1" customWidth="1"/>
    <col min="12573" max="12780" width="9.140625" style="1"/>
    <col min="12781" max="12781" width="5.140625" style="1" customWidth="1"/>
    <col min="12782" max="12782" width="28" style="1" customWidth="1"/>
    <col min="12783" max="12783" width="9.140625" style="1" customWidth="1"/>
    <col min="12784" max="12784" width="6" style="1" customWidth="1"/>
    <col min="12785" max="12785" width="5.28515625" style="1" customWidth="1"/>
    <col min="12786" max="12786" width="11.42578125" style="1" customWidth="1"/>
    <col min="12787" max="12790" width="0" style="1" hidden="1" customWidth="1"/>
    <col min="12791" max="12791" width="10.140625" style="1" customWidth="1"/>
    <col min="12792" max="12800" width="0" style="1" hidden="1" customWidth="1"/>
    <col min="12801" max="12801" width="10" style="1" customWidth="1"/>
    <col min="12802" max="12802" width="8" style="1" customWidth="1"/>
    <col min="12803" max="12803" width="7.7109375" style="1" customWidth="1"/>
    <col min="12804" max="12805" width="10" style="1" customWidth="1"/>
    <col min="12806" max="12806" width="0" style="1" hidden="1" customWidth="1"/>
    <col min="12807" max="12807" width="10.7109375" style="1" customWidth="1"/>
    <col min="12808" max="12808" width="10" style="1" customWidth="1"/>
    <col min="12809" max="12809" width="10.7109375" style="1" customWidth="1"/>
    <col min="12810" max="12810" width="9.42578125" style="1" customWidth="1"/>
    <col min="12811" max="12811" width="8.28515625" style="1" customWidth="1"/>
    <col min="12812" max="12813" width="10" style="1" customWidth="1"/>
    <col min="12814" max="12814" width="6.7109375" style="1" customWidth="1"/>
    <col min="12815" max="12815" width="9.7109375" style="1" customWidth="1"/>
    <col min="12816" max="12818" width="10" style="1" customWidth="1"/>
    <col min="12819" max="12819" width="0" style="1" hidden="1" customWidth="1"/>
    <col min="12820" max="12821" width="10" style="1" customWidth="1"/>
    <col min="12822" max="12822" width="20.42578125" style="1" customWidth="1"/>
    <col min="12823" max="12824" width="0" style="1" hidden="1" customWidth="1"/>
    <col min="12825" max="12825" width="12.5703125" style="1" customWidth="1"/>
    <col min="12826" max="12826" width="20.140625" style="1" customWidth="1"/>
    <col min="12827" max="12827" width="10.42578125" style="1" bestFit="1" customWidth="1"/>
    <col min="12828" max="12828" width="14.140625" style="1" customWidth="1"/>
    <col min="12829" max="13036" width="9.140625" style="1"/>
    <col min="13037" max="13037" width="5.140625" style="1" customWidth="1"/>
    <col min="13038" max="13038" width="28" style="1" customWidth="1"/>
    <col min="13039" max="13039" width="9.140625" style="1" customWidth="1"/>
    <col min="13040" max="13040" width="6" style="1" customWidth="1"/>
    <col min="13041" max="13041" width="5.28515625" style="1" customWidth="1"/>
    <col min="13042" max="13042" width="11.42578125" style="1" customWidth="1"/>
    <col min="13043" max="13046" width="0" style="1" hidden="1" customWidth="1"/>
    <col min="13047" max="13047" width="10.140625" style="1" customWidth="1"/>
    <col min="13048" max="13056" width="0" style="1" hidden="1" customWidth="1"/>
    <col min="13057" max="13057" width="10" style="1" customWidth="1"/>
    <col min="13058" max="13058" width="8" style="1" customWidth="1"/>
    <col min="13059" max="13059" width="7.7109375" style="1" customWidth="1"/>
    <col min="13060" max="13061" width="10" style="1" customWidth="1"/>
    <col min="13062" max="13062" width="0" style="1" hidden="1" customWidth="1"/>
    <col min="13063" max="13063" width="10.7109375" style="1" customWidth="1"/>
    <col min="13064" max="13064" width="10" style="1" customWidth="1"/>
    <col min="13065" max="13065" width="10.7109375" style="1" customWidth="1"/>
    <col min="13066" max="13066" width="9.42578125" style="1" customWidth="1"/>
    <col min="13067" max="13067" width="8.28515625" style="1" customWidth="1"/>
    <col min="13068" max="13069" width="10" style="1" customWidth="1"/>
    <col min="13070" max="13070" width="6.7109375" style="1" customWidth="1"/>
    <col min="13071" max="13071" width="9.7109375" style="1" customWidth="1"/>
    <col min="13072" max="13074" width="10" style="1" customWidth="1"/>
    <col min="13075" max="13075" width="0" style="1" hidden="1" customWidth="1"/>
    <col min="13076" max="13077" width="10" style="1" customWidth="1"/>
    <col min="13078" max="13078" width="20.42578125" style="1" customWidth="1"/>
    <col min="13079" max="13080" width="0" style="1" hidden="1" customWidth="1"/>
    <col min="13081" max="13081" width="12.5703125" style="1" customWidth="1"/>
    <col min="13082" max="13082" width="20.140625" style="1" customWidth="1"/>
    <col min="13083" max="13083" width="10.42578125" style="1" bestFit="1" customWidth="1"/>
    <col min="13084" max="13084" width="14.140625" style="1" customWidth="1"/>
    <col min="13085" max="13292" width="9.140625" style="1"/>
    <col min="13293" max="13293" width="5.140625" style="1" customWidth="1"/>
    <col min="13294" max="13294" width="28" style="1" customWidth="1"/>
    <col min="13295" max="13295" width="9.140625" style="1" customWidth="1"/>
    <col min="13296" max="13296" width="6" style="1" customWidth="1"/>
    <col min="13297" max="13297" width="5.28515625" style="1" customWidth="1"/>
    <col min="13298" max="13298" width="11.42578125" style="1" customWidth="1"/>
    <col min="13299" max="13302" width="0" style="1" hidden="1" customWidth="1"/>
    <col min="13303" max="13303" width="10.140625" style="1" customWidth="1"/>
    <col min="13304" max="13312" width="0" style="1" hidden="1" customWidth="1"/>
    <col min="13313" max="13313" width="10" style="1" customWidth="1"/>
    <col min="13314" max="13314" width="8" style="1" customWidth="1"/>
    <col min="13315" max="13315" width="7.7109375" style="1" customWidth="1"/>
    <col min="13316" max="13317" width="10" style="1" customWidth="1"/>
    <col min="13318" max="13318" width="0" style="1" hidden="1" customWidth="1"/>
    <col min="13319" max="13319" width="10.7109375" style="1" customWidth="1"/>
    <col min="13320" max="13320" width="10" style="1" customWidth="1"/>
    <col min="13321" max="13321" width="10.7109375" style="1" customWidth="1"/>
    <col min="13322" max="13322" width="9.42578125" style="1" customWidth="1"/>
    <col min="13323" max="13323" width="8.28515625" style="1" customWidth="1"/>
    <col min="13324" max="13325" width="10" style="1" customWidth="1"/>
    <col min="13326" max="13326" width="6.7109375" style="1" customWidth="1"/>
    <col min="13327" max="13327" width="9.7109375" style="1" customWidth="1"/>
    <col min="13328" max="13330" width="10" style="1" customWidth="1"/>
    <col min="13331" max="13331" width="0" style="1" hidden="1" customWidth="1"/>
    <col min="13332" max="13333" width="10" style="1" customWidth="1"/>
    <col min="13334" max="13334" width="20.42578125" style="1" customWidth="1"/>
    <col min="13335" max="13336" width="0" style="1" hidden="1" customWidth="1"/>
    <col min="13337" max="13337" width="12.5703125" style="1" customWidth="1"/>
    <col min="13338" max="13338" width="20.140625" style="1" customWidth="1"/>
    <col min="13339" max="13339" width="10.42578125" style="1" bestFit="1" customWidth="1"/>
    <col min="13340" max="13340" width="14.140625" style="1" customWidth="1"/>
    <col min="13341" max="13548" width="9.140625" style="1"/>
    <col min="13549" max="13549" width="5.140625" style="1" customWidth="1"/>
    <col min="13550" max="13550" width="28" style="1" customWidth="1"/>
    <col min="13551" max="13551" width="9.140625" style="1" customWidth="1"/>
    <col min="13552" max="13552" width="6" style="1" customWidth="1"/>
    <col min="13553" max="13553" width="5.28515625" style="1" customWidth="1"/>
    <col min="13554" max="13554" width="11.42578125" style="1" customWidth="1"/>
    <col min="13555" max="13558" width="0" style="1" hidden="1" customWidth="1"/>
    <col min="13559" max="13559" width="10.140625" style="1" customWidth="1"/>
    <col min="13560" max="13568" width="0" style="1" hidden="1" customWidth="1"/>
    <col min="13569" max="13569" width="10" style="1" customWidth="1"/>
    <col min="13570" max="13570" width="8" style="1" customWidth="1"/>
    <col min="13571" max="13571" width="7.7109375" style="1" customWidth="1"/>
    <col min="13572" max="13573" width="10" style="1" customWidth="1"/>
    <col min="13574" max="13574" width="0" style="1" hidden="1" customWidth="1"/>
    <col min="13575" max="13575" width="10.7109375" style="1" customWidth="1"/>
    <col min="13576" max="13576" width="10" style="1" customWidth="1"/>
    <col min="13577" max="13577" width="10.7109375" style="1" customWidth="1"/>
    <col min="13578" max="13578" width="9.42578125" style="1" customWidth="1"/>
    <col min="13579" max="13579" width="8.28515625" style="1" customWidth="1"/>
    <col min="13580" max="13581" width="10" style="1" customWidth="1"/>
    <col min="13582" max="13582" width="6.7109375" style="1" customWidth="1"/>
    <col min="13583" max="13583" width="9.7109375" style="1" customWidth="1"/>
    <col min="13584" max="13586" width="10" style="1" customWidth="1"/>
    <col min="13587" max="13587" width="0" style="1" hidden="1" customWidth="1"/>
    <col min="13588" max="13589" width="10" style="1" customWidth="1"/>
    <col min="13590" max="13590" width="20.42578125" style="1" customWidth="1"/>
    <col min="13591" max="13592" width="0" style="1" hidden="1" customWidth="1"/>
    <col min="13593" max="13593" width="12.5703125" style="1" customWidth="1"/>
    <col min="13594" max="13594" width="20.140625" style="1" customWidth="1"/>
    <col min="13595" max="13595" width="10.42578125" style="1" bestFit="1" customWidth="1"/>
    <col min="13596" max="13596" width="14.140625" style="1" customWidth="1"/>
    <col min="13597" max="13804" width="9.140625" style="1"/>
    <col min="13805" max="13805" width="5.140625" style="1" customWidth="1"/>
    <col min="13806" max="13806" width="28" style="1" customWidth="1"/>
    <col min="13807" max="13807" width="9.140625" style="1" customWidth="1"/>
    <col min="13808" max="13808" width="6" style="1" customWidth="1"/>
    <col min="13809" max="13809" width="5.28515625" style="1" customWidth="1"/>
    <col min="13810" max="13810" width="11.42578125" style="1" customWidth="1"/>
    <col min="13811" max="13814" width="0" style="1" hidden="1" customWidth="1"/>
    <col min="13815" max="13815" width="10.140625" style="1" customWidth="1"/>
    <col min="13816" max="13824" width="0" style="1" hidden="1" customWidth="1"/>
    <col min="13825" max="13825" width="10" style="1" customWidth="1"/>
    <col min="13826" max="13826" width="8" style="1" customWidth="1"/>
    <col min="13827" max="13827" width="7.7109375" style="1" customWidth="1"/>
    <col min="13828" max="13829" width="10" style="1" customWidth="1"/>
    <col min="13830" max="13830" width="0" style="1" hidden="1" customWidth="1"/>
    <col min="13831" max="13831" width="10.7109375" style="1" customWidth="1"/>
    <col min="13832" max="13832" width="10" style="1" customWidth="1"/>
    <col min="13833" max="13833" width="10.7109375" style="1" customWidth="1"/>
    <col min="13834" max="13834" width="9.42578125" style="1" customWidth="1"/>
    <col min="13835" max="13835" width="8.28515625" style="1" customWidth="1"/>
    <col min="13836" max="13837" width="10" style="1" customWidth="1"/>
    <col min="13838" max="13838" width="6.7109375" style="1" customWidth="1"/>
    <col min="13839" max="13839" width="9.7109375" style="1" customWidth="1"/>
    <col min="13840" max="13842" width="10" style="1" customWidth="1"/>
    <col min="13843" max="13843" width="0" style="1" hidden="1" customWidth="1"/>
    <col min="13844" max="13845" width="10" style="1" customWidth="1"/>
    <col min="13846" max="13846" width="20.42578125" style="1" customWidth="1"/>
    <col min="13847" max="13848" width="0" style="1" hidden="1" customWidth="1"/>
    <col min="13849" max="13849" width="12.5703125" style="1" customWidth="1"/>
    <col min="13850" max="13850" width="20.140625" style="1" customWidth="1"/>
    <col min="13851" max="13851" width="10.42578125" style="1" bestFit="1" customWidth="1"/>
    <col min="13852" max="13852" width="14.140625" style="1" customWidth="1"/>
    <col min="13853" max="14060" width="9.140625" style="1"/>
    <col min="14061" max="14061" width="5.140625" style="1" customWidth="1"/>
    <col min="14062" max="14062" width="28" style="1" customWidth="1"/>
    <col min="14063" max="14063" width="9.140625" style="1" customWidth="1"/>
    <col min="14064" max="14064" width="6" style="1" customWidth="1"/>
    <col min="14065" max="14065" width="5.28515625" style="1" customWidth="1"/>
    <col min="14066" max="14066" width="11.42578125" style="1" customWidth="1"/>
    <col min="14067" max="14070" width="0" style="1" hidden="1" customWidth="1"/>
    <col min="14071" max="14071" width="10.140625" style="1" customWidth="1"/>
    <col min="14072" max="14080" width="0" style="1" hidden="1" customWidth="1"/>
    <col min="14081" max="14081" width="10" style="1" customWidth="1"/>
    <col min="14082" max="14082" width="8" style="1" customWidth="1"/>
    <col min="14083" max="14083" width="7.7109375" style="1" customWidth="1"/>
    <col min="14084" max="14085" width="10" style="1" customWidth="1"/>
    <col min="14086" max="14086" width="0" style="1" hidden="1" customWidth="1"/>
    <col min="14087" max="14087" width="10.7109375" style="1" customWidth="1"/>
    <col min="14088" max="14088" width="10" style="1" customWidth="1"/>
    <col min="14089" max="14089" width="10.7109375" style="1" customWidth="1"/>
    <col min="14090" max="14090" width="9.42578125" style="1" customWidth="1"/>
    <col min="14091" max="14091" width="8.28515625" style="1" customWidth="1"/>
    <col min="14092" max="14093" width="10" style="1" customWidth="1"/>
    <col min="14094" max="14094" width="6.7109375" style="1" customWidth="1"/>
    <col min="14095" max="14095" width="9.7109375" style="1" customWidth="1"/>
    <col min="14096" max="14098" width="10" style="1" customWidth="1"/>
    <col min="14099" max="14099" width="0" style="1" hidden="1" customWidth="1"/>
    <col min="14100" max="14101" width="10" style="1" customWidth="1"/>
    <col min="14102" max="14102" width="20.42578125" style="1" customWidth="1"/>
    <col min="14103" max="14104" width="0" style="1" hidden="1" customWidth="1"/>
    <col min="14105" max="14105" width="12.5703125" style="1" customWidth="1"/>
    <col min="14106" max="14106" width="20.140625" style="1" customWidth="1"/>
    <col min="14107" max="14107" width="10.42578125" style="1" bestFit="1" customWidth="1"/>
    <col min="14108" max="14108" width="14.140625" style="1" customWidth="1"/>
    <col min="14109" max="14316" width="9.140625" style="1"/>
    <col min="14317" max="14317" width="5.140625" style="1" customWidth="1"/>
    <col min="14318" max="14318" width="28" style="1" customWidth="1"/>
    <col min="14319" max="14319" width="9.140625" style="1" customWidth="1"/>
    <col min="14320" max="14320" width="6" style="1" customWidth="1"/>
    <col min="14321" max="14321" width="5.28515625" style="1" customWidth="1"/>
    <col min="14322" max="14322" width="11.42578125" style="1" customWidth="1"/>
    <col min="14323" max="14326" width="0" style="1" hidden="1" customWidth="1"/>
    <col min="14327" max="14327" width="10.140625" style="1" customWidth="1"/>
    <col min="14328" max="14336" width="0" style="1" hidden="1" customWidth="1"/>
    <col min="14337" max="14337" width="10" style="1" customWidth="1"/>
    <col min="14338" max="14338" width="8" style="1" customWidth="1"/>
    <col min="14339" max="14339" width="7.7109375" style="1" customWidth="1"/>
    <col min="14340" max="14341" width="10" style="1" customWidth="1"/>
    <col min="14342" max="14342" width="0" style="1" hidden="1" customWidth="1"/>
    <col min="14343" max="14343" width="10.7109375" style="1" customWidth="1"/>
    <col min="14344" max="14344" width="10" style="1" customWidth="1"/>
    <col min="14345" max="14345" width="10.7109375" style="1" customWidth="1"/>
    <col min="14346" max="14346" width="9.42578125" style="1" customWidth="1"/>
    <col min="14347" max="14347" width="8.28515625" style="1" customWidth="1"/>
    <col min="14348" max="14349" width="10" style="1" customWidth="1"/>
    <col min="14350" max="14350" width="6.7109375" style="1" customWidth="1"/>
    <col min="14351" max="14351" width="9.7109375" style="1" customWidth="1"/>
    <col min="14352" max="14354" width="10" style="1" customWidth="1"/>
    <col min="14355" max="14355" width="0" style="1" hidden="1" customWidth="1"/>
    <col min="14356" max="14357" width="10" style="1" customWidth="1"/>
    <col min="14358" max="14358" width="20.42578125" style="1" customWidth="1"/>
    <col min="14359" max="14360" width="0" style="1" hidden="1" customWidth="1"/>
    <col min="14361" max="14361" width="12.5703125" style="1" customWidth="1"/>
    <col min="14362" max="14362" width="20.140625" style="1" customWidth="1"/>
    <col min="14363" max="14363" width="10.42578125" style="1" bestFit="1" customWidth="1"/>
    <col min="14364" max="14364" width="14.140625" style="1" customWidth="1"/>
    <col min="14365" max="14572" width="9.140625" style="1"/>
    <col min="14573" max="14573" width="5.140625" style="1" customWidth="1"/>
    <col min="14574" max="14574" width="28" style="1" customWidth="1"/>
    <col min="14575" max="14575" width="9.140625" style="1" customWidth="1"/>
    <col min="14576" max="14576" width="6" style="1" customWidth="1"/>
    <col min="14577" max="14577" width="5.28515625" style="1" customWidth="1"/>
    <col min="14578" max="14578" width="11.42578125" style="1" customWidth="1"/>
    <col min="14579" max="14582" width="0" style="1" hidden="1" customWidth="1"/>
    <col min="14583" max="14583" width="10.140625" style="1" customWidth="1"/>
    <col min="14584" max="14592" width="0" style="1" hidden="1" customWidth="1"/>
    <col min="14593" max="14593" width="10" style="1" customWidth="1"/>
    <col min="14594" max="14594" width="8" style="1" customWidth="1"/>
    <col min="14595" max="14595" width="7.7109375" style="1" customWidth="1"/>
    <col min="14596" max="14597" width="10" style="1" customWidth="1"/>
    <col min="14598" max="14598" width="0" style="1" hidden="1" customWidth="1"/>
    <col min="14599" max="14599" width="10.7109375" style="1" customWidth="1"/>
    <col min="14600" max="14600" width="10" style="1" customWidth="1"/>
    <col min="14601" max="14601" width="10.7109375" style="1" customWidth="1"/>
    <col min="14602" max="14602" width="9.42578125" style="1" customWidth="1"/>
    <col min="14603" max="14603" width="8.28515625" style="1" customWidth="1"/>
    <col min="14604" max="14605" width="10" style="1" customWidth="1"/>
    <col min="14606" max="14606" width="6.7109375" style="1" customWidth="1"/>
    <col min="14607" max="14607" width="9.7109375" style="1" customWidth="1"/>
    <col min="14608" max="14610" width="10" style="1" customWidth="1"/>
    <col min="14611" max="14611" width="0" style="1" hidden="1" customWidth="1"/>
    <col min="14612" max="14613" width="10" style="1" customWidth="1"/>
    <col min="14614" max="14614" width="20.42578125" style="1" customWidth="1"/>
    <col min="14615" max="14616" width="0" style="1" hidden="1" customWidth="1"/>
    <col min="14617" max="14617" width="12.5703125" style="1" customWidth="1"/>
    <col min="14618" max="14618" width="20.140625" style="1" customWidth="1"/>
    <col min="14619" max="14619" width="10.42578125" style="1" bestFit="1" customWidth="1"/>
    <col min="14620" max="14620" width="14.140625" style="1" customWidth="1"/>
    <col min="14621" max="14828" width="9.140625" style="1"/>
    <col min="14829" max="14829" width="5.140625" style="1" customWidth="1"/>
    <col min="14830" max="14830" width="28" style="1" customWidth="1"/>
    <col min="14831" max="14831" width="9.140625" style="1" customWidth="1"/>
    <col min="14832" max="14832" width="6" style="1" customWidth="1"/>
    <col min="14833" max="14833" width="5.28515625" style="1" customWidth="1"/>
    <col min="14834" max="14834" width="11.42578125" style="1" customWidth="1"/>
    <col min="14835" max="14838" width="0" style="1" hidden="1" customWidth="1"/>
    <col min="14839" max="14839" width="10.140625" style="1" customWidth="1"/>
    <col min="14840" max="14848" width="0" style="1" hidden="1" customWidth="1"/>
    <col min="14849" max="14849" width="10" style="1" customWidth="1"/>
    <col min="14850" max="14850" width="8" style="1" customWidth="1"/>
    <col min="14851" max="14851" width="7.7109375" style="1" customWidth="1"/>
    <col min="14852" max="14853" width="10" style="1" customWidth="1"/>
    <col min="14854" max="14854" width="0" style="1" hidden="1" customWidth="1"/>
    <col min="14855" max="14855" width="10.7109375" style="1" customWidth="1"/>
    <col min="14856" max="14856" width="10" style="1" customWidth="1"/>
    <col min="14857" max="14857" width="10.7109375" style="1" customWidth="1"/>
    <col min="14858" max="14858" width="9.42578125" style="1" customWidth="1"/>
    <col min="14859" max="14859" width="8.28515625" style="1" customWidth="1"/>
    <col min="14860" max="14861" width="10" style="1" customWidth="1"/>
    <col min="14862" max="14862" width="6.7109375" style="1" customWidth="1"/>
    <col min="14863" max="14863" width="9.7109375" style="1" customWidth="1"/>
    <col min="14864" max="14866" width="10" style="1" customWidth="1"/>
    <col min="14867" max="14867" width="0" style="1" hidden="1" customWidth="1"/>
    <col min="14868" max="14869" width="10" style="1" customWidth="1"/>
    <col min="14870" max="14870" width="20.42578125" style="1" customWidth="1"/>
    <col min="14871" max="14872" width="0" style="1" hidden="1" customWidth="1"/>
    <col min="14873" max="14873" width="12.5703125" style="1" customWidth="1"/>
    <col min="14874" max="14874" width="20.140625" style="1" customWidth="1"/>
    <col min="14875" max="14875" width="10.42578125" style="1" bestFit="1" customWidth="1"/>
    <col min="14876" max="14876" width="14.140625" style="1" customWidth="1"/>
    <col min="14877" max="15084" width="9.140625" style="1"/>
    <col min="15085" max="15085" width="5.140625" style="1" customWidth="1"/>
    <col min="15086" max="15086" width="28" style="1" customWidth="1"/>
    <col min="15087" max="15087" width="9.140625" style="1" customWidth="1"/>
    <col min="15088" max="15088" width="6" style="1" customWidth="1"/>
    <col min="15089" max="15089" width="5.28515625" style="1" customWidth="1"/>
    <col min="15090" max="15090" width="11.42578125" style="1" customWidth="1"/>
    <col min="15091" max="15094" width="0" style="1" hidden="1" customWidth="1"/>
    <col min="15095" max="15095" width="10.140625" style="1" customWidth="1"/>
    <col min="15096" max="15104" width="0" style="1" hidden="1" customWidth="1"/>
    <col min="15105" max="15105" width="10" style="1" customWidth="1"/>
    <col min="15106" max="15106" width="8" style="1" customWidth="1"/>
    <col min="15107" max="15107" width="7.7109375" style="1" customWidth="1"/>
    <col min="15108" max="15109" width="10" style="1" customWidth="1"/>
    <col min="15110" max="15110" width="0" style="1" hidden="1" customWidth="1"/>
    <col min="15111" max="15111" width="10.7109375" style="1" customWidth="1"/>
    <col min="15112" max="15112" width="10" style="1" customWidth="1"/>
    <col min="15113" max="15113" width="10.7109375" style="1" customWidth="1"/>
    <col min="15114" max="15114" width="9.42578125" style="1" customWidth="1"/>
    <col min="15115" max="15115" width="8.28515625" style="1" customWidth="1"/>
    <col min="15116" max="15117" width="10" style="1" customWidth="1"/>
    <col min="15118" max="15118" width="6.7109375" style="1" customWidth="1"/>
    <col min="15119" max="15119" width="9.7109375" style="1" customWidth="1"/>
    <col min="15120" max="15122" width="10" style="1" customWidth="1"/>
    <col min="15123" max="15123" width="0" style="1" hidden="1" customWidth="1"/>
    <col min="15124" max="15125" width="10" style="1" customWidth="1"/>
    <col min="15126" max="15126" width="20.42578125" style="1" customWidth="1"/>
    <col min="15127" max="15128" width="0" style="1" hidden="1" customWidth="1"/>
    <col min="15129" max="15129" width="12.5703125" style="1" customWidth="1"/>
    <col min="15130" max="15130" width="20.140625" style="1" customWidth="1"/>
    <col min="15131" max="15131" width="10.42578125" style="1" bestFit="1" customWidth="1"/>
    <col min="15132" max="15132" width="14.140625" style="1" customWidth="1"/>
    <col min="15133" max="15340" width="9.140625" style="1"/>
    <col min="15341" max="15341" width="5.140625" style="1" customWidth="1"/>
    <col min="15342" max="15342" width="28" style="1" customWidth="1"/>
    <col min="15343" max="15343" width="9.140625" style="1" customWidth="1"/>
    <col min="15344" max="15344" width="6" style="1" customWidth="1"/>
    <col min="15345" max="15345" width="5.28515625" style="1" customWidth="1"/>
    <col min="15346" max="15346" width="11.42578125" style="1" customWidth="1"/>
    <col min="15347" max="15350" width="0" style="1" hidden="1" customWidth="1"/>
    <col min="15351" max="15351" width="10.140625" style="1" customWidth="1"/>
    <col min="15352" max="15360" width="0" style="1" hidden="1" customWidth="1"/>
    <col min="15361" max="15361" width="10" style="1" customWidth="1"/>
    <col min="15362" max="15362" width="8" style="1" customWidth="1"/>
    <col min="15363" max="15363" width="7.7109375" style="1" customWidth="1"/>
    <col min="15364" max="15365" width="10" style="1" customWidth="1"/>
    <col min="15366" max="15366" width="0" style="1" hidden="1" customWidth="1"/>
    <col min="15367" max="15367" width="10.7109375" style="1" customWidth="1"/>
    <col min="15368" max="15368" width="10" style="1" customWidth="1"/>
    <col min="15369" max="15369" width="10.7109375" style="1" customWidth="1"/>
    <col min="15370" max="15370" width="9.42578125" style="1" customWidth="1"/>
    <col min="15371" max="15371" width="8.28515625" style="1" customWidth="1"/>
    <col min="15372" max="15373" width="10" style="1" customWidth="1"/>
    <col min="15374" max="15374" width="6.7109375" style="1" customWidth="1"/>
    <col min="15375" max="15375" width="9.7109375" style="1" customWidth="1"/>
    <col min="15376" max="15378" width="10" style="1" customWidth="1"/>
    <col min="15379" max="15379" width="0" style="1" hidden="1" customWidth="1"/>
    <col min="15380" max="15381" width="10" style="1" customWidth="1"/>
    <col min="15382" max="15382" width="20.42578125" style="1" customWidth="1"/>
    <col min="15383" max="15384" width="0" style="1" hidden="1" customWidth="1"/>
    <col min="15385" max="15385" width="12.5703125" style="1" customWidth="1"/>
    <col min="15386" max="15386" width="20.140625" style="1" customWidth="1"/>
    <col min="15387" max="15387" width="10.42578125" style="1" bestFit="1" customWidth="1"/>
    <col min="15388" max="15388" width="14.140625" style="1" customWidth="1"/>
    <col min="15389" max="15596" width="9.140625" style="1"/>
    <col min="15597" max="15597" width="5.140625" style="1" customWidth="1"/>
    <col min="15598" max="15598" width="28" style="1" customWidth="1"/>
    <col min="15599" max="15599" width="9.140625" style="1" customWidth="1"/>
    <col min="15600" max="15600" width="6" style="1" customWidth="1"/>
    <col min="15601" max="15601" width="5.28515625" style="1" customWidth="1"/>
    <col min="15602" max="15602" width="11.42578125" style="1" customWidth="1"/>
    <col min="15603" max="15606" width="0" style="1" hidden="1" customWidth="1"/>
    <col min="15607" max="15607" width="10.140625" style="1" customWidth="1"/>
    <col min="15608" max="15616" width="0" style="1" hidden="1" customWidth="1"/>
    <col min="15617" max="15617" width="10" style="1" customWidth="1"/>
    <col min="15618" max="15618" width="8" style="1" customWidth="1"/>
    <col min="15619" max="15619" width="7.7109375" style="1" customWidth="1"/>
    <col min="15620" max="15621" width="10" style="1" customWidth="1"/>
    <col min="15622" max="15622" width="0" style="1" hidden="1" customWidth="1"/>
    <col min="15623" max="15623" width="10.7109375" style="1" customWidth="1"/>
    <col min="15624" max="15624" width="10" style="1" customWidth="1"/>
    <col min="15625" max="15625" width="10.7109375" style="1" customWidth="1"/>
    <col min="15626" max="15626" width="9.42578125" style="1" customWidth="1"/>
    <col min="15627" max="15627" width="8.28515625" style="1" customWidth="1"/>
    <col min="15628" max="15629" width="10" style="1" customWidth="1"/>
    <col min="15630" max="15630" width="6.7109375" style="1" customWidth="1"/>
    <col min="15631" max="15631" width="9.7109375" style="1" customWidth="1"/>
    <col min="15632" max="15634" width="10" style="1" customWidth="1"/>
    <col min="15635" max="15635" width="0" style="1" hidden="1" customWidth="1"/>
    <col min="15636" max="15637" width="10" style="1" customWidth="1"/>
    <col min="15638" max="15638" width="20.42578125" style="1" customWidth="1"/>
    <col min="15639" max="15640" width="0" style="1" hidden="1" customWidth="1"/>
    <col min="15641" max="15641" width="12.5703125" style="1" customWidth="1"/>
    <col min="15642" max="15642" width="20.140625" style="1" customWidth="1"/>
    <col min="15643" max="15643" width="10.42578125" style="1" bestFit="1" customWidth="1"/>
    <col min="15644" max="15644" width="14.140625" style="1" customWidth="1"/>
    <col min="15645" max="15852" width="9.140625" style="1"/>
    <col min="15853" max="15853" width="5.140625" style="1" customWidth="1"/>
    <col min="15854" max="15854" width="28" style="1" customWidth="1"/>
    <col min="15855" max="15855" width="9.140625" style="1" customWidth="1"/>
    <col min="15856" max="15856" width="6" style="1" customWidth="1"/>
    <col min="15857" max="15857" width="5.28515625" style="1" customWidth="1"/>
    <col min="15858" max="15858" width="11.42578125" style="1" customWidth="1"/>
    <col min="15859" max="15862" width="0" style="1" hidden="1" customWidth="1"/>
    <col min="15863" max="15863" width="10.140625" style="1" customWidth="1"/>
    <col min="15864" max="15872" width="0" style="1" hidden="1" customWidth="1"/>
    <col min="15873" max="15873" width="10" style="1" customWidth="1"/>
    <col min="15874" max="15874" width="8" style="1" customWidth="1"/>
    <col min="15875" max="15875" width="7.7109375" style="1" customWidth="1"/>
    <col min="15876" max="15877" width="10" style="1" customWidth="1"/>
    <col min="15878" max="15878" width="0" style="1" hidden="1" customWidth="1"/>
    <col min="15879" max="15879" width="10.7109375" style="1" customWidth="1"/>
    <col min="15880" max="15880" width="10" style="1" customWidth="1"/>
    <col min="15881" max="15881" width="10.7109375" style="1" customWidth="1"/>
    <col min="15882" max="15882" width="9.42578125" style="1" customWidth="1"/>
    <col min="15883" max="15883" width="8.28515625" style="1" customWidth="1"/>
    <col min="15884" max="15885" width="10" style="1" customWidth="1"/>
    <col min="15886" max="15886" width="6.7109375" style="1" customWidth="1"/>
    <col min="15887" max="15887" width="9.7109375" style="1" customWidth="1"/>
    <col min="15888" max="15890" width="10" style="1" customWidth="1"/>
    <col min="15891" max="15891" width="0" style="1" hidden="1" customWidth="1"/>
    <col min="15892" max="15893" width="10" style="1" customWidth="1"/>
    <col min="15894" max="15894" width="20.42578125" style="1" customWidth="1"/>
    <col min="15895" max="15896" width="0" style="1" hidden="1" customWidth="1"/>
    <col min="15897" max="15897" width="12.5703125" style="1" customWidth="1"/>
    <col min="15898" max="15898" width="20.140625" style="1" customWidth="1"/>
    <col min="15899" max="15899" width="10.42578125" style="1" bestFit="1" customWidth="1"/>
    <col min="15900" max="15900" width="14.140625" style="1" customWidth="1"/>
    <col min="15901" max="16108" width="9.140625" style="1"/>
    <col min="16109" max="16109" width="5.140625" style="1" customWidth="1"/>
    <col min="16110" max="16110" width="28" style="1" customWidth="1"/>
    <col min="16111" max="16111" width="9.140625" style="1" customWidth="1"/>
    <col min="16112" max="16112" width="6" style="1" customWidth="1"/>
    <col min="16113" max="16113" width="5.28515625" style="1" customWidth="1"/>
    <col min="16114" max="16114" width="11.42578125" style="1" customWidth="1"/>
    <col min="16115" max="16118" width="0" style="1" hidden="1" customWidth="1"/>
    <col min="16119" max="16119" width="10.140625" style="1" customWidth="1"/>
    <col min="16120" max="16128" width="0" style="1" hidden="1" customWidth="1"/>
    <col min="16129" max="16129" width="10" style="1" customWidth="1"/>
    <col min="16130" max="16130" width="8" style="1" customWidth="1"/>
    <col min="16131" max="16131" width="7.7109375" style="1" customWidth="1"/>
    <col min="16132" max="16133" width="10" style="1" customWidth="1"/>
    <col min="16134" max="16134" width="0" style="1" hidden="1" customWidth="1"/>
    <col min="16135" max="16135" width="10.7109375" style="1" customWidth="1"/>
    <col min="16136" max="16136" width="10" style="1" customWidth="1"/>
    <col min="16137" max="16137" width="10.7109375" style="1" customWidth="1"/>
    <col min="16138" max="16138" width="9.42578125" style="1" customWidth="1"/>
    <col min="16139" max="16139" width="8.28515625" style="1" customWidth="1"/>
    <col min="16140" max="16141" width="10" style="1" customWidth="1"/>
    <col min="16142" max="16142" width="6.7109375" style="1" customWidth="1"/>
    <col min="16143" max="16143" width="9.7109375" style="1" customWidth="1"/>
    <col min="16144" max="16146" width="10" style="1" customWidth="1"/>
    <col min="16147" max="16147" width="0" style="1" hidden="1" customWidth="1"/>
    <col min="16148" max="16149" width="10" style="1" customWidth="1"/>
    <col min="16150" max="16150" width="20.42578125" style="1" customWidth="1"/>
    <col min="16151" max="16152" width="0" style="1" hidden="1" customWidth="1"/>
    <col min="16153" max="16153" width="12.5703125" style="1" customWidth="1"/>
    <col min="16154" max="16154" width="20.140625" style="1" customWidth="1"/>
    <col min="16155" max="16155" width="10.42578125" style="1" bestFit="1" customWidth="1"/>
    <col min="16156" max="16156" width="14.140625" style="1" customWidth="1"/>
    <col min="16157" max="16384" width="9.140625" style="1"/>
  </cols>
  <sheetData>
    <row r="1" spans="1:28" ht="20.25" customHeight="1" x14ac:dyDescent="0.25">
      <c r="M1" s="167"/>
      <c r="N1" s="167"/>
      <c r="O1" s="167"/>
      <c r="P1" s="167"/>
      <c r="Q1" s="167"/>
      <c r="R1" s="167"/>
      <c r="S1" s="167"/>
      <c r="T1" s="167"/>
      <c r="U1" s="236" t="s">
        <v>167</v>
      </c>
      <c r="V1" s="236"/>
      <c r="W1" s="167"/>
    </row>
    <row r="2" spans="1:28" s="6" customFormat="1" ht="29.25" customHeight="1" x14ac:dyDescent="0.25">
      <c r="A2" s="238" t="s">
        <v>56</v>
      </c>
      <c r="B2" s="238"/>
      <c r="C2" s="238"/>
      <c r="D2" s="238"/>
      <c r="E2" s="238"/>
      <c r="F2" s="238"/>
      <c r="G2" s="238"/>
      <c r="H2" s="238"/>
      <c r="I2" s="238"/>
      <c r="J2" s="238"/>
      <c r="K2" s="238"/>
      <c r="L2" s="238"/>
      <c r="M2" s="238"/>
      <c r="N2" s="238"/>
      <c r="O2" s="238"/>
      <c r="P2" s="238"/>
      <c r="Q2" s="238"/>
      <c r="R2" s="238"/>
      <c r="S2" s="238"/>
      <c r="T2" s="238"/>
      <c r="U2" s="238"/>
      <c r="V2" s="238"/>
      <c r="W2" s="168"/>
      <c r="X2" s="5"/>
      <c r="Y2" s="5"/>
    </row>
    <row r="3" spans="1:28" s="6" customFormat="1" ht="16.5" customHeight="1" x14ac:dyDescent="0.25">
      <c r="A3" s="237" t="s">
        <v>252</v>
      </c>
      <c r="B3" s="237"/>
      <c r="C3" s="237"/>
      <c r="D3" s="237"/>
      <c r="E3" s="237"/>
      <c r="F3" s="237"/>
      <c r="G3" s="237"/>
      <c r="H3" s="237"/>
      <c r="I3" s="237"/>
      <c r="J3" s="237"/>
      <c r="K3" s="237"/>
      <c r="L3" s="237"/>
      <c r="M3" s="237"/>
      <c r="N3" s="237"/>
      <c r="O3" s="237"/>
      <c r="P3" s="237"/>
      <c r="Q3" s="237"/>
      <c r="R3" s="237"/>
      <c r="S3" s="237"/>
      <c r="T3" s="237"/>
      <c r="U3" s="237"/>
      <c r="V3" s="237"/>
      <c r="W3" s="169"/>
      <c r="X3" s="7"/>
      <c r="Y3" s="7"/>
    </row>
    <row r="4" spans="1:28" s="6" customFormat="1" ht="15.75" x14ac:dyDescent="0.25">
      <c r="A4" s="234"/>
      <c r="B4" s="234"/>
      <c r="C4" s="234"/>
      <c r="D4" s="234"/>
      <c r="E4" s="234"/>
      <c r="F4" s="234"/>
      <c r="G4" s="234"/>
      <c r="H4" s="234"/>
      <c r="I4" s="234"/>
      <c r="J4" s="234"/>
      <c r="K4" s="234"/>
      <c r="L4" s="234"/>
      <c r="M4" s="234"/>
      <c r="N4" s="195"/>
      <c r="O4" s="195"/>
      <c r="P4" s="195"/>
      <c r="Q4" s="195"/>
      <c r="R4" s="195"/>
      <c r="S4" s="196"/>
      <c r="T4" s="235"/>
      <c r="U4" s="235"/>
      <c r="V4" s="235"/>
      <c r="W4" s="8"/>
      <c r="X4" s="8"/>
      <c r="Y4" s="8"/>
    </row>
    <row r="5" spans="1:28" s="10" customFormat="1" ht="52.5" customHeight="1" x14ac:dyDescent="0.25">
      <c r="A5" s="239" t="s">
        <v>0</v>
      </c>
      <c r="B5" s="228" t="s">
        <v>1</v>
      </c>
      <c r="C5" s="239" t="s">
        <v>2</v>
      </c>
      <c r="D5" s="240" t="s">
        <v>3</v>
      </c>
      <c r="E5" s="228" t="s">
        <v>4</v>
      </c>
      <c r="F5" s="228" t="s">
        <v>5</v>
      </c>
      <c r="G5" s="230" t="s">
        <v>6</v>
      </c>
      <c r="H5" s="76" t="s">
        <v>14</v>
      </c>
      <c r="I5" s="231" t="s">
        <v>189</v>
      </c>
      <c r="J5" s="231"/>
      <c r="K5" s="231"/>
      <c r="L5" s="231"/>
      <c r="M5" s="233" t="s">
        <v>50</v>
      </c>
      <c r="N5" s="233"/>
      <c r="O5" s="228" t="s">
        <v>54</v>
      </c>
      <c r="P5" s="228"/>
      <c r="Q5" s="228"/>
      <c r="R5" s="228"/>
      <c r="S5" s="192"/>
      <c r="T5" s="228" t="s">
        <v>7</v>
      </c>
      <c r="U5" s="228" t="s">
        <v>55</v>
      </c>
      <c r="V5" s="228" t="s">
        <v>92</v>
      </c>
      <c r="W5" s="229"/>
      <c r="X5" s="229">
        <f>3284319-4368</f>
        <v>3279951</v>
      </c>
      <c r="Y5" s="9"/>
    </row>
    <row r="6" spans="1:28" s="10" customFormat="1" ht="20.25" customHeight="1" x14ac:dyDescent="0.25">
      <c r="A6" s="239"/>
      <c r="B6" s="228"/>
      <c r="C6" s="239"/>
      <c r="D6" s="240"/>
      <c r="E6" s="228"/>
      <c r="F6" s="228"/>
      <c r="G6" s="230"/>
      <c r="H6" s="230" t="s">
        <v>53</v>
      </c>
      <c r="I6" s="231" t="s">
        <v>8</v>
      </c>
      <c r="J6" s="231" t="s">
        <v>14</v>
      </c>
      <c r="K6" s="231"/>
      <c r="L6" s="231"/>
      <c r="M6" s="232" t="s">
        <v>51</v>
      </c>
      <c r="N6" s="232" t="s">
        <v>52</v>
      </c>
      <c r="O6" s="228" t="s">
        <v>13</v>
      </c>
      <c r="P6" s="231" t="s">
        <v>14</v>
      </c>
      <c r="Q6" s="231"/>
      <c r="R6" s="231"/>
      <c r="S6" s="231" t="s">
        <v>12</v>
      </c>
      <c r="T6" s="228"/>
      <c r="U6" s="228"/>
      <c r="V6" s="228"/>
      <c r="W6" s="229"/>
      <c r="X6" s="229"/>
      <c r="Y6" s="9"/>
    </row>
    <row r="7" spans="1:28" s="10" customFormat="1" ht="73.5" customHeight="1" x14ac:dyDescent="0.25">
      <c r="A7" s="239"/>
      <c r="B7" s="228"/>
      <c r="C7" s="239"/>
      <c r="D7" s="240"/>
      <c r="E7" s="228"/>
      <c r="F7" s="228"/>
      <c r="G7" s="230"/>
      <c r="H7" s="230"/>
      <c r="I7" s="231"/>
      <c r="J7" s="194" t="s">
        <v>9</v>
      </c>
      <c r="K7" s="194" t="s">
        <v>10</v>
      </c>
      <c r="L7" s="194" t="s">
        <v>11</v>
      </c>
      <c r="M7" s="232"/>
      <c r="N7" s="232"/>
      <c r="O7" s="228"/>
      <c r="P7" s="194" t="s">
        <v>9</v>
      </c>
      <c r="Q7" s="194" t="s">
        <v>10</v>
      </c>
      <c r="R7" s="194" t="s">
        <v>11</v>
      </c>
      <c r="S7" s="231"/>
      <c r="T7" s="228"/>
      <c r="U7" s="228"/>
      <c r="V7" s="228"/>
      <c r="W7" s="229"/>
      <c r="X7" s="229"/>
      <c r="Y7" s="9"/>
      <c r="Z7" s="11">
        <v>3333333</v>
      </c>
    </row>
    <row r="8" spans="1:28" s="10" customFormat="1" ht="45" customHeight="1" x14ac:dyDescent="0.25">
      <c r="A8" s="77"/>
      <c r="B8" s="199"/>
      <c r="C8" s="77"/>
      <c r="D8" s="78"/>
      <c r="E8" s="199">
        <f>E9+E47</f>
        <v>32</v>
      </c>
      <c r="F8" s="203">
        <f t="shared" ref="F8:U8" si="0">F9+F47</f>
        <v>577859.77899999998</v>
      </c>
      <c r="G8" s="203">
        <f t="shared" si="0"/>
        <v>250253.61199999999</v>
      </c>
      <c r="H8" s="203">
        <f t="shared" si="0"/>
        <v>5559.9449999999997</v>
      </c>
      <c r="I8" s="203">
        <f t="shared" si="0"/>
        <v>103885</v>
      </c>
      <c r="J8" s="203">
        <f t="shared" si="0"/>
        <v>0</v>
      </c>
      <c r="K8" s="203">
        <f t="shared" si="0"/>
        <v>0</v>
      </c>
      <c r="L8" s="203">
        <f t="shared" si="0"/>
        <v>103885</v>
      </c>
      <c r="M8" s="203">
        <f t="shared" si="0"/>
        <v>41054</v>
      </c>
      <c r="N8" s="203">
        <f t="shared" si="0"/>
        <v>-41053.930999999997</v>
      </c>
      <c r="O8" s="203">
        <f t="shared" si="0"/>
        <v>103885.069</v>
      </c>
      <c r="P8" s="203">
        <f t="shared" si="0"/>
        <v>0</v>
      </c>
      <c r="Q8" s="203">
        <f t="shared" si="0"/>
        <v>0</v>
      </c>
      <c r="R8" s="203">
        <f t="shared" si="0"/>
        <v>103885.069</v>
      </c>
      <c r="S8" s="203" t="e">
        <f t="shared" si="0"/>
        <v>#REF!</v>
      </c>
      <c r="T8" s="203">
        <f t="shared" si="0"/>
        <v>-5500</v>
      </c>
      <c r="U8" s="203">
        <f t="shared" si="0"/>
        <v>348638.68099999998</v>
      </c>
      <c r="V8" s="199"/>
      <c r="W8" s="193"/>
      <c r="X8" s="193"/>
      <c r="Y8" s="9"/>
      <c r="Z8" s="11"/>
    </row>
    <row r="9" spans="1:28" s="10" customFormat="1" ht="45" customHeight="1" x14ac:dyDescent="0.25">
      <c r="A9" s="197" t="s">
        <v>82</v>
      </c>
      <c r="B9" s="192" t="s">
        <v>81</v>
      </c>
      <c r="C9" s="197"/>
      <c r="D9" s="198"/>
      <c r="E9" s="192">
        <f t="shared" ref="E9:U9" si="1">E10+E15+E32+E43</f>
        <v>21</v>
      </c>
      <c r="F9" s="192">
        <f t="shared" si="1"/>
        <v>391712.48800000001</v>
      </c>
      <c r="G9" s="192">
        <f t="shared" si="1"/>
        <v>173053.61199999999</v>
      </c>
      <c r="H9" s="192">
        <f t="shared" si="1"/>
        <v>5559.9449999999997</v>
      </c>
      <c r="I9" s="192">
        <f t="shared" si="1"/>
        <v>77885</v>
      </c>
      <c r="J9" s="192">
        <f t="shared" si="1"/>
        <v>0</v>
      </c>
      <c r="K9" s="192">
        <f t="shared" si="1"/>
        <v>0</v>
      </c>
      <c r="L9" s="192">
        <f t="shared" si="1"/>
        <v>77885</v>
      </c>
      <c r="M9" s="192">
        <f t="shared" si="1"/>
        <v>0</v>
      </c>
      <c r="N9" s="192">
        <f t="shared" si="1"/>
        <v>-41053.930999999997</v>
      </c>
      <c r="O9" s="192">
        <f t="shared" si="1"/>
        <v>36831.069000000003</v>
      </c>
      <c r="P9" s="192">
        <f t="shared" si="1"/>
        <v>0</v>
      </c>
      <c r="Q9" s="192">
        <f t="shared" si="1"/>
        <v>0</v>
      </c>
      <c r="R9" s="192">
        <f t="shared" si="1"/>
        <v>36831.069000000003</v>
      </c>
      <c r="S9" s="192" t="e">
        <f t="shared" si="1"/>
        <v>#REF!</v>
      </c>
      <c r="T9" s="192">
        <f t="shared" si="1"/>
        <v>-5500</v>
      </c>
      <c r="U9" s="192">
        <f t="shared" si="1"/>
        <v>204384.68099999998</v>
      </c>
      <c r="V9" s="12"/>
      <c r="W9" s="193"/>
      <c r="X9" s="193"/>
      <c r="Y9" s="9"/>
      <c r="Z9" s="11"/>
    </row>
    <row r="10" spans="1:28" s="4" customFormat="1" ht="35.25" customHeight="1" x14ac:dyDescent="0.2">
      <c r="A10" s="13" t="s">
        <v>17</v>
      </c>
      <c r="B10" s="14" t="s">
        <v>16</v>
      </c>
      <c r="C10" s="15"/>
      <c r="D10" s="16"/>
      <c r="E10" s="17">
        <f t="shared" ref="E10:U10" si="2">SUM(E11:E14)</f>
        <v>4</v>
      </c>
      <c r="F10" s="17">
        <f t="shared" si="2"/>
        <v>210919.11600000001</v>
      </c>
      <c r="G10" s="17">
        <f t="shared" si="2"/>
        <v>144113</v>
      </c>
      <c r="H10" s="17">
        <f t="shared" si="2"/>
        <v>0</v>
      </c>
      <c r="I10" s="17">
        <f t="shared" si="2"/>
        <v>40100</v>
      </c>
      <c r="J10" s="17">
        <f t="shared" si="2"/>
        <v>0</v>
      </c>
      <c r="K10" s="17">
        <f t="shared" si="2"/>
        <v>0</v>
      </c>
      <c r="L10" s="17">
        <f t="shared" si="2"/>
        <v>40100</v>
      </c>
      <c r="M10" s="17">
        <f t="shared" si="2"/>
        <v>0</v>
      </c>
      <c r="N10" s="17">
        <f t="shared" si="2"/>
        <v>-7524</v>
      </c>
      <c r="O10" s="17">
        <f t="shared" si="2"/>
        <v>32576</v>
      </c>
      <c r="P10" s="17">
        <f t="shared" si="2"/>
        <v>0</v>
      </c>
      <c r="Q10" s="17">
        <f t="shared" si="2"/>
        <v>0</v>
      </c>
      <c r="R10" s="17">
        <f t="shared" si="2"/>
        <v>32576</v>
      </c>
      <c r="S10" s="17" t="e">
        <f t="shared" si="2"/>
        <v>#REF!</v>
      </c>
      <c r="T10" s="17">
        <f t="shared" si="2"/>
        <v>0</v>
      </c>
      <c r="U10" s="17">
        <f t="shared" si="2"/>
        <v>176689</v>
      </c>
      <c r="V10" s="18"/>
      <c r="W10" s="19"/>
      <c r="X10" s="19"/>
      <c r="Y10" s="20">
        <f>28000+64000</f>
        <v>92000</v>
      </c>
      <c r="Z10" s="4">
        <f>630-92</f>
        <v>538</v>
      </c>
    </row>
    <row r="11" spans="1:28" ht="63" x14ac:dyDescent="0.2">
      <c r="A11" s="21"/>
      <c r="B11" s="22" t="s">
        <v>18</v>
      </c>
      <c r="C11" s="23" t="s">
        <v>19</v>
      </c>
      <c r="D11" s="24" t="s">
        <v>20</v>
      </c>
      <c r="E11" s="25">
        <v>1</v>
      </c>
      <c r="F11" s="25">
        <v>35969.116000000002</v>
      </c>
      <c r="G11" s="26">
        <v>14300</v>
      </c>
      <c r="H11" s="26"/>
      <c r="I11" s="27">
        <f t="shared" ref="I11:I14" si="3">SUM(J11:L11)</f>
        <v>13800</v>
      </c>
      <c r="J11" s="25"/>
      <c r="K11" s="25"/>
      <c r="L11" s="25">
        <f>15000-1200</f>
        <v>13800</v>
      </c>
      <c r="M11" s="25"/>
      <c r="N11" s="28">
        <v>-385</v>
      </c>
      <c r="O11" s="28">
        <f>SUM(P11:R11)</f>
        <v>13415</v>
      </c>
      <c r="P11" s="28">
        <f t="shared" ref="P11:Q11" si="4">J11</f>
        <v>0</v>
      </c>
      <c r="Q11" s="28">
        <f t="shared" si="4"/>
        <v>0</v>
      </c>
      <c r="R11" s="28">
        <f>L11+M11+N11</f>
        <v>13415</v>
      </c>
      <c r="S11" s="28" t="e">
        <f>#REF!</f>
        <v>#REF!</v>
      </c>
      <c r="T11" s="28"/>
      <c r="U11" s="17">
        <f>G11+O11+T11</f>
        <v>27715</v>
      </c>
      <c r="V11" s="29" t="s">
        <v>76</v>
      </c>
      <c r="W11" s="30" t="s">
        <v>21</v>
      </c>
      <c r="X11" s="30"/>
      <c r="Y11" s="105" t="e">
        <f>#REF!-U11</f>
        <v>#REF!</v>
      </c>
      <c r="Z11" s="31" t="e">
        <f>#REF!-41800</f>
        <v>#REF!</v>
      </c>
      <c r="AA11" s="31">
        <f t="shared" ref="AA11" si="5">+F11*70%</f>
        <v>25178.3812</v>
      </c>
      <c r="AB11" s="1">
        <f>19950+6000+3200</f>
        <v>29150</v>
      </c>
    </row>
    <row r="12" spans="1:28" s="89" customFormat="1" ht="72" customHeight="1" x14ac:dyDescent="0.2">
      <c r="A12" s="106"/>
      <c r="B12" s="107" t="s">
        <v>77</v>
      </c>
      <c r="C12" s="108" t="s">
        <v>19</v>
      </c>
      <c r="D12" s="102" t="s">
        <v>20</v>
      </c>
      <c r="E12" s="109">
        <v>1</v>
      </c>
      <c r="F12" s="109">
        <v>32614</v>
      </c>
      <c r="G12" s="84">
        <v>12300</v>
      </c>
      <c r="H12" s="84"/>
      <c r="I12" s="85">
        <f t="shared" si="3"/>
        <v>10000</v>
      </c>
      <c r="J12" s="110"/>
      <c r="K12" s="110"/>
      <c r="L12" s="110">
        <v>10000</v>
      </c>
      <c r="M12" s="110"/>
      <c r="N12" s="111">
        <v>-1393</v>
      </c>
      <c r="O12" s="111">
        <f t="shared" ref="O12:O14" si="6">SUM(P12:R12)</f>
        <v>8607</v>
      </c>
      <c r="P12" s="111"/>
      <c r="Q12" s="111"/>
      <c r="R12" s="111">
        <f t="shared" ref="R12:R14" si="7">L12+M12+N12</f>
        <v>8607</v>
      </c>
      <c r="S12" s="111"/>
      <c r="T12" s="111"/>
      <c r="U12" s="82">
        <f t="shared" ref="U12:U42" si="8">G12+O12+T12</f>
        <v>20907</v>
      </c>
      <c r="V12" s="29" t="s">
        <v>112</v>
      </c>
      <c r="W12" s="113">
        <f>U12-20907</f>
        <v>0</v>
      </c>
      <c r="X12" s="114"/>
      <c r="Y12" s="115"/>
      <c r="Z12" s="116"/>
      <c r="AA12" s="116"/>
    </row>
    <row r="13" spans="1:28" s="89" customFormat="1" ht="72" customHeight="1" x14ac:dyDescent="0.2">
      <c r="A13" s="106"/>
      <c r="B13" s="107" t="s">
        <v>73</v>
      </c>
      <c r="C13" s="108" t="s">
        <v>19</v>
      </c>
      <c r="D13" s="102" t="s">
        <v>74</v>
      </c>
      <c r="E13" s="109">
        <v>1</v>
      </c>
      <c r="F13" s="109">
        <v>133167</v>
      </c>
      <c r="G13" s="84">
        <v>109813</v>
      </c>
      <c r="H13" s="84"/>
      <c r="I13" s="85">
        <f t="shared" si="3"/>
        <v>15000</v>
      </c>
      <c r="J13" s="110"/>
      <c r="K13" s="110"/>
      <c r="L13" s="110">
        <v>15000</v>
      </c>
      <c r="M13" s="110"/>
      <c r="N13" s="111">
        <v>-5490</v>
      </c>
      <c r="O13" s="111">
        <f t="shared" si="6"/>
        <v>9510</v>
      </c>
      <c r="P13" s="111"/>
      <c r="Q13" s="111"/>
      <c r="R13" s="111">
        <f t="shared" si="7"/>
        <v>9510</v>
      </c>
      <c r="S13" s="111"/>
      <c r="T13" s="111"/>
      <c r="U13" s="82">
        <f t="shared" si="8"/>
        <v>119323</v>
      </c>
      <c r="V13" s="29" t="s">
        <v>75</v>
      </c>
      <c r="W13" s="114"/>
      <c r="X13" s="114"/>
      <c r="Y13" s="115"/>
      <c r="Z13" s="116"/>
      <c r="AA13" s="116"/>
    </row>
    <row r="14" spans="1:28" ht="72" customHeight="1" x14ac:dyDescent="0.2">
      <c r="A14" s="21"/>
      <c r="B14" s="22" t="s">
        <v>78</v>
      </c>
      <c r="C14" s="23" t="s">
        <v>19</v>
      </c>
      <c r="D14" s="24" t="s">
        <v>74</v>
      </c>
      <c r="E14" s="25">
        <v>1</v>
      </c>
      <c r="F14" s="25">
        <v>9169</v>
      </c>
      <c r="G14" s="26">
        <v>7700</v>
      </c>
      <c r="H14" s="26"/>
      <c r="I14" s="27">
        <f t="shared" si="3"/>
        <v>1300</v>
      </c>
      <c r="J14" s="32"/>
      <c r="K14" s="32"/>
      <c r="L14" s="32">
        <f>2000-700</f>
        <v>1300</v>
      </c>
      <c r="M14" s="32"/>
      <c r="N14" s="28">
        <v>-256</v>
      </c>
      <c r="O14" s="28">
        <f t="shared" si="6"/>
        <v>1044</v>
      </c>
      <c r="P14" s="28"/>
      <c r="Q14" s="28"/>
      <c r="R14" s="28">
        <f t="shared" si="7"/>
        <v>1044</v>
      </c>
      <c r="S14" s="28"/>
      <c r="T14" s="28"/>
      <c r="U14" s="17">
        <f t="shared" si="8"/>
        <v>8744</v>
      </c>
      <c r="V14" s="29" t="s">
        <v>79</v>
      </c>
      <c r="W14" s="118"/>
      <c r="X14" s="30"/>
      <c r="Y14" s="105"/>
      <c r="Z14" s="31"/>
      <c r="AA14" s="31"/>
    </row>
    <row r="15" spans="1:28" ht="28.5" x14ac:dyDescent="0.2">
      <c r="A15" s="13" t="s">
        <v>83</v>
      </c>
      <c r="B15" s="14" t="s">
        <v>25</v>
      </c>
      <c r="C15" s="43"/>
      <c r="D15" s="44"/>
      <c r="E15" s="45">
        <f t="shared" ref="E15:U15" si="9">E16+E21</f>
        <v>14</v>
      </c>
      <c r="F15" s="45">
        <f t="shared" si="9"/>
        <v>153758.372</v>
      </c>
      <c r="G15" s="45">
        <f t="shared" si="9"/>
        <v>28940.612000000001</v>
      </c>
      <c r="H15" s="45">
        <f t="shared" si="9"/>
        <v>5559.9449999999997</v>
      </c>
      <c r="I15" s="45">
        <f t="shared" si="9"/>
        <v>25190</v>
      </c>
      <c r="J15" s="45">
        <f t="shared" si="9"/>
        <v>0</v>
      </c>
      <c r="K15" s="45">
        <f t="shared" si="9"/>
        <v>0</v>
      </c>
      <c r="L15" s="45">
        <f t="shared" si="9"/>
        <v>25190</v>
      </c>
      <c r="M15" s="45">
        <f t="shared" si="9"/>
        <v>0</v>
      </c>
      <c r="N15" s="45">
        <f t="shared" si="9"/>
        <v>-23469.931</v>
      </c>
      <c r="O15" s="45">
        <f t="shared" si="9"/>
        <v>1720.069</v>
      </c>
      <c r="P15" s="45">
        <f t="shared" si="9"/>
        <v>0</v>
      </c>
      <c r="Q15" s="45">
        <f t="shared" si="9"/>
        <v>0</v>
      </c>
      <c r="R15" s="45">
        <f t="shared" si="9"/>
        <v>1720.069</v>
      </c>
      <c r="S15" s="45">
        <f t="shared" si="9"/>
        <v>0</v>
      </c>
      <c r="T15" s="45">
        <f t="shared" si="9"/>
        <v>-5500</v>
      </c>
      <c r="U15" s="45">
        <f t="shared" si="9"/>
        <v>25160.680999999997</v>
      </c>
      <c r="V15" s="29"/>
    </row>
    <row r="16" spans="1:28" ht="15.75" x14ac:dyDescent="0.2">
      <c r="A16" s="47"/>
      <c r="B16" s="41" t="s">
        <v>80</v>
      </c>
      <c r="C16" s="48"/>
      <c r="D16" s="48"/>
      <c r="E16" s="45">
        <f t="shared" ref="E16:U16" si="10">SUM(E17:E20)</f>
        <v>4</v>
      </c>
      <c r="F16" s="45">
        <f t="shared" si="10"/>
        <v>41738.71</v>
      </c>
      <c r="G16" s="45">
        <f t="shared" si="10"/>
        <v>27940.612000000001</v>
      </c>
      <c r="H16" s="45">
        <f t="shared" si="10"/>
        <v>4559.9449999999997</v>
      </c>
      <c r="I16" s="45">
        <f t="shared" si="10"/>
        <v>17500</v>
      </c>
      <c r="J16" s="45">
        <f t="shared" si="10"/>
        <v>0</v>
      </c>
      <c r="K16" s="45">
        <f t="shared" si="10"/>
        <v>0</v>
      </c>
      <c r="L16" s="45">
        <f t="shared" si="10"/>
        <v>17500</v>
      </c>
      <c r="M16" s="45">
        <f t="shared" si="10"/>
        <v>0</v>
      </c>
      <c r="N16" s="45">
        <f t="shared" si="10"/>
        <v>-15779.931</v>
      </c>
      <c r="O16" s="45">
        <f t="shared" si="10"/>
        <v>1720.069</v>
      </c>
      <c r="P16" s="45">
        <f t="shared" si="10"/>
        <v>0</v>
      </c>
      <c r="Q16" s="45">
        <f t="shared" si="10"/>
        <v>0</v>
      </c>
      <c r="R16" s="45">
        <f t="shared" si="10"/>
        <v>1720.069</v>
      </c>
      <c r="S16" s="45">
        <f t="shared" si="10"/>
        <v>0</v>
      </c>
      <c r="T16" s="45">
        <f t="shared" si="10"/>
        <v>-4500</v>
      </c>
      <c r="U16" s="45">
        <f t="shared" si="10"/>
        <v>25160.680999999997</v>
      </c>
      <c r="V16" s="29"/>
    </row>
    <row r="17" spans="1:25" ht="63.75" x14ac:dyDescent="0.2">
      <c r="A17" s="119"/>
      <c r="B17" s="120" t="s">
        <v>61</v>
      </c>
      <c r="C17" s="48" t="s">
        <v>24</v>
      </c>
      <c r="D17" s="48" t="s">
        <v>20</v>
      </c>
      <c r="E17" s="121">
        <v>1</v>
      </c>
      <c r="F17" s="26">
        <v>7395</v>
      </c>
      <c r="G17" s="26">
        <v>3945</v>
      </c>
      <c r="H17" s="26">
        <v>1500</v>
      </c>
      <c r="I17" s="27">
        <f t="shared" ref="I17:I26" si="11">SUM(J17:L17)</f>
        <v>3000</v>
      </c>
      <c r="J17" s="43"/>
      <c r="K17" s="43"/>
      <c r="L17" s="26">
        <v>3000</v>
      </c>
      <c r="M17" s="43"/>
      <c r="N17" s="28">
        <v>-3000</v>
      </c>
      <c r="O17" s="26">
        <f t="shared" ref="O17:O20" si="12">SUM(P17:R17)</f>
        <v>0</v>
      </c>
      <c r="P17" s="46"/>
      <c r="Q17" s="46"/>
      <c r="R17" s="26">
        <f t="shared" ref="R17:R30" si="13">L17+M17+N17</f>
        <v>0</v>
      </c>
      <c r="S17" s="46"/>
      <c r="T17" s="26">
        <v>-1500</v>
      </c>
      <c r="U17" s="17">
        <f t="shared" si="8"/>
        <v>2445</v>
      </c>
      <c r="V17" s="29" t="s">
        <v>129</v>
      </c>
      <c r="W17" s="127">
        <f>W19-W18</f>
        <v>3279.9309999999987</v>
      </c>
    </row>
    <row r="18" spans="1:25" ht="31.5" x14ac:dyDescent="0.2">
      <c r="A18" s="126"/>
      <c r="B18" s="120" t="s">
        <v>63</v>
      </c>
      <c r="C18" s="48" t="s">
        <v>48</v>
      </c>
      <c r="D18" s="48" t="s">
        <v>20</v>
      </c>
      <c r="E18" s="121">
        <v>1</v>
      </c>
      <c r="F18" s="26">
        <v>6468</v>
      </c>
      <c r="G18" s="26">
        <v>3000</v>
      </c>
      <c r="H18" s="26">
        <v>3000</v>
      </c>
      <c r="I18" s="27">
        <f t="shared" si="11"/>
        <v>3000</v>
      </c>
      <c r="J18" s="43"/>
      <c r="K18" s="43"/>
      <c r="L18" s="26">
        <v>3000</v>
      </c>
      <c r="M18" s="43"/>
      <c r="N18" s="26">
        <v>-3000</v>
      </c>
      <c r="O18" s="26">
        <f t="shared" si="12"/>
        <v>0</v>
      </c>
      <c r="P18" s="46"/>
      <c r="Q18" s="46"/>
      <c r="R18" s="26">
        <f t="shared" si="13"/>
        <v>0</v>
      </c>
      <c r="S18" s="46"/>
      <c r="T18" s="26">
        <v>-3000</v>
      </c>
      <c r="U18" s="17">
        <f t="shared" si="8"/>
        <v>0</v>
      </c>
      <c r="V18" s="29" t="s">
        <v>130</v>
      </c>
      <c r="W18" s="3">
        <v>11775.681</v>
      </c>
    </row>
    <row r="19" spans="1:25" ht="63.75" x14ac:dyDescent="0.25">
      <c r="A19" s="119"/>
      <c r="B19" s="201" t="s">
        <v>86</v>
      </c>
      <c r="C19" s="48" t="s">
        <v>24</v>
      </c>
      <c r="D19" s="48" t="s">
        <v>20</v>
      </c>
      <c r="E19" s="202">
        <v>1</v>
      </c>
      <c r="F19" s="26">
        <v>14167</v>
      </c>
      <c r="G19" s="26">
        <f>10060-4.388</f>
        <v>10055.611999999999</v>
      </c>
      <c r="H19" s="26">
        <v>59.945</v>
      </c>
      <c r="I19" s="27">
        <f t="shared" si="11"/>
        <v>5000</v>
      </c>
      <c r="J19" s="43"/>
      <c r="K19" s="43"/>
      <c r="L19" s="26">
        <v>5000</v>
      </c>
      <c r="M19" s="43"/>
      <c r="N19" s="26">
        <v>-3279.931</v>
      </c>
      <c r="O19" s="26">
        <f t="shared" si="12"/>
        <v>1720.069</v>
      </c>
      <c r="P19" s="46"/>
      <c r="Q19" s="46"/>
      <c r="R19" s="26">
        <f t="shared" si="13"/>
        <v>1720.069</v>
      </c>
      <c r="S19" s="46"/>
      <c r="T19" s="26"/>
      <c r="U19" s="17">
        <f>G19+O19+T19</f>
        <v>11775.680999999999</v>
      </c>
      <c r="V19" s="29" t="s">
        <v>139</v>
      </c>
      <c r="W19" s="127">
        <f>G19+I19</f>
        <v>15055.611999999999</v>
      </c>
      <c r="X19" s="127">
        <f>W19-W18</f>
        <v>3279.9309999999987</v>
      </c>
    </row>
    <row r="20" spans="1:25" ht="76.5" x14ac:dyDescent="0.2">
      <c r="A20" s="126"/>
      <c r="B20" s="120" t="s">
        <v>107</v>
      </c>
      <c r="C20" s="48" t="s">
        <v>108</v>
      </c>
      <c r="D20" s="48" t="s">
        <v>20</v>
      </c>
      <c r="E20" s="128">
        <v>1</v>
      </c>
      <c r="F20" s="26">
        <v>13708.71</v>
      </c>
      <c r="G20" s="26">
        <v>10940</v>
      </c>
      <c r="H20" s="26"/>
      <c r="I20" s="27">
        <f t="shared" si="11"/>
        <v>6500</v>
      </c>
      <c r="J20" s="43"/>
      <c r="K20" s="43"/>
      <c r="L20" s="26">
        <f>3000+3500</f>
        <v>6500</v>
      </c>
      <c r="M20" s="43"/>
      <c r="N20" s="26">
        <v>-6500</v>
      </c>
      <c r="O20" s="26">
        <f t="shared" si="12"/>
        <v>0</v>
      </c>
      <c r="P20" s="46"/>
      <c r="Q20" s="46"/>
      <c r="R20" s="26">
        <f t="shared" si="13"/>
        <v>0</v>
      </c>
      <c r="S20" s="46"/>
      <c r="T20" s="26"/>
      <c r="U20" s="17">
        <f t="shared" si="8"/>
        <v>10940</v>
      </c>
      <c r="V20" s="29" t="s">
        <v>131</v>
      </c>
      <c r="X20" s="3">
        <f>59945-55577</f>
        <v>4368</v>
      </c>
      <c r="Y20" s="3">
        <f>59945-55557</f>
        <v>4388</v>
      </c>
    </row>
    <row r="21" spans="1:25" ht="15.75" x14ac:dyDescent="0.2">
      <c r="A21" s="47"/>
      <c r="B21" s="41" t="s">
        <v>35</v>
      </c>
      <c r="C21" s="48"/>
      <c r="D21" s="48"/>
      <c r="E21" s="45">
        <f t="shared" ref="E21:T21" si="14">SUM(E22:E31)</f>
        <v>10</v>
      </c>
      <c r="F21" s="45">
        <f t="shared" si="14"/>
        <v>112019.66200000001</v>
      </c>
      <c r="G21" s="45">
        <f t="shared" si="14"/>
        <v>1000</v>
      </c>
      <c r="H21" s="45">
        <f t="shared" si="14"/>
        <v>1000</v>
      </c>
      <c r="I21" s="45">
        <f t="shared" si="14"/>
        <v>7690</v>
      </c>
      <c r="J21" s="45">
        <f t="shared" si="14"/>
        <v>0</v>
      </c>
      <c r="K21" s="45">
        <f t="shared" si="14"/>
        <v>0</v>
      </c>
      <c r="L21" s="45">
        <f t="shared" si="14"/>
        <v>7690</v>
      </c>
      <c r="M21" s="45">
        <f t="shared" si="14"/>
        <v>0</v>
      </c>
      <c r="N21" s="45">
        <f t="shared" si="14"/>
        <v>-7690</v>
      </c>
      <c r="O21" s="45">
        <f t="shared" si="14"/>
        <v>0</v>
      </c>
      <c r="P21" s="45">
        <f t="shared" si="14"/>
        <v>0</v>
      </c>
      <c r="Q21" s="45">
        <f t="shared" si="14"/>
        <v>0</v>
      </c>
      <c r="R21" s="45">
        <f t="shared" si="14"/>
        <v>0</v>
      </c>
      <c r="S21" s="45">
        <f t="shared" si="14"/>
        <v>0</v>
      </c>
      <c r="T21" s="45">
        <f t="shared" si="14"/>
        <v>-1000</v>
      </c>
      <c r="U21" s="17">
        <f t="shared" si="8"/>
        <v>0</v>
      </c>
      <c r="V21" s="29"/>
    </row>
    <row r="22" spans="1:25" ht="39" x14ac:dyDescent="0.25">
      <c r="A22" s="50">
        <v>1</v>
      </c>
      <c r="B22" s="49" t="s">
        <v>64</v>
      </c>
      <c r="C22" s="48" t="s">
        <v>65</v>
      </c>
      <c r="D22" s="48">
        <v>2023</v>
      </c>
      <c r="E22" s="51">
        <v>1</v>
      </c>
      <c r="F22" s="26">
        <v>14949.512000000001</v>
      </c>
      <c r="G22" s="26"/>
      <c r="H22" s="26"/>
      <c r="I22" s="27">
        <f t="shared" si="11"/>
        <v>500</v>
      </c>
      <c r="J22" s="43"/>
      <c r="K22" s="43"/>
      <c r="L22" s="26">
        <v>500</v>
      </c>
      <c r="M22" s="43"/>
      <c r="N22" s="26">
        <v>-500</v>
      </c>
      <c r="O22" s="26">
        <f t="shared" ref="O22:O29" si="15">SUM(P22:R22)</f>
        <v>0</v>
      </c>
      <c r="P22" s="46"/>
      <c r="Q22" s="46"/>
      <c r="R22" s="26">
        <f t="shared" si="13"/>
        <v>0</v>
      </c>
      <c r="S22" s="46"/>
      <c r="T22" s="26"/>
      <c r="U22" s="17">
        <f t="shared" si="8"/>
        <v>0</v>
      </c>
      <c r="V22" s="29" t="s">
        <v>130</v>
      </c>
      <c r="W22" s="81" t="s">
        <v>66</v>
      </c>
    </row>
    <row r="23" spans="1:25" ht="31.5" x14ac:dyDescent="0.25">
      <c r="A23" s="50">
        <v>2</v>
      </c>
      <c r="B23" s="49" t="s">
        <v>67</v>
      </c>
      <c r="C23" s="48" t="s">
        <v>65</v>
      </c>
      <c r="D23" s="48" t="s">
        <v>20</v>
      </c>
      <c r="E23" s="52">
        <v>1</v>
      </c>
      <c r="F23" s="26">
        <v>11520</v>
      </c>
      <c r="G23" s="26"/>
      <c r="H23" s="26"/>
      <c r="I23" s="27">
        <f t="shared" si="11"/>
        <v>500</v>
      </c>
      <c r="J23" s="43"/>
      <c r="K23" s="43"/>
      <c r="L23" s="26">
        <v>500</v>
      </c>
      <c r="M23" s="43"/>
      <c r="N23" s="26">
        <v>-500</v>
      </c>
      <c r="O23" s="26">
        <f t="shared" si="15"/>
        <v>0</v>
      </c>
      <c r="P23" s="46"/>
      <c r="Q23" s="46"/>
      <c r="R23" s="26">
        <f t="shared" si="13"/>
        <v>0</v>
      </c>
      <c r="S23" s="46"/>
      <c r="T23" s="26"/>
      <c r="U23" s="17">
        <f t="shared" si="8"/>
        <v>0</v>
      </c>
      <c r="V23" s="29" t="s">
        <v>130</v>
      </c>
    </row>
    <row r="24" spans="1:25" ht="47.25" x14ac:dyDescent="0.25">
      <c r="A24" s="50">
        <v>3</v>
      </c>
      <c r="B24" s="49" t="s">
        <v>68</v>
      </c>
      <c r="C24" s="48" t="s">
        <v>41</v>
      </c>
      <c r="D24" s="48" t="s">
        <v>20</v>
      </c>
      <c r="E24" s="52">
        <v>1</v>
      </c>
      <c r="F24" s="26">
        <v>5497.6</v>
      </c>
      <c r="G24" s="26"/>
      <c r="H24" s="26"/>
      <c r="I24" s="27">
        <f t="shared" si="11"/>
        <v>500</v>
      </c>
      <c r="J24" s="43"/>
      <c r="K24" s="43"/>
      <c r="L24" s="26">
        <v>500</v>
      </c>
      <c r="M24" s="43"/>
      <c r="N24" s="26">
        <v>-500</v>
      </c>
      <c r="O24" s="26">
        <f t="shared" si="15"/>
        <v>0</v>
      </c>
      <c r="P24" s="46"/>
      <c r="Q24" s="46"/>
      <c r="R24" s="26">
        <f t="shared" si="13"/>
        <v>0</v>
      </c>
      <c r="S24" s="46"/>
      <c r="T24" s="26"/>
      <c r="U24" s="17">
        <f t="shared" si="8"/>
        <v>0</v>
      </c>
      <c r="V24" s="29" t="s">
        <v>130</v>
      </c>
    </row>
    <row r="25" spans="1:25" ht="47.25" x14ac:dyDescent="0.25">
      <c r="A25" s="50"/>
      <c r="B25" s="49" t="s">
        <v>69</v>
      </c>
      <c r="C25" s="48" t="s">
        <v>46</v>
      </c>
      <c r="D25" s="48" t="s">
        <v>23</v>
      </c>
      <c r="E25" s="52">
        <v>1</v>
      </c>
      <c r="F25" s="26">
        <v>13616.716</v>
      </c>
      <c r="G25" s="26"/>
      <c r="H25" s="26"/>
      <c r="I25" s="27">
        <f t="shared" si="11"/>
        <v>1690</v>
      </c>
      <c r="J25" s="43"/>
      <c r="K25" s="43"/>
      <c r="L25" s="26">
        <f>500+1190</f>
        <v>1690</v>
      </c>
      <c r="M25" s="43"/>
      <c r="N25" s="26">
        <v>-1690</v>
      </c>
      <c r="O25" s="26">
        <f t="shared" si="15"/>
        <v>0</v>
      </c>
      <c r="P25" s="46"/>
      <c r="Q25" s="46"/>
      <c r="R25" s="26">
        <f t="shared" si="13"/>
        <v>0</v>
      </c>
      <c r="S25" s="46"/>
      <c r="T25" s="26"/>
      <c r="U25" s="17">
        <f t="shared" si="8"/>
        <v>0</v>
      </c>
      <c r="V25" s="29" t="s">
        <v>130</v>
      </c>
    </row>
    <row r="26" spans="1:25" ht="47.25" x14ac:dyDescent="0.25">
      <c r="A26" s="50"/>
      <c r="B26" s="49" t="s">
        <v>70</v>
      </c>
      <c r="C26" s="48" t="s">
        <v>46</v>
      </c>
      <c r="D26" s="48" t="s">
        <v>23</v>
      </c>
      <c r="E26" s="52">
        <v>1</v>
      </c>
      <c r="F26" s="26">
        <v>10056</v>
      </c>
      <c r="G26" s="26"/>
      <c r="H26" s="26"/>
      <c r="I26" s="27">
        <f t="shared" si="11"/>
        <v>500</v>
      </c>
      <c r="J26" s="43"/>
      <c r="K26" s="43"/>
      <c r="L26" s="26">
        <v>500</v>
      </c>
      <c r="M26" s="43"/>
      <c r="N26" s="26">
        <v>-500</v>
      </c>
      <c r="O26" s="26">
        <f t="shared" si="15"/>
        <v>0</v>
      </c>
      <c r="P26" s="46"/>
      <c r="Q26" s="46"/>
      <c r="R26" s="26">
        <f t="shared" si="13"/>
        <v>0</v>
      </c>
      <c r="S26" s="46"/>
      <c r="T26" s="26"/>
      <c r="U26" s="17">
        <f t="shared" si="8"/>
        <v>0</v>
      </c>
      <c r="V26" s="29" t="s">
        <v>130</v>
      </c>
    </row>
    <row r="27" spans="1:25" ht="31.5" x14ac:dyDescent="0.25">
      <c r="A27" s="50">
        <v>7</v>
      </c>
      <c r="B27" s="49" t="s">
        <v>71</v>
      </c>
      <c r="C27" s="48" t="s">
        <v>27</v>
      </c>
      <c r="D27" s="48" t="s">
        <v>23</v>
      </c>
      <c r="E27" s="55">
        <v>1</v>
      </c>
      <c r="F27" s="26">
        <v>11085</v>
      </c>
      <c r="G27" s="26"/>
      <c r="H27" s="26"/>
      <c r="I27" s="27">
        <f t="shared" ref="I27:I30" si="16">SUM(J27:L27)</f>
        <v>500</v>
      </c>
      <c r="J27" s="43"/>
      <c r="K27" s="43"/>
      <c r="L27" s="26">
        <v>500</v>
      </c>
      <c r="M27" s="43"/>
      <c r="N27" s="26">
        <v>-500</v>
      </c>
      <c r="O27" s="26">
        <f t="shared" si="15"/>
        <v>0</v>
      </c>
      <c r="P27" s="46"/>
      <c r="Q27" s="46"/>
      <c r="R27" s="26">
        <f t="shared" si="13"/>
        <v>0</v>
      </c>
      <c r="S27" s="46"/>
      <c r="T27" s="26"/>
      <c r="U27" s="17">
        <f t="shared" si="8"/>
        <v>0</v>
      </c>
      <c r="V27" s="29" t="s">
        <v>130</v>
      </c>
    </row>
    <row r="28" spans="1:25" ht="25.5" x14ac:dyDescent="0.25">
      <c r="A28" s="50">
        <v>8</v>
      </c>
      <c r="B28" s="49" t="s">
        <v>72</v>
      </c>
      <c r="C28" s="48" t="s">
        <v>48</v>
      </c>
      <c r="D28" s="48" t="s">
        <v>23</v>
      </c>
      <c r="E28" s="56">
        <v>1</v>
      </c>
      <c r="F28" s="26">
        <v>10872.858</v>
      </c>
      <c r="G28" s="26"/>
      <c r="H28" s="26"/>
      <c r="I28" s="27">
        <f t="shared" si="16"/>
        <v>500</v>
      </c>
      <c r="J28" s="43"/>
      <c r="K28" s="43"/>
      <c r="L28" s="26">
        <v>500</v>
      </c>
      <c r="M28" s="43"/>
      <c r="N28" s="26">
        <v>-500</v>
      </c>
      <c r="O28" s="26">
        <f t="shared" si="15"/>
        <v>0</v>
      </c>
      <c r="P28" s="46"/>
      <c r="Q28" s="46"/>
      <c r="R28" s="26">
        <f t="shared" si="13"/>
        <v>0</v>
      </c>
      <c r="S28" s="46"/>
      <c r="T28" s="26"/>
      <c r="U28" s="17">
        <f t="shared" si="8"/>
        <v>0</v>
      </c>
      <c r="V28" s="29" t="s">
        <v>130</v>
      </c>
    </row>
    <row r="29" spans="1:25" ht="33" x14ac:dyDescent="0.25">
      <c r="A29" s="129">
        <v>11</v>
      </c>
      <c r="B29" s="130" t="s">
        <v>36</v>
      </c>
      <c r="C29" s="48" t="s">
        <v>37</v>
      </c>
      <c r="D29" s="48" t="s">
        <v>23</v>
      </c>
      <c r="E29" s="131">
        <v>1</v>
      </c>
      <c r="F29" s="26">
        <v>5405</v>
      </c>
      <c r="G29" s="26"/>
      <c r="H29" s="26"/>
      <c r="I29" s="27">
        <f t="shared" si="16"/>
        <v>2000</v>
      </c>
      <c r="J29" s="43"/>
      <c r="K29" s="43"/>
      <c r="L29" s="26">
        <f>4000-2000</f>
        <v>2000</v>
      </c>
      <c r="M29" s="43"/>
      <c r="N29" s="26">
        <v>-2000</v>
      </c>
      <c r="O29" s="26">
        <f t="shared" si="15"/>
        <v>0</v>
      </c>
      <c r="P29" s="46"/>
      <c r="Q29" s="46"/>
      <c r="R29" s="26">
        <f t="shared" si="13"/>
        <v>0</v>
      </c>
      <c r="S29" s="46"/>
      <c r="T29" s="26"/>
      <c r="U29" s="17">
        <f t="shared" si="8"/>
        <v>0</v>
      </c>
      <c r="V29" s="29" t="s">
        <v>130</v>
      </c>
    </row>
    <row r="30" spans="1:25" ht="31.5" x14ac:dyDescent="0.25">
      <c r="A30" s="50"/>
      <c r="B30" s="49" t="s">
        <v>57</v>
      </c>
      <c r="C30" s="48" t="s">
        <v>34</v>
      </c>
      <c r="D30" s="48" t="s">
        <v>23</v>
      </c>
      <c r="E30" s="57">
        <v>1</v>
      </c>
      <c r="F30" s="26">
        <v>14998.976000000001</v>
      </c>
      <c r="G30" s="26"/>
      <c r="H30" s="26"/>
      <c r="I30" s="27">
        <f t="shared" si="16"/>
        <v>500</v>
      </c>
      <c r="J30" s="43"/>
      <c r="K30" s="43"/>
      <c r="L30" s="26">
        <v>500</v>
      </c>
      <c r="M30" s="43"/>
      <c r="N30" s="26">
        <v>-500</v>
      </c>
      <c r="O30" s="26"/>
      <c r="P30" s="46"/>
      <c r="Q30" s="46"/>
      <c r="R30" s="26">
        <f t="shared" si="13"/>
        <v>0</v>
      </c>
      <c r="S30" s="46"/>
      <c r="T30" s="26"/>
      <c r="U30" s="17">
        <f t="shared" si="8"/>
        <v>0</v>
      </c>
      <c r="V30" s="29" t="s">
        <v>130</v>
      </c>
    </row>
    <row r="31" spans="1:25" ht="63.75" x14ac:dyDescent="0.2">
      <c r="A31" s="53">
        <v>21</v>
      </c>
      <c r="B31" s="49" t="s">
        <v>39</v>
      </c>
      <c r="C31" s="48" t="s">
        <v>24</v>
      </c>
      <c r="D31" s="48" t="s">
        <v>22</v>
      </c>
      <c r="E31" s="54">
        <v>1</v>
      </c>
      <c r="F31" s="26">
        <v>14018</v>
      </c>
      <c r="G31" s="26">
        <v>1000</v>
      </c>
      <c r="H31" s="26">
        <v>1000</v>
      </c>
      <c r="I31" s="27">
        <f>SUM(J31:L31)</f>
        <v>500</v>
      </c>
      <c r="J31" s="43"/>
      <c r="K31" s="43"/>
      <c r="L31" s="26">
        <v>500</v>
      </c>
      <c r="M31" s="43"/>
      <c r="N31" s="26">
        <v>-500</v>
      </c>
      <c r="O31" s="26">
        <f>SUM(P31:R31)</f>
        <v>0</v>
      </c>
      <c r="P31" s="46"/>
      <c r="Q31" s="46"/>
      <c r="R31" s="26">
        <f>L31+M31+N31</f>
        <v>0</v>
      </c>
      <c r="S31" s="46"/>
      <c r="T31" s="26">
        <v>-1000</v>
      </c>
      <c r="U31" s="17">
        <f t="shared" si="8"/>
        <v>0</v>
      </c>
      <c r="V31" s="29" t="s">
        <v>130</v>
      </c>
    </row>
    <row r="32" spans="1:25" ht="42.75" x14ac:dyDescent="0.2">
      <c r="A32" s="13" t="s">
        <v>84</v>
      </c>
      <c r="B32" s="14" t="s">
        <v>40</v>
      </c>
      <c r="C32" s="43"/>
      <c r="D32" s="44"/>
      <c r="E32" s="45">
        <f>SUM(E34:E42)</f>
        <v>3</v>
      </c>
      <c r="F32" s="45">
        <f>SUM(F34:F42)</f>
        <v>27035</v>
      </c>
      <c r="G32" s="45">
        <v>0</v>
      </c>
      <c r="H32" s="45"/>
      <c r="I32" s="27">
        <f>SUM(J32:L32)</f>
        <v>12595</v>
      </c>
      <c r="J32" s="45">
        <f t="shared" ref="J32:T32" si="17">SUM(J34:J42)</f>
        <v>0</v>
      </c>
      <c r="K32" s="45">
        <f t="shared" si="17"/>
        <v>0</v>
      </c>
      <c r="L32" s="26">
        <f t="shared" si="17"/>
        <v>12595</v>
      </c>
      <c r="M32" s="45">
        <f t="shared" si="17"/>
        <v>0</v>
      </c>
      <c r="N32" s="45">
        <f t="shared" si="17"/>
        <v>-10060</v>
      </c>
      <c r="O32" s="45">
        <f t="shared" si="17"/>
        <v>2535</v>
      </c>
      <c r="P32" s="45">
        <f t="shared" si="17"/>
        <v>0</v>
      </c>
      <c r="Q32" s="45">
        <f t="shared" si="17"/>
        <v>0</v>
      </c>
      <c r="R32" s="45">
        <f t="shared" si="17"/>
        <v>2535</v>
      </c>
      <c r="S32" s="45">
        <f t="shared" si="17"/>
        <v>0</v>
      </c>
      <c r="T32" s="45">
        <f t="shared" si="17"/>
        <v>0</v>
      </c>
      <c r="U32" s="17">
        <f t="shared" si="8"/>
        <v>2535</v>
      </c>
      <c r="V32" s="29"/>
    </row>
    <row r="33" spans="1:25" ht="15.75" x14ac:dyDescent="0.2">
      <c r="A33" s="13"/>
      <c r="B33" s="14" t="s">
        <v>249</v>
      </c>
      <c r="C33" s="43"/>
      <c r="D33" s="44"/>
      <c r="E33" s="45"/>
      <c r="F33" s="45"/>
      <c r="G33" s="45"/>
      <c r="H33" s="45"/>
      <c r="I33" s="27"/>
      <c r="J33" s="45"/>
      <c r="K33" s="45"/>
      <c r="L33" s="26"/>
      <c r="M33" s="45"/>
      <c r="N33" s="45"/>
      <c r="O33" s="45"/>
      <c r="P33" s="45"/>
      <c r="Q33" s="45"/>
      <c r="R33" s="45"/>
      <c r="S33" s="45"/>
      <c r="T33" s="45"/>
      <c r="U33" s="17"/>
      <c r="V33" s="29"/>
    </row>
    <row r="34" spans="1:25" ht="63.75" x14ac:dyDescent="0.2">
      <c r="A34" s="43"/>
      <c r="B34" s="39" t="s">
        <v>58</v>
      </c>
      <c r="C34" s="58" t="s">
        <v>65</v>
      </c>
      <c r="D34" s="58" t="s">
        <v>20</v>
      </c>
      <c r="E34" s="54">
        <v>1</v>
      </c>
      <c r="F34" s="26">
        <v>7500</v>
      </c>
      <c r="G34" s="26"/>
      <c r="H34" s="26"/>
      <c r="I34" s="27">
        <f>SUM(J34:L34)</f>
        <v>7535</v>
      </c>
      <c r="J34" s="43"/>
      <c r="K34" s="43"/>
      <c r="L34" s="26">
        <f>5000+2535</f>
        <v>7535</v>
      </c>
      <c r="M34" s="43"/>
      <c r="N34" s="26">
        <v>-5000</v>
      </c>
      <c r="O34" s="26">
        <f>SUM(P34:R34)</f>
        <v>2535</v>
      </c>
      <c r="P34" s="46"/>
      <c r="Q34" s="26">
        <v>0</v>
      </c>
      <c r="R34" s="26">
        <f t="shared" ref="R34:R38" si="18">L34+M34+N34</f>
        <v>2535</v>
      </c>
      <c r="S34" s="46"/>
      <c r="T34" s="26"/>
      <c r="U34" s="17">
        <f t="shared" si="8"/>
        <v>2535</v>
      </c>
      <c r="V34" s="29" t="s">
        <v>132</v>
      </c>
    </row>
    <row r="35" spans="1:25" s="4" customFormat="1" ht="16.5" x14ac:dyDescent="0.2">
      <c r="A35" s="46"/>
      <c r="B35" s="155" t="s">
        <v>250</v>
      </c>
      <c r="C35" s="72"/>
      <c r="D35" s="72"/>
      <c r="E35" s="204"/>
      <c r="F35" s="41"/>
      <c r="G35" s="41"/>
      <c r="H35" s="41"/>
      <c r="I35" s="27"/>
      <c r="J35" s="46"/>
      <c r="K35" s="46"/>
      <c r="L35" s="41"/>
      <c r="M35" s="46"/>
      <c r="N35" s="41"/>
      <c r="O35" s="41"/>
      <c r="P35" s="46"/>
      <c r="Q35" s="41"/>
      <c r="R35" s="41"/>
      <c r="S35" s="46"/>
      <c r="T35" s="41"/>
      <c r="U35" s="17"/>
      <c r="V35" s="205"/>
      <c r="W35" s="62"/>
      <c r="X35" s="62"/>
      <c r="Y35" s="62"/>
    </row>
    <row r="36" spans="1:25" ht="51" x14ac:dyDescent="0.2">
      <c r="A36" s="43"/>
      <c r="B36" s="39" t="s">
        <v>59</v>
      </c>
      <c r="C36" s="58" t="s">
        <v>65</v>
      </c>
      <c r="D36" s="58" t="s">
        <v>85</v>
      </c>
      <c r="E36" s="54">
        <v>1</v>
      </c>
      <c r="F36" s="26">
        <v>6860</v>
      </c>
      <c r="G36" s="26"/>
      <c r="H36" s="26"/>
      <c r="I36" s="27"/>
      <c r="J36" s="43"/>
      <c r="K36" s="43"/>
      <c r="L36" s="26">
        <v>1060</v>
      </c>
      <c r="M36" s="43"/>
      <c r="N36" s="26">
        <v>-1060</v>
      </c>
      <c r="O36" s="26"/>
      <c r="P36" s="46"/>
      <c r="Q36" s="26"/>
      <c r="R36" s="26">
        <f t="shared" si="18"/>
        <v>0</v>
      </c>
      <c r="S36" s="46"/>
      <c r="T36" s="26"/>
      <c r="U36" s="17">
        <f t="shared" si="8"/>
        <v>0</v>
      </c>
      <c r="V36" s="29" t="s">
        <v>133</v>
      </c>
    </row>
    <row r="37" spans="1:25" s="4" customFormat="1" ht="31.5" x14ac:dyDescent="0.2">
      <c r="A37" s="46"/>
      <c r="B37" s="155" t="s">
        <v>248</v>
      </c>
      <c r="C37" s="72"/>
      <c r="D37" s="72"/>
      <c r="E37" s="204"/>
      <c r="F37" s="41"/>
      <c r="G37" s="41"/>
      <c r="H37" s="41"/>
      <c r="I37" s="27"/>
      <c r="J37" s="46"/>
      <c r="K37" s="46"/>
      <c r="L37" s="41"/>
      <c r="M37" s="46"/>
      <c r="N37" s="41"/>
      <c r="O37" s="41"/>
      <c r="P37" s="46"/>
      <c r="Q37" s="41"/>
      <c r="R37" s="41"/>
      <c r="S37" s="46"/>
      <c r="T37" s="41"/>
      <c r="U37" s="17"/>
      <c r="V37" s="205"/>
      <c r="W37" s="62"/>
      <c r="X37" s="62"/>
      <c r="Y37" s="62"/>
    </row>
    <row r="38" spans="1:25" ht="38.25" x14ac:dyDescent="0.2">
      <c r="A38" s="43"/>
      <c r="B38" s="39" t="s">
        <v>60</v>
      </c>
      <c r="C38" s="58" t="s">
        <v>29</v>
      </c>
      <c r="D38" s="58" t="s">
        <v>22</v>
      </c>
      <c r="E38" s="54">
        <v>1</v>
      </c>
      <c r="F38" s="26">
        <v>12675</v>
      </c>
      <c r="G38" s="26"/>
      <c r="H38" s="26"/>
      <c r="I38" s="27"/>
      <c r="J38" s="43"/>
      <c r="K38" s="43"/>
      <c r="L38" s="26">
        <v>4000</v>
      </c>
      <c r="M38" s="43"/>
      <c r="N38" s="26">
        <v>-4000</v>
      </c>
      <c r="O38" s="26"/>
      <c r="P38" s="46"/>
      <c r="Q38" s="26"/>
      <c r="R38" s="26">
        <f t="shared" si="18"/>
        <v>0</v>
      </c>
      <c r="S38" s="46"/>
      <c r="T38" s="26"/>
      <c r="U38" s="17">
        <f t="shared" si="8"/>
        <v>0</v>
      </c>
      <c r="V38" s="29" t="s">
        <v>134</v>
      </c>
    </row>
    <row r="39" spans="1:25" ht="16.5" hidden="1" x14ac:dyDescent="0.2">
      <c r="A39" s="43"/>
      <c r="B39" s="59"/>
      <c r="C39" s="58"/>
      <c r="D39" s="58"/>
      <c r="E39" s="54"/>
      <c r="F39" s="26"/>
      <c r="G39" s="26"/>
      <c r="H39" s="26"/>
      <c r="I39" s="27"/>
      <c r="J39" s="26"/>
      <c r="K39" s="26"/>
      <c r="L39" s="26"/>
      <c r="M39" s="43"/>
      <c r="N39" s="46"/>
      <c r="O39" s="26"/>
      <c r="P39" s="46"/>
      <c r="Q39" s="26"/>
      <c r="R39" s="26"/>
      <c r="S39" s="46"/>
      <c r="T39" s="26"/>
      <c r="U39" s="17"/>
      <c r="V39" s="29"/>
    </row>
    <row r="40" spans="1:25" ht="16.5" hidden="1" x14ac:dyDescent="0.2">
      <c r="A40" s="43"/>
      <c r="B40" s="39"/>
      <c r="C40" s="58"/>
      <c r="D40" s="58"/>
      <c r="E40" s="54"/>
      <c r="F40" s="26"/>
      <c r="G40" s="26"/>
      <c r="H40" s="26"/>
      <c r="I40" s="27"/>
      <c r="J40" s="43"/>
      <c r="K40" s="43"/>
      <c r="L40" s="26"/>
      <c r="M40" s="43"/>
      <c r="N40" s="46"/>
      <c r="O40" s="26"/>
      <c r="P40" s="46"/>
      <c r="Q40" s="26"/>
      <c r="R40" s="26"/>
      <c r="S40" s="46"/>
      <c r="T40" s="26"/>
      <c r="U40" s="17">
        <f t="shared" si="8"/>
        <v>0</v>
      </c>
      <c r="V40" s="29"/>
    </row>
    <row r="41" spans="1:25" ht="16.5" hidden="1" x14ac:dyDescent="0.2">
      <c r="A41" s="43"/>
      <c r="B41" s="60"/>
      <c r="C41" s="58"/>
      <c r="D41" s="58"/>
      <c r="E41" s="54"/>
      <c r="F41" s="26"/>
      <c r="G41" s="26"/>
      <c r="H41" s="26"/>
      <c r="I41" s="27"/>
      <c r="J41" s="43"/>
      <c r="K41" s="43"/>
      <c r="L41" s="26"/>
      <c r="M41" s="43"/>
      <c r="N41" s="46"/>
      <c r="O41" s="26"/>
      <c r="P41" s="46"/>
      <c r="Q41" s="26"/>
      <c r="R41" s="26"/>
      <c r="S41" s="46"/>
      <c r="T41" s="46"/>
      <c r="U41" s="17">
        <f t="shared" si="8"/>
        <v>0</v>
      </c>
      <c r="V41" s="29"/>
    </row>
    <row r="42" spans="1:25" ht="16.5" hidden="1" x14ac:dyDescent="0.2">
      <c r="A42" s="43"/>
      <c r="B42" s="60"/>
      <c r="C42" s="58"/>
      <c r="D42" s="58"/>
      <c r="E42" s="54"/>
      <c r="F42" s="26"/>
      <c r="G42" s="26"/>
      <c r="H42" s="26"/>
      <c r="I42" s="27"/>
      <c r="J42" s="43"/>
      <c r="K42" s="43"/>
      <c r="L42" s="26"/>
      <c r="M42" s="43"/>
      <c r="N42" s="46"/>
      <c r="O42" s="26"/>
      <c r="P42" s="46"/>
      <c r="Q42" s="26"/>
      <c r="R42" s="26"/>
      <c r="S42" s="46"/>
      <c r="T42" s="46"/>
      <c r="U42" s="17">
        <f t="shared" si="8"/>
        <v>0</v>
      </c>
      <c r="V42" s="29"/>
    </row>
    <row r="43" spans="1:25" ht="15.75" hidden="1" x14ac:dyDescent="0.2">
      <c r="A43" s="13"/>
      <c r="B43" s="14" t="s">
        <v>110</v>
      </c>
      <c r="C43" s="58"/>
      <c r="D43" s="58"/>
      <c r="E43" s="45">
        <f t="shared" ref="E43:U43" si="19">SUM(E44:E46)</f>
        <v>0</v>
      </c>
      <c r="F43" s="45">
        <f t="shared" si="19"/>
        <v>0</v>
      </c>
      <c r="G43" s="45">
        <f t="shared" si="19"/>
        <v>0</v>
      </c>
      <c r="H43" s="45">
        <f t="shared" si="19"/>
        <v>0</v>
      </c>
      <c r="I43" s="45">
        <f t="shared" si="19"/>
        <v>0</v>
      </c>
      <c r="J43" s="45">
        <f t="shared" si="19"/>
        <v>0</v>
      </c>
      <c r="K43" s="45">
        <f t="shared" si="19"/>
        <v>0</v>
      </c>
      <c r="L43" s="45">
        <f t="shared" si="19"/>
        <v>0</v>
      </c>
      <c r="M43" s="45">
        <f t="shared" si="19"/>
        <v>0</v>
      </c>
      <c r="N43" s="45">
        <f t="shared" si="19"/>
        <v>0</v>
      </c>
      <c r="O43" s="45">
        <f t="shared" si="19"/>
        <v>0</v>
      </c>
      <c r="P43" s="45">
        <f t="shared" si="19"/>
        <v>0</v>
      </c>
      <c r="Q43" s="45">
        <f t="shared" si="19"/>
        <v>0</v>
      </c>
      <c r="R43" s="45">
        <f t="shared" si="19"/>
        <v>0</v>
      </c>
      <c r="S43" s="45">
        <f t="shared" si="19"/>
        <v>0</v>
      </c>
      <c r="T43" s="45">
        <f t="shared" si="19"/>
        <v>0</v>
      </c>
      <c r="U43" s="45">
        <f t="shared" si="19"/>
        <v>0</v>
      </c>
      <c r="V43" s="29"/>
    </row>
    <row r="44" spans="1:25" ht="15.75" hidden="1" x14ac:dyDescent="0.2">
      <c r="A44" s="13"/>
      <c r="B44" s="104"/>
      <c r="C44" s="58"/>
      <c r="D44" s="58"/>
      <c r="E44" s="64"/>
      <c r="F44" s="64"/>
      <c r="G44" s="64"/>
      <c r="H44" s="64"/>
      <c r="I44" s="38"/>
      <c r="J44" s="64"/>
      <c r="K44" s="64"/>
      <c r="L44" s="26"/>
      <c r="M44" s="64"/>
      <c r="N44" s="64"/>
      <c r="O44" s="64"/>
      <c r="P44" s="64"/>
      <c r="Q44" s="64"/>
      <c r="R44" s="64"/>
      <c r="S44" s="64"/>
      <c r="T44" s="64"/>
      <c r="U44" s="25"/>
      <c r="V44" s="29"/>
    </row>
    <row r="45" spans="1:25" ht="15.75" hidden="1" x14ac:dyDescent="0.2">
      <c r="A45" s="13"/>
      <c r="B45" s="104"/>
      <c r="C45" s="58"/>
      <c r="D45" s="58"/>
      <c r="E45" s="64"/>
      <c r="F45" s="64"/>
      <c r="G45" s="64"/>
      <c r="H45" s="64"/>
      <c r="I45" s="38"/>
      <c r="J45" s="64"/>
      <c r="K45" s="64"/>
      <c r="L45" s="26"/>
      <c r="M45" s="64"/>
      <c r="N45" s="64"/>
      <c r="O45" s="64"/>
      <c r="P45" s="64"/>
      <c r="Q45" s="64"/>
      <c r="R45" s="64"/>
      <c r="S45" s="64"/>
      <c r="T45" s="64"/>
      <c r="U45" s="25"/>
      <c r="V45" s="29"/>
    </row>
    <row r="46" spans="1:25" ht="15.75" hidden="1" x14ac:dyDescent="0.2">
      <c r="A46" s="13"/>
      <c r="B46" s="104"/>
      <c r="C46" s="58"/>
      <c r="D46" s="58"/>
      <c r="E46" s="64"/>
      <c r="F46" s="64"/>
      <c r="G46" s="64"/>
      <c r="H46" s="64"/>
      <c r="I46" s="38"/>
      <c r="J46" s="64"/>
      <c r="K46" s="64"/>
      <c r="L46" s="26"/>
      <c r="M46" s="64"/>
      <c r="N46" s="64"/>
      <c r="O46" s="64"/>
      <c r="P46" s="64"/>
      <c r="Q46" s="64"/>
      <c r="R46" s="64"/>
      <c r="S46" s="64"/>
      <c r="T46" s="64"/>
      <c r="U46" s="25"/>
      <c r="V46" s="29"/>
    </row>
    <row r="47" spans="1:25" s="4" customFormat="1" ht="28.5" x14ac:dyDescent="0.2">
      <c r="A47" s="13" t="s">
        <v>42</v>
      </c>
      <c r="B47" s="14" t="s">
        <v>43</v>
      </c>
      <c r="C47" s="46"/>
      <c r="D47" s="61"/>
      <c r="E47" s="45">
        <f>E48+E50+E57</f>
        <v>11</v>
      </c>
      <c r="F47" s="45">
        <f t="shared" ref="F47:U47" si="20">F48+F50+F57</f>
        <v>186147.291</v>
      </c>
      <c r="G47" s="45">
        <f t="shared" si="20"/>
        <v>77200</v>
      </c>
      <c r="H47" s="45">
        <f t="shared" si="20"/>
        <v>0</v>
      </c>
      <c r="I47" s="45">
        <f t="shared" si="20"/>
        <v>26000</v>
      </c>
      <c r="J47" s="45">
        <f t="shared" si="20"/>
        <v>0</v>
      </c>
      <c r="K47" s="45">
        <f t="shared" si="20"/>
        <v>0</v>
      </c>
      <c r="L47" s="45">
        <f t="shared" si="20"/>
        <v>26000</v>
      </c>
      <c r="M47" s="45">
        <f t="shared" si="20"/>
        <v>41054</v>
      </c>
      <c r="N47" s="45">
        <f t="shared" si="20"/>
        <v>0</v>
      </c>
      <c r="O47" s="45">
        <f t="shared" si="20"/>
        <v>67054</v>
      </c>
      <c r="P47" s="45">
        <f t="shared" si="20"/>
        <v>0</v>
      </c>
      <c r="Q47" s="45">
        <f t="shared" si="20"/>
        <v>0</v>
      </c>
      <c r="R47" s="45">
        <f t="shared" si="20"/>
        <v>67054</v>
      </c>
      <c r="S47" s="45">
        <f t="shared" si="20"/>
        <v>0</v>
      </c>
      <c r="T47" s="45">
        <f t="shared" si="20"/>
        <v>0</v>
      </c>
      <c r="U47" s="45">
        <f t="shared" si="20"/>
        <v>144254</v>
      </c>
      <c r="V47" s="29"/>
      <c r="W47" s="62"/>
      <c r="X47" s="62"/>
      <c r="Y47" s="62"/>
    </row>
    <row r="48" spans="1:25" s="4" customFormat="1" ht="15.75" x14ac:dyDescent="0.2">
      <c r="A48" s="13"/>
      <c r="B48" s="14" t="s">
        <v>44</v>
      </c>
      <c r="C48" s="46"/>
      <c r="D48" s="61"/>
      <c r="E48" s="45">
        <f>SUM(E49:E49)</f>
        <v>1</v>
      </c>
      <c r="F48" s="45">
        <f t="shared" ref="F48:U48" si="21">SUM(F49:F49)</f>
        <v>109957</v>
      </c>
      <c r="G48" s="45">
        <f t="shared" si="21"/>
        <v>76200</v>
      </c>
      <c r="H48" s="45">
        <f t="shared" si="21"/>
        <v>0</v>
      </c>
      <c r="I48" s="45">
        <f t="shared" si="21"/>
        <v>10000</v>
      </c>
      <c r="J48" s="45">
        <f t="shared" si="21"/>
        <v>0</v>
      </c>
      <c r="K48" s="45">
        <f t="shared" si="21"/>
        <v>0</v>
      </c>
      <c r="L48" s="45">
        <f t="shared" si="21"/>
        <v>10000</v>
      </c>
      <c r="M48" s="45">
        <f t="shared" si="21"/>
        <v>18000</v>
      </c>
      <c r="N48" s="45">
        <f t="shared" si="21"/>
        <v>0</v>
      </c>
      <c r="O48" s="45">
        <f t="shared" si="21"/>
        <v>28000</v>
      </c>
      <c r="P48" s="45">
        <f t="shared" si="21"/>
        <v>0</v>
      </c>
      <c r="Q48" s="45">
        <f t="shared" si="21"/>
        <v>0</v>
      </c>
      <c r="R48" s="45">
        <f t="shared" si="21"/>
        <v>28000</v>
      </c>
      <c r="S48" s="45">
        <f t="shared" si="21"/>
        <v>0</v>
      </c>
      <c r="T48" s="45">
        <f t="shared" si="21"/>
        <v>0</v>
      </c>
      <c r="U48" s="45">
        <f t="shared" si="21"/>
        <v>104200</v>
      </c>
      <c r="V48" s="29"/>
      <c r="W48" s="62"/>
      <c r="X48" s="62"/>
      <c r="Y48" s="62"/>
    </row>
    <row r="49" spans="1:25" s="4" customFormat="1" ht="51" x14ac:dyDescent="0.2">
      <c r="A49" s="13"/>
      <c r="B49" s="40" t="s">
        <v>106</v>
      </c>
      <c r="C49" s="58" t="s">
        <v>19</v>
      </c>
      <c r="D49" s="58" t="s">
        <v>22</v>
      </c>
      <c r="E49" s="45">
        <v>1</v>
      </c>
      <c r="F49" s="45">
        <v>109957</v>
      </c>
      <c r="G49" s="45">
        <v>76200</v>
      </c>
      <c r="H49" s="45"/>
      <c r="I49" s="27">
        <f t="shared" ref="I49" si="22">SUM(J49:L49)</f>
        <v>10000</v>
      </c>
      <c r="J49" s="45"/>
      <c r="K49" s="45"/>
      <c r="L49" s="26">
        <v>10000</v>
      </c>
      <c r="M49" s="45">
        <v>18000</v>
      </c>
      <c r="N49" s="45"/>
      <c r="O49" s="45">
        <f>SUM(P49:R49)</f>
        <v>28000</v>
      </c>
      <c r="P49" s="45"/>
      <c r="Q49" s="45"/>
      <c r="R49" s="45">
        <f>L49++M49+N49</f>
        <v>28000</v>
      </c>
      <c r="S49" s="45"/>
      <c r="T49" s="45"/>
      <c r="U49" s="17">
        <f t="shared" ref="U49:U64" si="23">G49+O49+T49</f>
        <v>104200</v>
      </c>
      <c r="V49" s="29" t="s">
        <v>135</v>
      </c>
      <c r="W49" s="62"/>
      <c r="X49" s="62"/>
      <c r="Y49" s="62"/>
    </row>
    <row r="50" spans="1:25" ht="15.75" x14ac:dyDescent="0.2">
      <c r="A50" s="13"/>
      <c r="B50" s="14" t="s">
        <v>45</v>
      </c>
      <c r="C50" s="43"/>
      <c r="D50" s="44"/>
      <c r="E50" s="45">
        <f>SUM(E51:E56)</f>
        <v>3</v>
      </c>
      <c r="F50" s="45">
        <f t="shared" ref="F50:U50" si="24">SUM(F51:F56)</f>
        <v>36236.290999999997</v>
      </c>
      <c r="G50" s="45">
        <f t="shared" si="24"/>
        <v>1000</v>
      </c>
      <c r="H50" s="45">
        <f t="shared" si="24"/>
        <v>0</v>
      </c>
      <c r="I50" s="45">
        <f t="shared" si="24"/>
        <v>500</v>
      </c>
      <c r="J50" s="45">
        <f t="shared" si="24"/>
        <v>0</v>
      </c>
      <c r="K50" s="45">
        <f t="shared" si="24"/>
        <v>0</v>
      </c>
      <c r="L50" s="45">
        <f t="shared" si="24"/>
        <v>500</v>
      </c>
      <c r="M50" s="45">
        <f t="shared" si="24"/>
        <v>16340</v>
      </c>
      <c r="N50" s="45">
        <f t="shared" si="24"/>
        <v>0</v>
      </c>
      <c r="O50" s="45">
        <f t="shared" si="24"/>
        <v>16840</v>
      </c>
      <c r="P50" s="45">
        <f t="shared" si="24"/>
        <v>0</v>
      </c>
      <c r="Q50" s="45">
        <f t="shared" si="24"/>
        <v>0</v>
      </c>
      <c r="R50" s="45">
        <f t="shared" si="24"/>
        <v>16840</v>
      </c>
      <c r="S50" s="45">
        <f t="shared" si="24"/>
        <v>0</v>
      </c>
      <c r="T50" s="45">
        <f t="shared" si="24"/>
        <v>0</v>
      </c>
      <c r="U50" s="45">
        <f t="shared" si="24"/>
        <v>17840</v>
      </c>
      <c r="V50" s="29"/>
    </row>
    <row r="51" spans="1:25" s="89" customFormat="1" ht="63.75" x14ac:dyDescent="0.2">
      <c r="A51" s="122"/>
      <c r="B51" s="123" t="s">
        <v>33</v>
      </c>
      <c r="C51" s="83" t="s">
        <v>24</v>
      </c>
      <c r="D51" s="83" t="s">
        <v>20</v>
      </c>
      <c r="E51" s="132">
        <v>1</v>
      </c>
      <c r="F51" s="84">
        <v>13141</v>
      </c>
      <c r="G51" s="84">
        <v>1000</v>
      </c>
      <c r="H51" s="84"/>
      <c r="I51" s="85">
        <f t="shared" ref="I51" si="25">SUM(J51:L51)</f>
        <v>0</v>
      </c>
      <c r="J51" s="86"/>
      <c r="K51" s="86"/>
      <c r="L51" s="84"/>
      <c r="M51" s="84">
        <v>1400</v>
      </c>
      <c r="N51" s="87"/>
      <c r="O51" s="84">
        <f t="shared" ref="O51" si="26">SUM(P51:R51)</f>
        <v>1400</v>
      </c>
      <c r="P51" s="87"/>
      <c r="Q51" s="87"/>
      <c r="R51" s="84">
        <f t="shared" ref="R51" si="27">L51+M51+N51</f>
        <v>1400</v>
      </c>
      <c r="S51" s="87"/>
      <c r="T51" s="84">
        <v>0</v>
      </c>
      <c r="U51" s="82">
        <f t="shared" si="23"/>
        <v>2400</v>
      </c>
      <c r="V51" s="29" t="s">
        <v>136</v>
      </c>
      <c r="W51" s="88"/>
      <c r="X51" s="88"/>
      <c r="Y51" s="88"/>
    </row>
    <row r="52" spans="1:25" s="89" customFormat="1" ht="47.25" x14ac:dyDescent="0.2">
      <c r="A52" s="122"/>
      <c r="B52" s="123" t="s">
        <v>30</v>
      </c>
      <c r="C52" s="83" t="s">
        <v>31</v>
      </c>
      <c r="D52" s="83" t="s">
        <v>20</v>
      </c>
      <c r="E52" s="124">
        <v>1</v>
      </c>
      <c r="F52" s="84">
        <v>12113.816999999999</v>
      </c>
      <c r="G52" s="84"/>
      <c r="H52" s="84"/>
      <c r="I52" s="85">
        <f t="shared" ref="I52:I63" si="28">SUM(J52:L52)</f>
        <v>500</v>
      </c>
      <c r="J52" s="86"/>
      <c r="K52" s="86"/>
      <c r="L52" s="84">
        <v>500</v>
      </c>
      <c r="M52" s="84">
        <f>6000-1060</f>
        <v>4940</v>
      </c>
      <c r="N52" s="87"/>
      <c r="O52" s="84">
        <f t="shared" ref="O52" si="29">SUM(P52:R52)</f>
        <v>5440</v>
      </c>
      <c r="P52" s="87"/>
      <c r="Q52" s="87"/>
      <c r="R52" s="84">
        <f>L52+M52+N52</f>
        <v>5440</v>
      </c>
      <c r="S52" s="87"/>
      <c r="T52" s="84"/>
      <c r="U52" s="82">
        <f t="shared" si="23"/>
        <v>5440</v>
      </c>
      <c r="V52" s="29" t="s">
        <v>136</v>
      </c>
      <c r="W52" s="125" t="s">
        <v>62</v>
      </c>
      <c r="X52" s="88"/>
      <c r="Y52" s="88"/>
    </row>
    <row r="53" spans="1:25" s="89" customFormat="1" ht="51" x14ac:dyDescent="0.2">
      <c r="A53" s="122"/>
      <c r="B53" s="123" t="s">
        <v>109</v>
      </c>
      <c r="C53" s="83" t="s">
        <v>108</v>
      </c>
      <c r="D53" s="83" t="s">
        <v>20</v>
      </c>
      <c r="E53" s="132">
        <v>1</v>
      </c>
      <c r="F53" s="84">
        <v>10981.474</v>
      </c>
      <c r="G53" s="84">
        <v>0</v>
      </c>
      <c r="H53" s="84"/>
      <c r="I53" s="85">
        <f t="shared" si="28"/>
        <v>0</v>
      </c>
      <c r="J53" s="86"/>
      <c r="K53" s="86"/>
      <c r="L53" s="84">
        <v>0</v>
      </c>
      <c r="M53" s="84">
        <f>6500+3500</f>
        <v>10000</v>
      </c>
      <c r="N53" s="84">
        <v>0</v>
      </c>
      <c r="O53" s="84">
        <f>SUM(P53:R53)</f>
        <v>10000</v>
      </c>
      <c r="P53" s="87"/>
      <c r="Q53" s="87"/>
      <c r="R53" s="84">
        <f>L53+M53+N53</f>
        <v>10000</v>
      </c>
      <c r="S53" s="87"/>
      <c r="T53" s="84"/>
      <c r="U53" s="82">
        <f t="shared" si="23"/>
        <v>10000</v>
      </c>
      <c r="V53" s="29" t="s">
        <v>137</v>
      </c>
      <c r="W53" s="88"/>
      <c r="X53" s="88"/>
      <c r="Y53" s="88"/>
    </row>
    <row r="54" spans="1:25" s="42" customFormat="1" ht="16.5" hidden="1" x14ac:dyDescent="0.2">
      <c r="A54" s="63"/>
      <c r="B54" s="39"/>
      <c r="C54" s="58"/>
      <c r="D54" s="58"/>
      <c r="E54" s="54"/>
      <c r="F54" s="64"/>
      <c r="G54" s="64"/>
      <c r="H54" s="64"/>
      <c r="I54" s="85">
        <f t="shared" si="28"/>
        <v>0</v>
      </c>
      <c r="J54" s="65"/>
      <c r="K54" s="65"/>
      <c r="L54" s="26"/>
      <c r="M54" s="65"/>
      <c r="N54" s="64"/>
      <c r="O54" s="84">
        <f t="shared" ref="O54:O64" si="30">SUM(P54:R54)</f>
        <v>0</v>
      </c>
      <c r="P54" s="64"/>
      <c r="Q54" s="64"/>
      <c r="R54" s="84">
        <f t="shared" ref="R54:R64" si="31">L54+M54+N54</f>
        <v>0</v>
      </c>
      <c r="S54" s="64"/>
      <c r="T54" s="64"/>
      <c r="U54" s="82">
        <f t="shared" si="23"/>
        <v>0</v>
      </c>
      <c r="V54" s="29"/>
      <c r="W54" s="3"/>
      <c r="X54" s="3"/>
      <c r="Y54" s="3"/>
    </row>
    <row r="55" spans="1:25" s="42" customFormat="1" ht="16.5" hidden="1" x14ac:dyDescent="0.2">
      <c r="A55" s="63"/>
      <c r="B55" s="39"/>
      <c r="C55" s="58"/>
      <c r="D55" s="58"/>
      <c r="E55" s="54"/>
      <c r="F55" s="64"/>
      <c r="G55" s="64"/>
      <c r="H55" s="64"/>
      <c r="I55" s="85">
        <f t="shared" si="28"/>
        <v>0</v>
      </c>
      <c r="J55" s="65"/>
      <c r="K55" s="65"/>
      <c r="L55" s="26"/>
      <c r="M55" s="65"/>
      <c r="N55" s="65"/>
      <c r="O55" s="84">
        <f t="shared" si="30"/>
        <v>0</v>
      </c>
      <c r="P55" s="64"/>
      <c r="Q55" s="64"/>
      <c r="R55" s="84">
        <f t="shared" si="31"/>
        <v>0</v>
      </c>
      <c r="S55" s="64"/>
      <c r="T55" s="64"/>
      <c r="U55" s="82">
        <f t="shared" si="23"/>
        <v>0</v>
      </c>
      <c r="V55" s="29"/>
      <c r="W55" s="3"/>
      <c r="X55" s="3"/>
      <c r="Y55" s="3"/>
    </row>
    <row r="56" spans="1:25" s="42" customFormat="1" ht="16.5" hidden="1" x14ac:dyDescent="0.2">
      <c r="A56" s="63"/>
      <c r="B56" s="39"/>
      <c r="C56" s="58"/>
      <c r="D56" s="58"/>
      <c r="E56" s="54"/>
      <c r="F56" s="64"/>
      <c r="G56" s="64"/>
      <c r="H56" s="64"/>
      <c r="I56" s="85">
        <f t="shared" si="28"/>
        <v>0</v>
      </c>
      <c r="J56" s="65"/>
      <c r="K56" s="65"/>
      <c r="L56" s="26"/>
      <c r="M56" s="65"/>
      <c r="N56" s="65"/>
      <c r="O56" s="84">
        <f t="shared" si="30"/>
        <v>0</v>
      </c>
      <c r="P56" s="64"/>
      <c r="Q56" s="64"/>
      <c r="R56" s="84">
        <f t="shared" si="31"/>
        <v>0</v>
      </c>
      <c r="S56" s="64"/>
      <c r="T56" s="64"/>
      <c r="U56" s="82">
        <f t="shared" si="23"/>
        <v>0</v>
      </c>
      <c r="V56" s="29"/>
      <c r="W56" s="3"/>
      <c r="X56" s="3"/>
      <c r="Y56" s="3"/>
    </row>
    <row r="57" spans="1:25" ht="28.5" x14ac:dyDescent="0.2">
      <c r="A57" s="43"/>
      <c r="B57" s="14" t="s">
        <v>47</v>
      </c>
      <c r="C57" s="43"/>
      <c r="D57" s="44"/>
      <c r="E57" s="45">
        <f>SUM(E58:E64)</f>
        <v>7</v>
      </c>
      <c r="F57" s="45">
        <f>SUM(F58:F64)</f>
        <v>39954</v>
      </c>
      <c r="G57" s="45">
        <f>SUM(G58:G64)</f>
        <v>0</v>
      </c>
      <c r="H57" s="45">
        <f>SUM(H58:H64)</f>
        <v>0</v>
      </c>
      <c r="I57" s="85">
        <f t="shared" si="28"/>
        <v>15500</v>
      </c>
      <c r="J57" s="45">
        <f>SUM(J58:J64)</f>
        <v>0</v>
      </c>
      <c r="K57" s="45">
        <f>SUM(K58:K64)</f>
        <v>0</v>
      </c>
      <c r="L57" s="45">
        <f>SUM(L58:L64)</f>
        <v>15500</v>
      </c>
      <c r="M57" s="45">
        <f>SUM(M58:M64)</f>
        <v>6714</v>
      </c>
      <c r="N57" s="45">
        <f>SUM(N58:N64)</f>
        <v>0</v>
      </c>
      <c r="O57" s="84">
        <f t="shared" si="30"/>
        <v>22214</v>
      </c>
      <c r="P57" s="45">
        <f>SUM(P58:P64)</f>
        <v>0</v>
      </c>
      <c r="Q57" s="45">
        <f>SUM(Q58:Q64)</f>
        <v>0</v>
      </c>
      <c r="R57" s="84">
        <f t="shared" si="31"/>
        <v>22214</v>
      </c>
      <c r="S57" s="45">
        <f>SUM(S58:S64)</f>
        <v>0</v>
      </c>
      <c r="T57" s="45">
        <f>SUM(T58:T64)</f>
        <v>0</v>
      </c>
      <c r="U57" s="82">
        <f t="shared" si="23"/>
        <v>22214</v>
      </c>
      <c r="V57" s="29"/>
    </row>
    <row r="58" spans="1:25" ht="51" x14ac:dyDescent="0.2">
      <c r="A58" s="43"/>
      <c r="B58" s="123" t="s">
        <v>113</v>
      </c>
      <c r="C58" s="58" t="s">
        <v>46</v>
      </c>
      <c r="D58" s="58" t="s">
        <v>22</v>
      </c>
      <c r="E58" s="54">
        <v>1</v>
      </c>
      <c r="F58" s="36">
        <v>3000</v>
      </c>
      <c r="G58" s="26"/>
      <c r="H58" s="26"/>
      <c r="I58" s="85">
        <f t="shared" si="28"/>
        <v>1000</v>
      </c>
      <c r="J58" s="43"/>
      <c r="K58" s="43"/>
      <c r="L58" s="26">
        <v>1000</v>
      </c>
      <c r="M58" s="26">
        <v>1100</v>
      </c>
      <c r="N58" s="46"/>
      <c r="O58" s="84">
        <f t="shared" si="30"/>
        <v>2100</v>
      </c>
      <c r="P58" s="46"/>
      <c r="Q58" s="46"/>
      <c r="R58" s="84">
        <f t="shared" si="31"/>
        <v>2100</v>
      </c>
      <c r="S58" s="46"/>
      <c r="T58" s="46"/>
      <c r="U58" s="82">
        <f t="shared" si="23"/>
        <v>2100</v>
      </c>
      <c r="V58" s="29" t="s">
        <v>138</v>
      </c>
    </row>
    <row r="59" spans="1:25" ht="51" x14ac:dyDescent="0.2">
      <c r="A59" s="43"/>
      <c r="B59" s="123" t="s">
        <v>119</v>
      </c>
      <c r="C59" s="58" t="s">
        <v>29</v>
      </c>
      <c r="D59" s="58" t="s">
        <v>22</v>
      </c>
      <c r="E59" s="54">
        <v>1</v>
      </c>
      <c r="F59" s="36">
        <v>3000</v>
      </c>
      <c r="G59" s="26"/>
      <c r="H59" s="26"/>
      <c r="I59" s="85">
        <f t="shared" si="28"/>
        <v>1000</v>
      </c>
      <c r="J59" s="43"/>
      <c r="K59" s="43"/>
      <c r="L59" s="26">
        <v>1000</v>
      </c>
      <c r="M59" s="26">
        <v>100</v>
      </c>
      <c r="N59" s="46"/>
      <c r="O59" s="84">
        <f t="shared" si="30"/>
        <v>1100</v>
      </c>
      <c r="P59" s="46"/>
      <c r="Q59" s="46"/>
      <c r="R59" s="84">
        <f t="shared" si="31"/>
        <v>1100</v>
      </c>
      <c r="S59" s="46"/>
      <c r="T59" s="46"/>
      <c r="U59" s="82">
        <f t="shared" si="23"/>
        <v>1100</v>
      </c>
      <c r="V59" s="29" t="s">
        <v>140</v>
      </c>
    </row>
    <row r="60" spans="1:25" ht="51" x14ac:dyDescent="0.2">
      <c r="A60" s="43"/>
      <c r="B60" s="123" t="s">
        <v>114</v>
      </c>
      <c r="C60" s="58" t="s">
        <v>48</v>
      </c>
      <c r="D60" s="58" t="s">
        <v>22</v>
      </c>
      <c r="E60" s="54">
        <v>1</v>
      </c>
      <c r="F60" s="36">
        <v>3000</v>
      </c>
      <c r="G60" s="26"/>
      <c r="H60" s="26"/>
      <c r="I60" s="85">
        <f t="shared" si="28"/>
        <v>1000</v>
      </c>
      <c r="J60" s="43"/>
      <c r="K60" s="43"/>
      <c r="L60" s="26">
        <v>1000</v>
      </c>
      <c r="M60" s="26">
        <v>1100</v>
      </c>
      <c r="N60" s="46"/>
      <c r="O60" s="84">
        <f t="shared" si="30"/>
        <v>2100</v>
      </c>
      <c r="P60" s="46"/>
      <c r="Q60" s="46"/>
      <c r="R60" s="84">
        <f t="shared" si="31"/>
        <v>2100</v>
      </c>
      <c r="S60" s="46"/>
      <c r="T60" s="46"/>
      <c r="U60" s="82">
        <f t="shared" si="23"/>
        <v>2100</v>
      </c>
      <c r="V60" s="29" t="s">
        <v>138</v>
      </c>
    </row>
    <row r="61" spans="1:25" ht="51" x14ac:dyDescent="0.2">
      <c r="A61" s="43"/>
      <c r="B61" s="123" t="s">
        <v>115</v>
      </c>
      <c r="C61" s="58" t="s">
        <v>32</v>
      </c>
      <c r="D61" s="58" t="s">
        <v>22</v>
      </c>
      <c r="E61" s="54">
        <v>1</v>
      </c>
      <c r="F61" s="36">
        <v>5500</v>
      </c>
      <c r="G61" s="26"/>
      <c r="H61" s="26"/>
      <c r="I61" s="85">
        <f t="shared" si="28"/>
        <v>1500</v>
      </c>
      <c r="J61" s="43"/>
      <c r="K61" s="43"/>
      <c r="L61" s="26">
        <v>1500</v>
      </c>
      <c r="M61" s="26">
        <v>1060</v>
      </c>
      <c r="N61" s="46"/>
      <c r="O61" s="84">
        <f t="shared" si="30"/>
        <v>2560</v>
      </c>
      <c r="P61" s="46"/>
      <c r="Q61" s="46"/>
      <c r="R61" s="84">
        <f t="shared" si="31"/>
        <v>2560</v>
      </c>
      <c r="S61" s="46"/>
      <c r="T61" s="46"/>
      <c r="U61" s="82">
        <f t="shared" si="23"/>
        <v>2560</v>
      </c>
      <c r="V61" s="29" t="s">
        <v>251</v>
      </c>
    </row>
    <row r="62" spans="1:25" ht="51" x14ac:dyDescent="0.2">
      <c r="A62" s="43"/>
      <c r="B62" s="123" t="s">
        <v>116</v>
      </c>
      <c r="C62" s="58" t="s">
        <v>118</v>
      </c>
      <c r="D62" s="58" t="s">
        <v>22</v>
      </c>
      <c r="E62" s="54">
        <v>1</v>
      </c>
      <c r="F62" s="33">
        <v>5000</v>
      </c>
      <c r="G62" s="26"/>
      <c r="H62" s="26"/>
      <c r="I62" s="85">
        <f t="shared" si="28"/>
        <v>3000</v>
      </c>
      <c r="J62" s="43"/>
      <c r="K62" s="43"/>
      <c r="L62" s="26">
        <v>3000</v>
      </c>
      <c r="M62" s="26">
        <v>500</v>
      </c>
      <c r="N62" s="46"/>
      <c r="O62" s="84">
        <f t="shared" si="30"/>
        <v>3500</v>
      </c>
      <c r="P62" s="46"/>
      <c r="Q62" s="46"/>
      <c r="R62" s="84">
        <f t="shared" si="31"/>
        <v>3500</v>
      </c>
      <c r="S62" s="46"/>
      <c r="T62" s="46"/>
      <c r="U62" s="82">
        <f t="shared" si="23"/>
        <v>3500</v>
      </c>
      <c r="V62" s="29" t="s">
        <v>141</v>
      </c>
    </row>
    <row r="63" spans="1:25" ht="89.25" x14ac:dyDescent="0.2">
      <c r="A63" s="43"/>
      <c r="B63" s="123" t="s">
        <v>117</v>
      </c>
      <c r="C63" s="58" t="s">
        <v>38</v>
      </c>
      <c r="D63" s="58" t="s">
        <v>22</v>
      </c>
      <c r="E63" s="54">
        <v>1</v>
      </c>
      <c r="F63" s="33">
        <v>14481</v>
      </c>
      <c r="G63" s="26"/>
      <c r="H63" s="26"/>
      <c r="I63" s="85">
        <f t="shared" si="28"/>
        <v>4000</v>
      </c>
      <c r="J63" s="43"/>
      <c r="K63" s="43"/>
      <c r="L63" s="26">
        <v>4000</v>
      </c>
      <c r="M63" s="26">
        <v>2654</v>
      </c>
      <c r="N63" s="46"/>
      <c r="O63" s="84">
        <f t="shared" si="30"/>
        <v>6654</v>
      </c>
      <c r="P63" s="46"/>
      <c r="Q63" s="46"/>
      <c r="R63" s="84">
        <f t="shared" si="31"/>
        <v>6654</v>
      </c>
      <c r="S63" s="46"/>
      <c r="T63" s="46"/>
      <c r="U63" s="82">
        <f t="shared" si="23"/>
        <v>6654</v>
      </c>
      <c r="V63" s="29" t="s">
        <v>143</v>
      </c>
    </row>
    <row r="64" spans="1:25" ht="51" x14ac:dyDescent="0.2">
      <c r="A64" s="43"/>
      <c r="B64" s="66" t="s">
        <v>120</v>
      </c>
      <c r="C64" s="58" t="s">
        <v>38</v>
      </c>
      <c r="D64" s="58" t="s">
        <v>22</v>
      </c>
      <c r="E64" s="54">
        <v>1</v>
      </c>
      <c r="F64" s="67">
        <v>5973</v>
      </c>
      <c r="G64" s="26"/>
      <c r="H64" s="26"/>
      <c r="I64" s="85">
        <f>SUM(J64:L64)</f>
        <v>4000</v>
      </c>
      <c r="J64" s="43"/>
      <c r="K64" s="43"/>
      <c r="L64" s="26">
        <v>4000</v>
      </c>
      <c r="M64" s="26">
        <v>200</v>
      </c>
      <c r="N64" s="46"/>
      <c r="O64" s="84">
        <f t="shared" si="30"/>
        <v>4200</v>
      </c>
      <c r="P64" s="46"/>
      <c r="Q64" s="46"/>
      <c r="R64" s="26">
        <f t="shared" si="31"/>
        <v>4200</v>
      </c>
      <c r="S64" s="46"/>
      <c r="T64" s="46"/>
      <c r="U64" s="82">
        <f t="shared" si="23"/>
        <v>4200</v>
      </c>
      <c r="V64" s="29" t="s">
        <v>142</v>
      </c>
    </row>
  </sheetData>
  <mergeCells count="28">
    <mergeCell ref="A5:A7"/>
    <mergeCell ref="B5:B7"/>
    <mergeCell ref="C5:C7"/>
    <mergeCell ref="D5:D7"/>
    <mergeCell ref="E5:E7"/>
    <mergeCell ref="A4:M4"/>
    <mergeCell ref="T4:V4"/>
    <mergeCell ref="U1:V1"/>
    <mergeCell ref="A3:V3"/>
    <mergeCell ref="A2:V2"/>
    <mergeCell ref="F5:F7"/>
    <mergeCell ref="G5:G7"/>
    <mergeCell ref="I5:L5"/>
    <mergeCell ref="M5:N5"/>
    <mergeCell ref="O5:R5"/>
    <mergeCell ref="P6:R6"/>
    <mergeCell ref="U5:U7"/>
    <mergeCell ref="V5:V7"/>
    <mergeCell ref="W5:W7"/>
    <mergeCell ref="X5:X7"/>
    <mergeCell ref="H6:H7"/>
    <mergeCell ref="I6:I7"/>
    <mergeCell ref="J6:L6"/>
    <mergeCell ref="M6:M7"/>
    <mergeCell ref="N6:N7"/>
    <mergeCell ref="O6:O7"/>
    <mergeCell ref="T5:T7"/>
    <mergeCell ref="S6:S7"/>
  </mergeCells>
  <pageMargins left="0.47244094488188981" right="0.35433070866141736" top="0.39370078740157483" bottom="0.65" header="0.31496062992125984" footer="0.31496062992125984"/>
  <pageSetup paperSize="9" scale="65" fitToHeight="0" orientation="landscape"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workbookViewId="0">
      <selection activeCell="A3" sqref="A3:AF3"/>
    </sheetView>
  </sheetViews>
  <sheetFormatPr defaultRowHeight="12.75" x14ac:dyDescent="0.2"/>
  <cols>
    <col min="1" max="1" width="5.140625" style="90" customWidth="1"/>
    <col min="2" max="2" width="32.140625" style="1" customWidth="1"/>
    <col min="3" max="3" width="12.85546875" style="1" customWidth="1"/>
    <col min="4" max="4" width="5.7109375" style="92" customWidth="1"/>
    <col min="5" max="5" width="4.7109375" style="2" customWidth="1"/>
    <col min="6" max="6" width="9.5703125" style="1" customWidth="1"/>
    <col min="7" max="7" width="9.85546875" style="1" customWidth="1"/>
    <col min="8" max="8" width="9.5703125" style="1" hidden="1" customWidth="1"/>
    <col min="9" max="9" width="5.7109375" style="1" hidden="1" customWidth="1"/>
    <col min="10" max="10" width="5.85546875" style="1" hidden="1" customWidth="1"/>
    <col min="11" max="11" width="8.42578125" style="1" hidden="1" customWidth="1"/>
    <col min="12" max="12" width="10.42578125" style="1" hidden="1" customWidth="1"/>
    <col min="13" max="13" width="9.85546875" style="1" hidden="1" customWidth="1"/>
    <col min="14" max="17" width="9.7109375" style="1" hidden="1" customWidth="1"/>
    <col min="18" max="21" width="9.7109375" style="1" customWidth="1"/>
    <col min="22" max="22" width="8.42578125" style="1" customWidth="1"/>
    <col min="23" max="31" width="9.7109375" style="1" customWidth="1"/>
    <col min="32" max="32" width="14.28515625" style="2" customWidth="1"/>
    <col min="33" max="33" width="19.42578125" style="1" customWidth="1"/>
    <col min="34" max="34" width="9.140625" style="1"/>
    <col min="35" max="35" width="15" style="1" customWidth="1"/>
    <col min="36" max="251" width="9.140625" style="1"/>
    <col min="252" max="252" width="5.140625" style="1" customWidth="1"/>
    <col min="253" max="253" width="32.140625" style="1" customWidth="1"/>
    <col min="254" max="254" width="12.85546875" style="1" customWidth="1"/>
    <col min="255" max="255" width="5.7109375" style="1" customWidth="1"/>
    <col min="256" max="256" width="4.7109375" style="1" customWidth="1"/>
    <col min="257" max="257" width="9.5703125" style="1" customWidth="1"/>
    <col min="258" max="258" width="9.85546875" style="1" customWidth="1"/>
    <col min="259" max="268" width="0" style="1" hidden="1" customWidth="1"/>
    <col min="269" max="273" width="9.7109375" style="1" customWidth="1"/>
    <col min="274" max="274" width="8.42578125" style="1" customWidth="1"/>
    <col min="275" max="275" width="0" style="1" hidden="1" customWidth="1"/>
    <col min="276" max="287" width="9.7109375" style="1" customWidth="1"/>
    <col min="288" max="288" width="14.28515625" style="1" customWidth="1"/>
    <col min="289" max="289" width="19.42578125" style="1" customWidth="1"/>
    <col min="290" max="290" width="9.140625" style="1"/>
    <col min="291" max="291" width="15" style="1" customWidth="1"/>
    <col min="292" max="507" width="9.140625" style="1"/>
    <col min="508" max="508" width="5.140625" style="1" customWidth="1"/>
    <col min="509" max="509" width="32.140625" style="1" customWidth="1"/>
    <col min="510" max="510" width="12.85546875" style="1" customWidth="1"/>
    <col min="511" max="511" width="5.7109375" style="1" customWidth="1"/>
    <col min="512" max="512" width="4.7109375" style="1" customWidth="1"/>
    <col min="513" max="513" width="9.5703125" style="1" customWidth="1"/>
    <col min="514" max="514" width="9.85546875" style="1" customWidth="1"/>
    <col min="515" max="524" width="0" style="1" hidden="1" customWidth="1"/>
    <col min="525" max="529" width="9.7109375" style="1" customWidth="1"/>
    <col min="530" max="530" width="8.42578125" style="1" customWidth="1"/>
    <col min="531" max="531" width="0" style="1" hidden="1" customWidth="1"/>
    <col min="532" max="543" width="9.7109375" style="1" customWidth="1"/>
    <col min="544" max="544" width="14.28515625" style="1" customWidth="1"/>
    <col min="545" max="545" width="19.42578125" style="1" customWidth="1"/>
    <col min="546" max="546" width="9.140625" style="1"/>
    <col min="547" max="547" width="15" style="1" customWidth="1"/>
    <col min="548" max="763" width="9.140625" style="1"/>
    <col min="764" max="764" width="5.140625" style="1" customWidth="1"/>
    <col min="765" max="765" width="32.140625" style="1" customWidth="1"/>
    <col min="766" max="766" width="12.85546875" style="1" customWidth="1"/>
    <col min="767" max="767" width="5.7109375" style="1" customWidth="1"/>
    <col min="768" max="768" width="4.7109375" style="1" customWidth="1"/>
    <col min="769" max="769" width="9.5703125" style="1" customWidth="1"/>
    <col min="770" max="770" width="9.85546875" style="1" customWidth="1"/>
    <col min="771" max="780" width="0" style="1" hidden="1" customWidth="1"/>
    <col min="781" max="785" width="9.7109375" style="1" customWidth="1"/>
    <col min="786" max="786" width="8.42578125" style="1" customWidth="1"/>
    <col min="787" max="787" width="0" style="1" hidden="1" customWidth="1"/>
    <col min="788" max="799" width="9.7109375" style="1" customWidth="1"/>
    <col min="800" max="800" width="14.28515625" style="1" customWidth="1"/>
    <col min="801" max="801" width="19.42578125" style="1" customWidth="1"/>
    <col min="802" max="802" width="9.140625" style="1"/>
    <col min="803" max="803" width="15" style="1" customWidth="1"/>
    <col min="804" max="1019" width="9.140625" style="1"/>
    <col min="1020" max="1020" width="5.140625" style="1" customWidth="1"/>
    <col min="1021" max="1021" width="32.140625" style="1" customWidth="1"/>
    <col min="1022" max="1022" width="12.85546875" style="1" customWidth="1"/>
    <col min="1023" max="1023" width="5.7109375" style="1" customWidth="1"/>
    <col min="1024" max="1024" width="4.7109375" style="1" customWidth="1"/>
    <col min="1025" max="1025" width="9.5703125" style="1" customWidth="1"/>
    <col min="1026" max="1026" width="9.85546875" style="1" customWidth="1"/>
    <col min="1027" max="1036" width="0" style="1" hidden="1" customWidth="1"/>
    <col min="1037" max="1041" width="9.7109375" style="1" customWidth="1"/>
    <col min="1042" max="1042" width="8.42578125" style="1" customWidth="1"/>
    <col min="1043" max="1043" width="0" style="1" hidden="1" customWidth="1"/>
    <col min="1044" max="1055" width="9.7109375" style="1" customWidth="1"/>
    <col min="1056" max="1056" width="14.28515625" style="1" customWidth="1"/>
    <col min="1057" max="1057" width="19.42578125" style="1" customWidth="1"/>
    <col min="1058" max="1058" width="9.140625" style="1"/>
    <col min="1059" max="1059" width="15" style="1" customWidth="1"/>
    <col min="1060" max="1275" width="9.140625" style="1"/>
    <col min="1276" max="1276" width="5.140625" style="1" customWidth="1"/>
    <col min="1277" max="1277" width="32.140625" style="1" customWidth="1"/>
    <col min="1278" max="1278" width="12.85546875" style="1" customWidth="1"/>
    <col min="1279" max="1279" width="5.7109375" style="1" customWidth="1"/>
    <col min="1280" max="1280" width="4.7109375" style="1" customWidth="1"/>
    <col min="1281" max="1281" width="9.5703125" style="1" customWidth="1"/>
    <col min="1282" max="1282" width="9.85546875" style="1" customWidth="1"/>
    <col min="1283" max="1292" width="0" style="1" hidden="1" customWidth="1"/>
    <col min="1293" max="1297" width="9.7109375" style="1" customWidth="1"/>
    <col min="1298" max="1298" width="8.42578125" style="1" customWidth="1"/>
    <col min="1299" max="1299" width="0" style="1" hidden="1" customWidth="1"/>
    <col min="1300" max="1311" width="9.7109375" style="1" customWidth="1"/>
    <col min="1312" max="1312" width="14.28515625" style="1" customWidth="1"/>
    <col min="1313" max="1313" width="19.42578125" style="1" customWidth="1"/>
    <col min="1314" max="1314" width="9.140625" style="1"/>
    <col min="1315" max="1315" width="15" style="1" customWidth="1"/>
    <col min="1316" max="1531" width="9.140625" style="1"/>
    <col min="1532" max="1532" width="5.140625" style="1" customWidth="1"/>
    <col min="1533" max="1533" width="32.140625" style="1" customWidth="1"/>
    <col min="1534" max="1534" width="12.85546875" style="1" customWidth="1"/>
    <col min="1535" max="1535" width="5.7109375" style="1" customWidth="1"/>
    <col min="1536" max="1536" width="4.7109375" style="1" customWidth="1"/>
    <col min="1537" max="1537" width="9.5703125" style="1" customWidth="1"/>
    <col min="1538" max="1538" width="9.85546875" style="1" customWidth="1"/>
    <col min="1539" max="1548" width="0" style="1" hidden="1" customWidth="1"/>
    <col min="1549" max="1553" width="9.7109375" style="1" customWidth="1"/>
    <col min="1554" max="1554" width="8.42578125" style="1" customWidth="1"/>
    <col min="1555" max="1555" width="0" style="1" hidden="1" customWidth="1"/>
    <col min="1556" max="1567" width="9.7109375" style="1" customWidth="1"/>
    <col min="1568" max="1568" width="14.28515625" style="1" customWidth="1"/>
    <col min="1569" max="1569" width="19.42578125" style="1" customWidth="1"/>
    <col min="1570" max="1570" width="9.140625" style="1"/>
    <col min="1571" max="1571" width="15" style="1" customWidth="1"/>
    <col min="1572" max="1787" width="9.140625" style="1"/>
    <col min="1788" max="1788" width="5.140625" style="1" customWidth="1"/>
    <col min="1789" max="1789" width="32.140625" style="1" customWidth="1"/>
    <col min="1790" max="1790" width="12.85546875" style="1" customWidth="1"/>
    <col min="1791" max="1791" width="5.7109375" style="1" customWidth="1"/>
    <col min="1792" max="1792" width="4.7109375" style="1" customWidth="1"/>
    <col min="1793" max="1793" width="9.5703125" style="1" customWidth="1"/>
    <col min="1794" max="1794" width="9.85546875" style="1" customWidth="1"/>
    <col min="1795" max="1804" width="0" style="1" hidden="1" customWidth="1"/>
    <col min="1805" max="1809" width="9.7109375" style="1" customWidth="1"/>
    <col min="1810" max="1810" width="8.42578125" style="1" customWidth="1"/>
    <col min="1811" max="1811" width="0" style="1" hidden="1" customWidth="1"/>
    <col min="1812" max="1823" width="9.7109375" style="1" customWidth="1"/>
    <col min="1824" max="1824" width="14.28515625" style="1" customWidth="1"/>
    <col min="1825" max="1825" width="19.42578125" style="1" customWidth="1"/>
    <col min="1826" max="1826" width="9.140625" style="1"/>
    <col min="1827" max="1827" width="15" style="1" customWidth="1"/>
    <col min="1828" max="2043" width="9.140625" style="1"/>
    <col min="2044" max="2044" width="5.140625" style="1" customWidth="1"/>
    <col min="2045" max="2045" width="32.140625" style="1" customWidth="1"/>
    <col min="2046" max="2046" width="12.85546875" style="1" customWidth="1"/>
    <col min="2047" max="2047" width="5.7109375" style="1" customWidth="1"/>
    <col min="2048" max="2048" width="4.7109375" style="1" customWidth="1"/>
    <col min="2049" max="2049" width="9.5703125" style="1" customWidth="1"/>
    <col min="2050" max="2050" width="9.85546875" style="1" customWidth="1"/>
    <col min="2051" max="2060" width="0" style="1" hidden="1" customWidth="1"/>
    <col min="2061" max="2065" width="9.7109375" style="1" customWidth="1"/>
    <col min="2066" max="2066" width="8.42578125" style="1" customWidth="1"/>
    <col min="2067" max="2067" width="0" style="1" hidden="1" customWidth="1"/>
    <col min="2068" max="2079" width="9.7109375" style="1" customWidth="1"/>
    <col min="2080" max="2080" width="14.28515625" style="1" customWidth="1"/>
    <col min="2081" max="2081" width="19.42578125" style="1" customWidth="1"/>
    <col min="2082" max="2082" width="9.140625" style="1"/>
    <col min="2083" max="2083" width="15" style="1" customWidth="1"/>
    <col min="2084" max="2299" width="9.140625" style="1"/>
    <col min="2300" max="2300" width="5.140625" style="1" customWidth="1"/>
    <col min="2301" max="2301" width="32.140625" style="1" customWidth="1"/>
    <col min="2302" max="2302" width="12.85546875" style="1" customWidth="1"/>
    <col min="2303" max="2303" width="5.7109375" style="1" customWidth="1"/>
    <col min="2304" max="2304" width="4.7109375" style="1" customWidth="1"/>
    <col min="2305" max="2305" width="9.5703125" style="1" customWidth="1"/>
    <col min="2306" max="2306" width="9.85546875" style="1" customWidth="1"/>
    <col min="2307" max="2316" width="0" style="1" hidden="1" customWidth="1"/>
    <col min="2317" max="2321" width="9.7109375" style="1" customWidth="1"/>
    <col min="2322" max="2322" width="8.42578125" style="1" customWidth="1"/>
    <col min="2323" max="2323" width="0" style="1" hidden="1" customWidth="1"/>
    <col min="2324" max="2335" width="9.7109375" style="1" customWidth="1"/>
    <col min="2336" max="2336" width="14.28515625" style="1" customWidth="1"/>
    <col min="2337" max="2337" width="19.42578125" style="1" customWidth="1"/>
    <col min="2338" max="2338" width="9.140625" style="1"/>
    <col min="2339" max="2339" width="15" style="1" customWidth="1"/>
    <col min="2340" max="2555" width="9.140625" style="1"/>
    <col min="2556" max="2556" width="5.140625" style="1" customWidth="1"/>
    <col min="2557" max="2557" width="32.140625" style="1" customWidth="1"/>
    <col min="2558" max="2558" width="12.85546875" style="1" customWidth="1"/>
    <col min="2559" max="2559" width="5.7109375" style="1" customWidth="1"/>
    <col min="2560" max="2560" width="4.7109375" style="1" customWidth="1"/>
    <col min="2561" max="2561" width="9.5703125" style="1" customWidth="1"/>
    <col min="2562" max="2562" width="9.85546875" style="1" customWidth="1"/>
    <col min="2563" max="2572" width="0" style="1" hidden="1" customWidth="1"/>
    <col min="2573" max="2577" width="9.7109375" style="1" customWidth="1"/>
    <col min="2578" max="2578" width="8.42578125" style="1" customWidth="1"/>
    <col min="2579" max="2579" width="0" style="1" hidden="1" customWidth="1"/>
    <col min="2580" max="2591" width="9.7109375" style="1" customWidth="1"/>
    <col min="2592" max="2592" width="14.28515625" style="1" customWidth="1"/>
    <col min="2593" max="2593" width="19.42578125" style="1" customWidth="1"/>
    <col min="2594" max="2594" width="9.140625" style="1"/>
    <col min="2595" max="2595" width="15" style="1" customWidth="1"/>
    <col min="2596" max="2811" width="9.140625" style="1"/>
    <col min="2812" max="2812" width="5.140625" style="1" customWidth="1"/>
    <col min="2813" max="2813" width="32.140625" style="1" customWidth="1"/>
    <col min="2814" max="2814" width="12.85546875" style="1" customWidth="1"/>
    <col min="2815" max="2815" width="5.7109375" style="1" customWidth="1"/>
    <col min="2816" max="2816" width="4.7109375" style="1" customWidth="1"/>
    <col min="2817" max="2817" width="9.5703125" style="1" customWidth="1"/>
    <col min="2818" max="2818" width="9.85546875" style="1" customWidth="1"/>
    <col min="2819" max="2828" width="0" style="1" hidden="1" customWidth="1"/>
    <col min="2829" max="2833" width="9.7109375" style="1" customWidth="1"/>
    <col min="2834" max="2834" width="8.42578125" style="1" customWidth="1"/>
    <col min="2835" max="2835" width="0" style="1" hidden="1" customWidth="1"/>
    <col min="2836" max="2847" width="9.7109375" style="1" customWidth="1"/>
    <col min="2848" max="2848" width="14.28515625" style="1" customWidth="1"/>
    <col min="2849" max="2849" width="19.42578125" style="1" customWidth="1"/>
    <col min="2850" max="2850" width="9.140625" style="1"/>
    <col min="2851" max="2851" width="15" style="1" customWidth="1"/>
    <col min="2852" max="3067" width="9.140625" style="1"/>
    <col min="3068" max="3068" width="5.140625" style="1" customWidth="1"/>
    <col min="3069" max="3069" width="32.140625" style="1" customWidth="1"/>
    <col min="3070" max="3070" width="12.85546875" style="1" customWidth="1"/>
    <col min="3071" max="3071" width="5.7109375" style="1" customWidth="1"/>
    <col min="3072" max="3072" width="4.7109375" style="1" customWidth="1"/>
    <col min="3073" max="3073" width="9.5703125" style="1" customWidth="1"/>
    <col min="3074" max="3074" width="9.85546875" style="1" customWidth="1"/>
    <col min="3075" max="3084" width="0" style="1" hidden="1" customWidth="1"/>
    <col min="3085" max="3089" width="9.7109375" style="1" customWidth="1"/>
    <col min="3090" max="3090" width="8.42578125" style="1" customWidth="1"/>
    <col min="3091" max="3091" width="0" style="1" hidden="1" customWidth="1"/>
    <col min="3092" max="3103" width="9.7109375" style="1" customWidth="1"/>
    <col min="3104" max="3104" width="14.28515625" style="1" customWidth="1"/>
    <col min="3105" max="3105" width="19.42578125" style="1" customWidth="1"/>
    <col min="3106" max="3106" width="9.140625" style="1"/>
    <col min="3107" max="3107" width="15" style="1" customWidth="1"/>
    <col min="3108" max="3323" width="9.140625" style="1"/>
    <col min="3324" max="3324" width="5.140625" style="1" customWidth="1"/>
    <col min="3325" max="3325" width="32.140625" style="1" customWidth="1"/>
    <col min="3326" max="3326" width="12.85546875" style="1" customWidth="1"/>
    <col min="3327" max="3327" width="5.7109375" style="1" customWidth="1"/>
    <col min="3328" max="3328" width="4.7109375" style="1" customWidth="1"/>
    <col min="3329" max="3329" width="9.5703125" style="1" customWidth="1"/>
    <col min="3330" max="3330" width="9.85546875" style="1" customWidth="1"/>
    <col min="3331" max="3340" width="0" style="1" hidden="1" customWidth="1"/>
    <col min="3341" max="3345" width="9.7109375" style="1" customWidth="1"/>
    <col min="3346" max="3346" width="8.42578125" style="1" customWidth="1"/>
    <col min="3347" max="3347" width="0" style="1" hidden="1" customWidth="1"/>
    <col min="3348" max="3359" width="9.7109375" style="1" customWidth="1"/>
    <col min="3360" max="3360" width="14.28515625" style="1" customWidth="1"/>
    <col min="3361" max="3361" width="19.42578125" style="1" customWidth="1"/>
    <col min="3362" max="3362" width="9.140625" style="1"/>
    <col min="3363" max="3363" width="15" style="1" customWidth="1"/>
    <col min="3364" max="3579" width="9.140625" style="1"/>
    <col min="3580" max="3580" width="5.140625" style="1" customWidth="1"/>
    <col min="3581" max="3581" width="32.140625" style="1" customWidth="1"/>
    <col min="3582" max="3582" width="12.85546875" style="1" customWidth="1"/>
    <col min="3583" max="3583" width="5.7109375" style="1" customWidth="1"/>
    <col min="3584" max="3584" width="4.7109375" style="1" customWidth="1"/>
    <col min="3585" max="3585" width="9.5703125" style="1" customWidth="1"/>
    <col min="3586" max="3586" width="9.85546875" style="1" customWidth="1"/>
    <col min="3587" max="3596" width="0" style="1" hidden="1" customWidth="1"/>
    <col min="3597" max="3601" width="9.7109375" style="1" customWidth="1"/>
    <col min="3602" max="3602" width="8.42578125" style="1" customWidth="1"/>
    <col min="3603" max="3603" width="0" style="1" hidden="1" customWidth="1"/>
    <col min="3604" max="3615" width="9.7109375" style="1" customWidth="1"/>
    <col min="3616" max="3616" width="14.28515625" style="1" customWidth="1"/>
    <col min="3617" max="3617" width="19.42578125" style="1" customWidth="1"/>
    <col min="3618" max="3618" width="9.140625" style="1"/>
    <col min="3619" max="3619" width="15" style="1" customWidth="1"/>
    <col min="3620" max="3835" width="9.140625" style="1"/>
    <col min="3836" max="3836" width="5.140625" style="1" customWidth="1"/>
    <col min="3837" max="3837" width="32.140625" style="1" customWidth="1"/>
    <col min="3838" max="3838" width="12.85546875" style="1" customWidth="1"/>
    <col min="3839" max="3839" width="5.7109375" style="1" customWidth="1"/>
    <col min="3840" max="3840" width="4.7109375" style="1" customWidth="1"/>
    <col min="3841" max="3841" width="9.5703125" style="1" customWidth="1"/>
    <col min="3842" max="3842" width="9.85546875" style="1" customWidth="1"/>
    <col min="3843" max="3852" width="0" style="1" hidden="1" customWidth="1"/>
    <col min="3853" max="3857" width="9.7109375" style="1" customWidth="1"/>
    <col min="3858" max="3858" width="8.42578125" style="1" customWidth="1"/>
    <col min="3859" max="3859" width="0" style="1" hidden="1" customWidth="1"/>
    <col min="3860" max="3871" width="9.7109375" style="1" customWidth="1"/>
    <col min="3872" max="3872" width="14.28515625" style="1" customWidth="1"/>
    <col min="3873" max="3873" width="19.42578125" style="1" customWidth="1"/>
    <col min="3874" max="3874" width="9.140625" style="1"/>
    <col min="3875" max="3875" width="15" style="1" customWidth="1"/>
    <col min="3876" max="4091" width="9.140625" style="1"/>
    <col min="4092" max="4092" width="5.140625" style="1" customWidth="1"/>
    <col min="4093" max="4093" width="32.140625" style="1" customWidth="1"/>
    <col min="4094" max="4094" width="12.85546875" style="1" customWidth="1"/>
    <col min="4095" max="4095" width="5.7109375" style="1" customWidth="1"/>
    <col min="4096" max="4096" width="4.7109375" style="1" customWidth="1"/>
    <col min="4097" max="4097" width="9.5703125" style="1" customWidth="1"/>
    <col min="4098" max="4098" width="9.85546875" style="1" customWidth="1"/>
    <col min="4099" max="4108" width="0" style="1" hidden="1" customWidth="1"/>
    <col min="4109" max="4113" width="9.7109375" style="1" customWidth="1"/>
    <col min="4114" max="4114" width="8.42578125" style="1" customWidth="1"/>
    <col min="4115" max="4115" width="0" style="1" hidden="1" customWidth="1"/>
    <col min="4116" max="4127" width="9.7109375" style="1" customWidth="1"/>
    <col min="4128" max="4128" width="14.28515625" style="1" customWidth="1"/>
    <col min="4129" max="4129" width="19.42578125" style="1" customWidth="1"/>
    <col min="4130" max="4130" width="9.140625" style="1"/>
    <col min="4131" max="4131" width="15" style="1" customWidth="1"/>
    <col min="4132" max="4347" width="9.140625" style="1"/>
    <col min="4348" max="4348" width="5.140625" style="1" customWidth="1"/>
    <col min="4349" max="4349" width="32.140625" style="1" customWidth="1"/>
    <col min="4350" max="4350" width="12.85546875" style="1" customWidth="1"/>
    <col min="4351" max="4351" width="5.7109375" style="1" customWidth="1"/>
    <col min="4352" max="4352" width="4.7109375" style="1" customWidth="1"/>
    <col min="4353" max="4353" width="9.5703125" style="1" customWidth="1"/>
    <col min="4354" max="4354" width="9.85546875" style="1" customWidth="1"/>
    <col min="4355" max="4364" width="0" style="1" hidden="1" customWidth="1"/>
    <col min="4365" max="4369" width="9.7109375" style="1" customWidth="1"/>
    <col min="4370" max="4370" width="8.42578125" style="1" customWidth="1"/>
    <col min="4371" max="4371" width="0" style="1" hidden="1" customWidth="1"/>
    <col min="4372" max="4383" width="9.7109375" style="1" customWidth="1"/>
    <col min="4384" max="4384" width="14.28515625" style="1" customWidth="1"/>
    <col min="4385" max="4385" width="19.42578125" style="1" customWidth="1"/>
    <col min="4386" max="4386" width="9.140625" style="1"/>
    <col min="4387" max="4387" width="15" style="1" customWidth="1"/>
    <col min="4388" max="4603" width="9.140625" style="1"/>
    <col min="4604" max="4604" width="5.140625" style="1" customWidth="1"/>
    <col min="4605" max="4605" width="32.140625" style="1" customWidth="1"/>
    <col min="4606" max="4606" width="12.85546875" style="1" customWidth="1"/>
    <col min="4607" max="4607" width="5.7109375" style="1" customWidth="1"/>
    <col min="4608" max="4608" width="4.7109375" style="1" customWidth="1"/>
    <col min="4609" max="4609" width="9.5703125" style="1" customWidth="1"/>
    <col min="4610" max="4610" width="9.85546875" style="1" customWidth="1"/>
    <col min="4611" max="4620" width="0" style="1" hidden="1" customWidth="1"/>
    <col min="4621" max="4625" width="9.7109375" style="1" customWidth="1"/>
    <col min="4626" max="4626" width="8.42578125" style="1" customWidth="1"/>
    <col min="4627" max="4627" width="0" style="1" hidden="1" customWidth="1"/>
    <col min="4628" max="4639" width="9.7109375" style="1" customWidth="1"/>
    <col min="4640" max="4640" width="14.28515625" style="1" customWidth="1"/>
    <col min="4641" max="4641" width="19.42578125" style="1" customWidth="1"/>
    <col min="4642" max="4642" width="9.140625" style="1"/>
    <col min="4643" max="4643" width="15" style="1" customWidth="1"/>
    <col min="4644" max="4859" width="9.140625" style="1"/>
    <col min="4860" max="4860" width="5.140625" style="1" customWidth="1"/>
    <col min="4861" max="4861" width="32.140625" style="1" customWidth="1"/>
    <col min="4862" max="4862" width="12.85546875" style="1" customWidth="1"/>
    <col min="4863" max="4863" width="5.7109375" style="1" customWidth="1"/>
    <col min="4864" max="4864" width="4.7109375" style="1" customWidth="1"/>
    <col min="4865" max="4865" width="9.5703125" style="1" customWidth="1"/>
    <col min="4866" max="4866" width="9.85546875" style="1" customWidth="1"/>
    <col min="4867" max="4876" width="0" style="1" hidden="1" customWidth="1"/>
    <col min="4877" max="4881" width="9.7109375" style="1" customWidth="1"/>
    <col min="4882" max="4882" width="8.42578125" style="1" customWidth="1"/>
    <col min="4883" max="4883" width="0" style="1" hidden="1" customWidth="1"/>
    <col min="4884" max="4895" width="9.7109375" style="1" customWidth="1"/>
    <col min="4896" max="4896" width="14.28515625" style="1" customWidth="1"/>
    <col min="4897" max="4897" width="19.42578125" style="1" customWidth="1"/>
    <col min="4898" max="4898" width="9.140625" style="1"/>
    <col min="4899" max="4899" width="15" style="1" customWidth="1"/>
    <col min="4900" max="5115" width="9.140625" style="1"/>
    <col min="5116" max="5116" width="5.140625" style="1" customWidth="1"/>
    <col min="5117" max="5117" width="32.140625" style="1" customWidth="1"/>
    <col min="5118" max="5118" width="12.85546875" style="1" customWidth="1"/>
    <col min="5119" max="5119" width="5.7109375" style="1" customWidth="1"/>
    <col min="5120" max="5120" width="4.7109375" style="1" customWidth="1"/>
    <col min="5121" max="5121" width="9.5703125" style="1" customWidth="1"/>
    <col min="5122" max="5122" width="9.85546875" style="1" customWidth="1"/>
    <col min="5123" max="5132" width="0" style="1" hidden="1" customWidth="1"/>
    <col min="5133" max="5137" width="9.7109375" style="1" customWidth="1"/>
    <col min="5138" max="5138" width="8.42578125" style="1" customWidth="1"/>
    <col min="5139" max="5139" width="0" style="1" hidden="1" customWidth="1"/>
    <col min="5140" max="5151" width="9.7109375" style="1" customWidth="1"/>
    <col min="5152" max="5152" width="14.28515625" style="1" customWidth="1"/>
    <col min="5153" max="5153" width="19.42578125" style="1" customWidth="1"/>
    <col min="5154" max="5154" width="9.140625" style="1"/>
    <col min="5155" max="5155" width="15" style="1" customWidth="1"/>
    <col min="5156" max="5371" width="9.140625" style="1"/>
    <col min="5372" max="5372" width="5.140625" style="1" customWidth="1"/>
    <col min="5373" max="5373" width="32.140625" style="1" customWidth="1"/>
    <col min="5374" max="5374" width="12.85546875" style="1" customWidth="1"/>
    <col min="5375" max="5375" width="5.7109375" style="1" customWidth="1"/>
    <col min="5376" max="5376" width="4.7109375" style="1" customWidth="1"/>
    <col min="5377" max="5377" width="9.5703125" style="1" customWidth="1"/>
    <col min="5378" max="5378" width="9.85546875" style="1" customWidth="1"/>
    <col min="5379" max="5388" width="0" style="1" hidden="1" customWidth="1"/>
    <col min="5389" max="5393" width="9.7109375" style="1" customWidth="1"/>
    <col min="5394" max="5394" width="8.42578125" style="1" customWidth="1"/>
    <col min="5395" max="5395" width="0" style="1" hidden="1" customWidth="1"/>
    <col min="5396" max="5407" width="9.7109375" style="1" customWidth="1"/>
    <col min="5408" max="5408" width="14.28515625" style="1" customWidth="1"/>
    <col min="5409" max="5409" width="19.42578125" style="1" customWidth="1"/>
    <col min="5410" max="5410" width="9.140625" style="1"/>
    <col min="5411" max="5411" width="15" style="1" customWidth="1"/>
    <col min="5412" max="5627" width="9.140625" style="1"/>
    <col min="5628" max="5628" width="5.140625" style="1" customWidth="1"/>
    <col min="5629" max="5629" width="32.140625" style="1" customWidth="1"/>
    <col min="5630" max="5630" width="12.85546875" style="1" customWidth="1"/>
    <col min="5631" max="5631" width="5.7109375" style="1" customWidth="1"/>
    <col min="5632" max="5632" width="4.7109375" style="1" customWidth="1"/>
    <col min="5633" max="5633" width="9.5703125" style="1" customWidth="1"/>
    <col min="5634" max="5634" width="9.85546875" style="1" customWidth="1"/>
    <col min="5635" max="5644" width="0" style="1" hidden="1" customWidth="1"/>
    <col min="5645" max="5649" width="9.7109375" style="1" customWidth="1"/>
    <col min="5650" max="5650" width="8.42578125" style="1" customWidth="1"/>
    <col min="5651" max="5651" width="0" style="1" hidden="1" customWidth="1"/>
    <col min="5652" max="5663" width="9.7109375" style="1" customWidth="1"/>
    <col min="5664" max="5664" width="14.28515625" style="1" customWidth="1"/>
    <col min="5665" max="5665" width="19.42578125" style="1" customWidth="1"/>
    <col min="5666" max="5666" width="9.140625" style="1"/>
    <col min="5667" max="5667" width="15" style="1" customWidth="1"/>
    <col min="5668" max="5883" width="9.140625" style="1"/>
    <col min="5884" max="5884" width="5.140625" style="1" customWidth="1"/>
    <col min="5885" max="5885" width="32.140625" style="1" customWidth="1"/>
    <col min="5886" max="5886" width="12.85546875" style="1" customWidth="1"/>
    <col min="5887" max="5887" width="5.7109375" style="1" customWidth="1"/>
    <col min="5888" max="5888" width="4.7109375" style="1" customWidth="1"/>
    <col min="5889" max="5889" width="9.5703125" style="1" customWidth="1"/>
    <col min="5890" max="5890" width="9.85546875" style="1" customWidth="1"/>
    <col min="5891" max="5900" width="0" style="1" hidden="1" customWidth="1"/>
    <col min="5901" max="5905" width="9.7109375" style="1" customWidth="1"/>
    <col min="5906" max="5906" width="8.42578125" style="1" customWidth="1"/>
    <col min="5907" max="5907" width="0" style="1" hidden="1" customWidth="1"/>
    <col min="5908" max="5919" width="9.7109375" style="1" customWidth="1"/>
    <col min="5920" max="5920" width="14.28515625" style="1" customWidth="1"/>
    <col min="5921" max="5921" width="19.42578125" style="1" customWidth="1"/>
    <col min="5922" max="5922" width="9.140625" style="1"/>
    <col min="5923" max="5923" width="15" style="1" customWidth="1"/>
    <col min="5924" max="6139" width="9.140625" style="1"/>
    <col min="6140" max="6140" width="5.140625" style="1" customWidth="1"/>
    <col min="6141" max="6141" width="32.140625" style="1" customWidth="1"/>
    <col min="6142" max="6142" width="12.85546875" style="1" customWidth="1"/>
    <col min="6143" max="6143" width="5.7109375" style="1" customWidth="1"/>
    <col min="6144" max="6144" width="4.7109375" style="1" customWidth="1"/>
    <col min="6145" max="6145" width="9.5703125" style="1" customWidth="1"/>
    <col min="6146" max="6146" width="9.85546875" style="1" customWidth="1"/>
    <col min="6147" max="6156" width="0" style="1" hidden="1" customWidth="1"/>
    <col min="6157" max="6161" width="9.7109375" style="1" customWidth="1"/>
    <col min="6162" max="6162" width="8.42578125" style="1" customWidth="1"/>
    <col min="6163" max="6163" width="0" style="1" hidden="1" customWidth="1"/>
    <col min="6164" max="6175" width="9.7109375" style="1" customWidth="1"/>
    <col min="6176" max="6176" width="14.28515625" style="1" customWidth="1"/>
    <col min="6177" max="6177" width="19.42578125" style="1" customWidth="1"/>
    <col min="6178" max="6178" width="9.140625" style="1"/>
    <col min="6179" max="6179" width="15" style="1" customWidth="1"/>
    <col min="6180" max="6395" width="9.140625" style="1"/>
    <col min="6396" max="6396" width="5.140625" style="1" customWidth="1"/>
    <col min="6397" max="6397" width="32.140625" style="1" customWidth="1"/>
    <col min="6398" max="6398" width="12.85546875" style="1" customWidth="1"/>
    <col min="6399" max="6399" width="5.7109375" style="1" customWidth="1"/>
    <col min="6400" max="6400" width="4.7109375" style="1" customWidth="1"/>
    <col min="6401" max="6401" width="9.5703125" style="1" customWidth="1"/>
    <col min="6402" max="6402" width="9.85546875" style="1" customWidth="1"/>
    <col min="6403" max="6412" width="0" style="1" hidden="1" customWidth="1"/>
    <col min="6413" max="6417" width="9.7109375" style="1" customWidth="1"/>
    <col min="6418" max="6418" width="8.42578125" style="1" customWidth="1"/>
    <col min="6419" max="6419" width="0" style="1" hidden="1" customWidth="1"/>
    <col min="6420" max="6431" width="9.7109375" style="1" customWidth="1"/>
    <col min="6432" max="6432" width="14.28515625" style="1" customWidth="1"/>
    <col min="6433" max="6433" width="19.42578125" style="1" customWidth="1"/>
    <col min="6434" max="6434" width="9.140625" style="1"/>
    <col min="6435" max="6435" width="15" style="1" customWidth="1"/>
    <col min="6436" max="6651" width="9.140625" style="1"/>
    <col min="6652" max="6652" width="5.140625" style="1" customWidth="1"/>
    <col min="6653" max="6653" width="32.140625" style="1" customWidth="1"/>
    <col min="6654" max="6654" width="12.85546875" style="1" customWidth="1"/>
    <col min="6655" max="6655" width="5.7109375" style="1" customWidth="1"/>
    <col min="6656" max="6656" width="4.7109375" style="1" customWidth="1"/>
    <col min="6657" max="6657" width="9.5703125" style="1" customWidth="1"/>
    <col min="6658" max="6658" width="9.85546875" style="1" customWidth="1"/>
    <col min="6659" max="6668" width="0" style="1" hidden="1" customWidth="1"/>
    <col min="6669" max="6673" width="9.7109375" style="1" customWidth="1"/>
    <col min="6674" max="6674" width="8.42578125" style="1" customWidth="1"/>
    <col min="6675" max="6675" width="0" style="1" hidden="1" customWidth="1"/>
    <col min="6676" max="6687" width="9.7109375" style="1" customWidth="1"/>
    <col min="6688" max="6688" width="14.28515625" style="1" customWidth="1"/>
    <col min="6689" max="6689" width="19.42578125" style="1" customWidth="1"/>
    <col min="6690" max="6690" width="9.140625" style="1"/>
    <col min="6691" max="6691" width="15" style="1" customWidth="1"/>
    <col min="6692" max="6907" width="9.140625" style="1"/>
    <col min="6908" max="6908" width="5.140625" style="1" customWidth="1"/>
    <col min="6909" max="6909" width="32.140625" style="1" customWidth="1"/>
    <col min="6910" max="6910" width="12.85546875" style="1" customWidth="1"/>
    <col min="6911" max="6911" width="5.7109375" style="1" customWidth="1"/>
    <col min="6912" max="6912" width="4.7109375" style="1" customWidth="1"/>
    <col min="6913" max="6913" width="9.5703125" style="1" customWidth="1"/>
    <col min="6914" max="6914" width="9.85546875" style="1" customWidth="1"/>
    <col min="6915" max="6924" width="0" style="1" hidden="1" customWidth="1"/>
    <col min="6925" max="6929" width="9.7109375" style="1" customWidth="1"/>
    <col min="6930" max="6930" width="8.42578125" style="1" customWidth="1"/>
    <col min="6931" max="6931" width="0" style="1" hidden="1" customWidth="1"/>
    <col min="6932" max="6943" width="9.7109375" style="1" customWidth="1"/>
    <col min="6944" max="6944" width="14.28515625" style="1" customWidth="1"/>
    <col min="6945" max="6945" width="19.42578125" style="1" customWidth="1"/>
    <col min="6946" max="6946" width="9.140625" style="1"/>
    <col min="6947" max="6947" width="15" style="1" customWidth="1"/>
    <col min="6948" max="7163" width="9.140625" style="1"/>
    <col min="7164" max="7164" width="5.140625" style="1" customWidth="1"/>
    <col min="7165" max="7165" width="32.140625" style="1" customWidth="1"/>
    <col min="7166" max="7166" width="12.85546875" style="1" customWidth="1"/>
    <col min="7167" max="7167" width="5.7109375" style="1" customWidth="1"/>
    <col min="7168" max="7168" width="4.7109375" style="1" customWidth="1"/>
    <col min="7169" max="7169" width="9.5703125" style="1" customWidth="1"/>
    <col min="7170" max="7170" width="9.85546875" style="1" customWidth="1"/>
    <col min="7171" max="7180" width="0" style="1" hidden="1" customWidth="1"/>
    <col min="7181" max="7185" width="9.7109375" style="1" customWidth="1"/>
    <col min="7186" max="7186" width="8.42578125" style="1" customWidth="1"/>
    <col min="7187" max="7187" width="0" style="1" hidden="1" customWidth="1"/>
    <col min="7188" max="7199" width="9.7109375" style="1" customWidth="1"/>
    <col min="7200" max="7200" width="14.28515625" style="1" customWidth="1"/>
    <col min="7201" max="7201" width="19.42578125" style="1" customWidth="1"/>
    <col min="7202" max="7202" width="9.140625" style="1"/>
    <col min="7203" max="7203" width="15" style="1" customWidth="1"/>
    <col min="7204" max="7419" width="9.140625" style="1"/>
    <col min="7420" max="7420" width="5.140625" style="1" customWidth="1"/>
    <col min="7421" max="7421" width="32.140625" style="1" customWidth="1"/>
    <col min="7422" max="7422" width="12.85546875" style="1" customWidth="1"/>
    <col min="7423" max="7423" width="5.7109375" style="1" customWidth="1"/>
    <col min="7424" max="7424" width="4.7109375" style="1" customWidth="1"/>
    <col min="7425" max="7425" width="9.5703125" style="1" customWidth="1"/>
    <col min="7426" max="7426" width="9.85546875" style="1" customWidth="1"/>
    <col min="7427" max="7436" width="0" style="1" hidden="1" customWidth="1"/>
    <col min="7437" max="7441" width="9.7109375" style="1" customWidth="1"/>
    <col min="7442" max="7442" width="8.42578125" style="1" customWidth="1"/>
    <col min="7443" max="7443" width="0" style="1" hidden="1" customWidth="1"/>
    <col min="7444" max="7455" width="9.7109375" style="1" customWidth="1"/>
    <col min="7456" max="7456" width="14.28515625" style="1" customWidth="1"/>
    <col min="7457" max="7457" width="19.42578125" style="1" customWidth="1"/>
    <col min="7458" max="7458" width="9.140625" style="1"/>
    <col min="7459" max="7459" width="15" style="1" customWidth="1"/>
    <col min="7460" max="7675" width="9.140625" style="1"/>
    <col min="7676" max="7676" width="5.140625" style="1" customWidth="1"/>
    <col min="7677" max="7677" width="32.140625" style="1" customWidth="1"/>
    <col min="7678" max="7678" width="12.85546875" style="1" customWidth="1"/>
    <col min="7679" max="7679" width="5.7109375" style="1" customWidth="1"/>
    <col min="7680" max="7680" width="4.7109375" style="1" customWidth="1"/>
    <col min="7681" max="7681" width="9.5703125" style="1" customWidth="1"/>
    <col min="7682" max="7682" width="9.85546875" style="1" customWidth="1"/>
    <col min="7683" max="7692" width="0" style="1" hidden="1" customWidth="1"/>
    <col min="7693" max="7697" width="9.7109375" style="1" customWidth="1"/>
    <col min="7698" max="7698" width="8.42578125" style="1" customWidth="1"/>
    <col min="7699" max="7699" width="0" style="1" hidden="1" customWidth="1"/>
    <col min="7700" max="7711" width="9.7109375" style="1" customWidth="1"/>
    <col min="7712" max="7712" width="14.28515625" style="1" customWidth="1"/>
    <col min="7713" max="7713" width="19.42578125" style="1" customWidth="1"/>
    <col min="7714" max="7714" width="9.140625" style="1"/>
    <col min="7715" max="7715" width="15" style="1" customWidth="1"/>
    <col min="7716" max="7931" width="9.140625" style="1"/>
    <col min="7932" max="7932" width="5.140625" style="1" customWidth="1"/>
    <col min="7933" max="7933" width="32.140625" style="1" customWidth="1"/>
    <col min="7934" max="7934" width="12.85546875" style="1" customWidth="1"/>
    <col min="7935" max="7935" width="5.7109375" style="1" customWidth="1"/>
    <col min="7936" max="7936" width="4.7109375" style="1" customWidth="1"/>
    <col min="7937" max="7937" width="9.5703125" style="1" customWidth="1"/>
    <col min="7938" max="7938" width="9.85546875" style="1" customWidth="1"/>
    <col min="7939" max="7948" width="0" style="1" hidden="1" customWidth="1"/>
    <col min="7949" max="7953" width="9.7109375" style="1" customWidth="1"/>
    <col min="7954" max="7954" width="8.42578125" style="1" customWidth="1"/>
    <col min="7955" max="7955" width="0" style="1" hidden="1" customWidth="1"/>
    <col min="7956" max="7967" width="9.7109375" style="1" customWidth="1"/>
    <col min="7968" max="7968" width="14.28515625" style="1" customWidth="1"/>
    <col min="7969" max="7969" width="19.42578125" style="1" customWidth="1"/>
    <col min="7970" max="7970" width="9.140625" style="1"/>
    <col min="7971" max="7971" width="15" style="1" customWidth="1"/>
    <col min="7972" max="8187" width="9.140625" style="1"/>
    <col min="8188" max="8188" width="5.140625" style="1" customWidth="1"/>
    <col min="8189" max="8189" width="32.140625" style="1" customWidth="1"/>
    <col min="8190" max="8190" width="12.85546875" style="1" customWidth="1"/>
    <col min="8191" max="8191" width="5.7109375" style="1" customWidth="1"/>
    <col min="8192" max="8192" width="4.7109375" style="1" customWidth="1"/>
    <col min="8193" max="8193" width="9.5703125" style="1" customWidth="1"/>
    <col min="8194" max="8194" width="9.85546875" style="1" customWidth="1"/>
    <col min="8195" max="8204" width="0" style="1" hidden="1" customWidth="1"/>
    <col min="8205" max="8209" width="9.7109375" style="1" customWidth="1"/>
    <col min="8210" max="8210" width="8.42578125" style="1" customWidth="1"/>
    <col min="8211" max="8211" width="0" style="1" hidden="1" customWidth="1"/>
    <col min="8212" max="8223" width="9.7109375" style="1" customWidth="1"/>
    <col min="8224" max="8224" width="14.28515625" style="1" customWidth="1"/>
    <col min="8225" max="8225" width="19.42578125" style="1" customWidth="1"/>
    <col min="8226" max="8226" width="9.140625" style="1"/>
    <col min="8227" max="8227" width="15" style="1" customWidth="1"/>
    <col min="8228" max="8443" width="9.140625" style="1"/>
    <col min="8444" max="8444" width="5.140625" style="1" customWidth="1"/>
    <col min="8445" max="8445" width="32.140625" style="1" customWidth="1"/>
    <col min="8446" max="8446" width="12.85546875" style="1" customWidth="1"/>
    <col min="8447" max="8447" width="5.7109375" style="1" customWidth="1"/>
    <col min="8448" max="8448" width="4.7109375" style="1" customWidth="1"/>
    <col min="8449" max="8449" width="9.5703125" style="1" customWidth="1"/>
    <col min="8450" max="8450" width="9.85546875" style="1" customWidth="1"/>
    <col min="8451" max="8460" width="0" style="1" hidden="1" customWidth="1"/>
    <col min="8461" max="8465" width="9.7109375" style="1" customWidth="1"/>
    <col min="8466" max="8466" width="8.42578125" style="1" customWidth="1"/>
    <col min="8467" max="8467" width="0" style="1" hidden="1" customWidth="1"/>
    <col min="8468" max="8479" width="9.7109375" style="1" customWidth="1"/>
    <col min="8480" max="8480" width="14.28515625" style="1" customWidth="1"/>
    <col min="8481" max="8481" width="19.42578125" style="1" customWidth="1"/>
    <col min="8482" max="8482" width="9.140625" style="1"/>
    <col min="8483" max="8483" width="15" style="1" customWidth="1"/>
    <col min="8484" max="8699" width="9.140625" style="1"/>
    <col min="8700" max="8700" width="5.140625" style="1" customWidth="1"/>
    <col min="8701" max="8701" width="32.140625" style="1" customWidth="1"/>
    <col min="8702" max="8702" width="12.85546875" style="1" customWidth="1"/>
    <col min="8703" max="8703" width="5.7109375" style="1" customWidth="1"/>
    <col min="8704" max="8704" width="4.7109375" style="1" customWidth="1"/>
    <col min="8705" max="8705" width="9.5703125" style="1" customWidth="1"/>
    <col min="8706" max="8706" width="9.85546875" style="1" customWidth="1"/>
    <col min="8707" max="8716" width="0" style="1" hidden="1" customWidth="1"/>
    <col min="8717" max="8721" width="9.7109375" style="1" customWidth="1"/>
    <col min="8722" max="8722" width="8.42578125" style="1" customWidth="1"/>
    <col min="8723" max="8723" width="0" style="1" hidden="1" customWidth="1"/>
    <col min="8724" max="8735" width="9.7109375" style="1" customWidth="1"/>
    <col min="8736" max="8736" width="14.28515625" style="1" customWidth="1"/>
    <col min="8737" max="8737" width="19.42578125" style="1" customWidth="1"/>
    <col min="8738" max="8738" width="9.140625" style="1"/>
    <col min="8739" max="8739" width="15" style="1" customWidth="1"/>
    <col min="8740" max="8955" width="9.140625" style="1"/>
    <col min="8956" max="8956" width="5.140625" style="1" customWidth="1"/>
    <col min="8957" max="8957" width="32.140625" style="1" customWidth="1"/>
    <col min="8958" max="8958" width="12.85546875" style="1" customWidth="1"/>
    <col min="8959" max="8959" width="5.7109375" style="1" customWidth="1"/>
    <col min="8960" max="8960" width="4.7109375" style="1" customWidth="1"/>
    <col min="8961" max="8961" width="9.5703125" style="1" customWidth="1"/>
    <col min="8962" max="8962" width="9.85546875" style="1" customWidth="1"/>
    <col min="8963" max="8972" width="0" style="1" hidden="1" customWidth="1"/>
    <col min="8973" max="8977" width="9.7109375" style="1" customWidth="1"/>
    <col min="8978" max="8978" width="8.42578125" style="1" customWidth="1"/>
    <col min="8979" max="8979" width="0" style="1" hidden="1" customWidth="1"/>
    <col min="8980" max="8991" width="9.7109375" style="1" customWidth="1"/>
    <col min="8992" max="8992" width="14.28515625" style="1" customWidth="1"/>
    <col min="8993" max="8993" width="19.42578125" style="1" customWidth="1"/>
    <col min="8994" max="8994" width="9.140625" style="1"/>
    <col min="8995" max="8995" width="15" style="1" customWidth="1"/>
    <col min="8996" max="9211" width="9.140625" style="1"/>
    <col min="9212" max="9212" width="5.140625" style="1" customWidth="1"/>
    <col min="9213" max="9213" width="32.140625" style="1" customWidth="1"/>
    <col min="9214" max="9214" width="12.85546875" style="1" customWidth="1"/>
    <col min="9215" max="9215" width="5.7109375" style="1" customWidth="1"/>
    <col min="9216" max="9216" width="4.7109375" style="1" customWidth="1"/>
    <col min="9217" max="9217" width="9.5703125" style="1" customWidth="1"/>
    <col min="9218" max="9218" width="9.85546875" style="1" customWidth="1"/>
    <col min="9219" max="9228" width="0" style="1" hidden="1" customWidth="1"/>
    <col min="9229" max="9233" width="9.7109375" style="1" customWidth="1"/>
    <col min="9234" max="9234" width="8.42578125" style="1" customWidth="1"/>
    <col min="9235" max="9235" width="0" style="1" hidden="1" customWidth="1"/>
    <col min="9236" max="9247" width="9.7109375" style="1" customWidth="1"/>
    <col min="9248" max="9248" width="14.28515625" style="1" customWidth="1"/>
    <col min="9249" max="9249" width="19.42578125" style="1" customWidth="1"/>
    <col min="9250" max="9250" width="9.140625" style="1"/>
    <col min="9251" max="9251" width="15" style="1" customWidth="1"/>
    <col min="9252" max="9467" width="9.140625" style="1"/>
    <col min="9468" max="9468" width="5.140625" style="1" customWidth="1"/>
    <col min="9469" max="9469" width="32.140625" style="1" customWidth="1"/>
    <col min="9470" max="9470" width="12.85546875" style="1" customWidth="1"/>
    <col min="9471" max="9471" width="5.7109375" style="1" customWidth="1"/>
    <col min="9472" max="9472" width="4.7109375" style="1" customWidth="1"/>
    <col min="9473" max="9473" width="9.5703125" style="1" customWidth="1"/>
    <col min="9474" max="9474" width="9.85546875" style="1" customWidth="1"/>
    <col min="9475" max="9484" width="0" style="1" hidden="1" customWidth="1"/>
    <col min="9485" max="9489" width="9.7109375" style="1" customWidth="1"/>
    <col min="9490" max="9490" width="8.42578125" style="1" customWidth="1"/>
    <col min="9491" max="9491" width="0" style="1" hidden="1" customWidth="1"/>
    <col min="9492" max="9503" width="9.7109375" style="1" customWidth="1"/>
    <col min="9504" max="9504" width="14.28515625" style="1" customWidth="1"/>
    <col min="9505" max="9505" width="19.42578125" style="1" customWidth="1"/>
    <col min="9506" max="9506" width="9.140625" style="1"/>
    <col min="9507" max="9507" width="15" style="1" customWidth="1"/>
    <col min="9508" max="9723" width="9.140625" style="1"/>
    <col min="9724" max="9724" width="5.140625" style="1" customWidth="1"/>
    <col min="9725" max="9725" width="32.140625" style="1" customWidth="1"/>
    <col min="9726" max="9726" width="12.85546875" style="1" customWidth="1"/>
    <col min="9727" max="9727" width="5.7109375" style="1" customWidth="1"/>
    <col min="9728" max="9728" width="4.7109375" style="1" customWidth="1"/>
    <col min="9729" max="9729" width="9.5703125" style="1" customWidth="1"/>
    <col min="9730" max="9730" width="9.85546875" style="1" customWidth="1"/>
    <col min="9731" max="9740" width="0" style="1" hidden="1" customWidth="1"/>
    <col min="9741" max="9745" width="9.7109375" style="1" customWidth="1"/>
    <col min="9746" max="9746" width="8.42578125" style="1" customWidth="1"/>
    <col min="9747" max="9747" width="0" style="1" hidden="1" customWidth="1"/>
    <col min="9748" max="9759" width="9.7109375" style="1" customWidth="1"/>
    <col min="9760" max="9760" width="14.28515625" style="1" customWidth="1"/>
    <col min="9761" max="9761" width="19.42578125" style="1" customWidth="1"/>
    <col min="9762" max="9762" width="9.140625" style="1"/>
    <col min="9763" max="9763" width="15" style="1" customWidth="1"/>
    <col min="9764" max="9979" width="9.140625" style="1"/>
    <col min="9980" max="9980" width="5.140625" style="1" customWidth="1"/>
    <col min="9981" max="9981" width="32.140625" style="1" customWidth="1"/>
    <col min="9982" max="9982" width="12.85546875" style="1" customWidth="1"/>
    <col min="9983" max="9983" width="5.7109375" style="1" customWidth="1"/>
    <col min="9984" max="9984" width="4.7109375" style="1" customWidth="1"/>
    <col min="9985" max="9985" width="9.5703125" style="1" customWidth="1"/>
    <col min="9986" max="9986" width="9.85546875" style="1" customWidth="1"/>
    <col min="9987" max="9996" width="0" style="1" hidden="1" customWidth="1"/>
    <col min="9997" max="10001" width="9.7109375" style="1" customWidth="1"/>
    <col min="10002" max="10002" width="8.42578125" style="1" customWidth="1"/>
    <col min="10003" max="10003" width="0" style="1" hidden="1" customWidth="1"/>
    <col min="10004" max="10015" width="9.7109375" style="1" customWidth="1"/>
    <col min="10016" max="10016" width="14.28515625" style="1" customWidth="1"/>
    <col min="10017" max="10017" width="19.42578125" style="1" customWidth="1"/>
    <col min="10018" max="10018" width="9.140625" style="1"/>
    <col min="10019" max="10019" width="15" style="1" customWidth="1"/>
    <col min="10020" max="10235" width="9.140625" style="1"/>
    <col min="10236" max="10236" width="5.140625" style="1" customWidth="1"/>
    <col min="10237" max="10237" width="32.140625" style="1" customWidth="1"/>
    <col min="10238" max="10238" width="12.85546875" style="1" customWidth="1"/>
    <col min="10239" max="10239" width="5.7109375" style="1" customWidth="1"/>
    <col min="10240" max="10240" width="4.7109375" style="1" customWidth="1"/>
    <col min="10241" max="10241" width="9.5703125" style="1" customWidth="1"/>
    <col min="10242" max="10242" width="9.85546875" style="1" customWidth="1"/>
    <col min="10243" max="10252" width="0" style="1" hidden="1" customWidth="1"/>
    <col min="10253" max="10257" width="9.7109375" style="1" customWidth="1"/>
    <col min="10258" max="10258" width="8.42578125" style="1" customWidth="1"/>
    <col min="10259" max="10259" width="0" style="1" hidden="1" customWidth="1"/>
    <col min="10260" max="10271" width="9.7109375" style="1" customWidth="1"/>
    <col min="10272" max="10272" width="14.28515625" style="1" customWidth="1"/>
    <col min="10273" max="10273" width="19.42578125" style="1" customWidth="1"/>
    <col min="10274" max="10274" width="9.140625" style="1"/>
    <col min="10275" max="10275" width="15" style="1" customWidth="1"/>
    <col min="10276" max="10491" width="9.140625" style="1"/>
    <col min="10492" max="10492" width="5.140625" style="1" customWidth="1"/>
    <col min="10493" max="10493" width="32.140625" style="1" customWidth="1"/>
    <col min="10494" max="10494" width="12.85546875" style="1" customWidth="1"/>
    <col min="10495" max="10495" width="5.7109375" style="1" customWidth="1"/>
    <col min="10496" max="10496" width="4.7109375" style="1" customWidth="1"/>
    <col min="10497" max="10497" width="9.5703125" style="1" customWidth="1"/>
    <col min="10498" max="10498" width="9.85546875" style="1" customWidth="1"/>
    <col min="10499" max="10508" width="0" style="1" hidden="1" customWidth="1"/>
    <col min="10509" max="10513" width="9.7109375" style="1" customWidth="1"/>
    <col min="10514" max="10514" width="8.42578125" style="1" customWidth="1"/>
    <col min="10515" max="10515" width="0" style="1" hidden="1" customWidth="1"/>
    <col min="10516" max="10527" width="9.7109375" style="1" customWidth="1"/>
    <col min="10528" max="10528" width="14.28515625" style="1" customWidth="1"/>
    <col min="10529" max="10529" width="19.42578125" style="1" customWidth="1"/>
    <col min="10530" max="10530" width="9.140625" style="1"/>
    <col min="10531" max="10531" width="15" style="1" customWidth="1"/>
    <col min="10532" max="10747" width="9.140625" style="1"/>
    <col min="10748" max="10748" width="5.140625" style="1" customWidth="1"/>
    <col min="10749" max="10749" width="32.140625" style="1" customWidth="1"/>
    <col min="10750" max="10750" width="12.85546875" style="1" customWidth="1"/>
    <col min="10751" max="10751" width="5.7109375" style="1" customWidth="1"/>
    <col min="10752" max="10752" width="4.7109375" style="1" customWidth="1"/>
    <col min="10753" max="10753" width="9.5703125" style="1" customWidth="1"/>
    <col min="10754" max="10754" width="9.85546875" style="1" customWidth="1"/>
    <col min="10755" max="10764" width="0" style="1" hidden="1" customWidth="1"/>
    <col min="10765" max="10769" width="9.7109375" style="1" customWidth="1"/>
    <col min="10770" max="10770" width="8.42578125" style="1" customWidth="1"/>
    <col min="10771" max="10771" width="0" style="1" hidden="1" customWidth="1"/>
    <col min="10772" max="10783" width="9.7109375" style="1" customWidth="1"/>
    <col min="10784" max="10784" width="14.28515625" style="1" customWidth="1"/>
    <col min="10785" max="10785" width="19.42578125" style="1" customWidth="1"/>
    <col min="10786" max="10786" width="9.140625" style="1"/>
    <col min="10787" max="10787" width="15" style="1" customWidth="1"/>
    <col min="10788" max="11003" width="9.140625" style="1"/>
    <col min="11004" max="11004" width="5.140625" style="1" customWidth="1"/>
    <col min="11005" max="11005" width="32.140625" style="1" customWidth="1"/>
    <col min="11006" max="11006" width="12.85546875" style="1" customWidth="1"/>
    <col min="11007" max="11007" width="5.7109375" style="1" customWidth="1"/>
    <col min="11008" max="11008" width="4.7109375" style="1" customWidth="1"/>
    <col min="11009" max="11009" width="9.5703125" style="1" customWidth="1"/>
    <col min="11010" max="11010" width="9.85546875" style="1" customWidth="1"/>
    <col min="11011" max="11020" width="0" style="1" hidden="1" customWidth="1"/>
    <col min="11021" max="11025" width="9.7109375" style="1" customWidth="1"/>
    <col min="11026" max="11026" width="8.42578125" style="1" customWidth="1"/>
    <col min="11027" max="11027" width="0" style="1" hidden="1" customWidth="1"/>
    <col min="11028" max="11039" width="9.7109375" style="1" customWidth="1"/>
    <col min="11040" max="11040" width="14.28515625" style="1" customWidth="1"/>
    <col min="11041" max="11041" width="19.42578125" style="1" customWidth="1"/>
    <col min="11042" max="11042" width="9.140625" style="1"/>
    <col min="11043" max="11043" width="15" style="1" customWidth="1"/>
    <col min="11044" max="11259" width="9.140625" style="1"/>
    <col min="11260" max="11260" width="5.140625" style="1" customWidth="1"/>
    <col min="11261" max="11261" width="32.140625" style="1" customWidth="1"/>
    <col min="11262" max="11262" width="12.85546875" style="1" customWidth="1"/>
    <col min="11263" max="11263" width="5.7109375" style="1" customWidth="1"/>
    <col min="11264" max="11264" width="4.7109375" style="1" customWidth="1"/>
    <col min="11265" max="11265" width="9.5703125" style="1" customWidth="1"/>
    <col min="11266" max="11266" width="9.85546875" style="1" customWidth="1"/>
    <col min="11267" max="11276" width="0" style="1" hidden="1" customWidth="1"/>
    <col min="11277" max="11281" width="9.7109375" style="1" customWidth="1"/>
    <col min="11282" max="11282" width="8.42578125" style="1" customWidth="1"/>
    <col min="11283" max="11283" width="0" style="1" hidden="1" customWidth="1"/>
    <col min="11284" max="11295" width="9.7109375" style="1" customWidth="1"/>
    <col min="11296" max="11296" width="14.28515625" style="1" customWidth="1"/>
    <col min="11297" max="11297" width="19.42578125" style="1" customWidth="1"/>
    <col min="11298" max="11298" width="9.140625" style="1"/>
    <col min="11299" max="11299" width="15" style="1" customWidth="1"/>
    <col min="11300" max="11515" width="9.140625" style="1"/>
    <col min="11516" max="11516" width="5.140625" style="1" customWidth="1"/>
    <col min="11517" max="11517" width="32.140625" style="1" customWidth="1"/>
    <col min="11518" max="11518" width="12.85546875" style="1" customWidth="1"/>
    <col min="11519" max="11519" width="5.7109375" style="1" customWidth="1"/>
    <col min="11520" max="11520" width="4.7109375" style="1" customWidth="1"/>
    <col min="11521" max="11521" width="9.5703125" style="1" customWidth="1"/>
    <col min="11522" max="11522" width="9.85546875" style="1" customWidth="1"/>
    <col min="11523" max="11532" width="0" style="1" hidden="1" customWidth="1"/>
    <col min="11533" max="11537" width="9.7109375" style="1" customWidth="1"/>
    <col min="11538" max="11538" width="8.42578125" style="1" customWidth="1"/>
    <col min="11539" max="11539" width="0" style="1" hidden="1" customWidth="1"/>
    <col min="11540" max="11551" width="9.7109375" style="1" customWidth="1"/>
    <col min="11552" max="11552" width="14.28515625" style="1" customWidth="1"/>
    <col min="11553" max="11553" width="19.42578125" style="1" customWidth="1"/>
    <col min="11554" max="11554" width="9.140625" style="1"/>
    <col min="11555" max="11555" width="15" style="1" customWidth="1"/>
    <col min="11556" max="11771" width="9.140625" style="1"/>
    <col min="11772" max="11772" width="5.140625" style="1" customWidth="1"/>
    <col min="11773" max="11773" width="32.140625" style="1" customWidth="1"/>
    <col min="11774" max="11774" width="12.85546875" style="1" customWidth="1"/>
    <col min="11775" max="11775" width="5.7109375" style="1" customWidth="1"/>
    <col min="11776" max="11776" width="4.7109375" style="1" customWidth="1"/>
    <col min="11777" max="11777" width="9.5703125" style="1" customWidth="1"/>
    <col min="11778" max="11778" width="9.85546875" style="1" customWidth="1"/>
    <col min="11779" max="11788" width="0" style="1" hidden="1" customWidth="1"/>
    <col min="11789" max="11793" width="9.7109375" style="1" customWidth="1"/>
    <col min="11794" max="11794" width="8.42578125" style="1" customWidth="1"/>
    <col min="11795" max="11795" width="0" style="1" hidden="1" customWidth="1"/>
    <col min="11796" max="11807" width="9.7109375" style="1" customWidth="1"/>
    <col min="11808" max="11808" width="14.28515625" style="1" customWidth="1"/>
    <col min="11809" max="11809" width="19.42578125" style="1" customWidth="1"/>
    <col min="11810" max="11810" width="9.140625" style="1"/>
    <col min="11811" max="11811" width="15" style="1" customWidth="1"/>
    <col min="11812" max="12027" width="9.140625" style="1"/>
    <col min="12028" max="12028" width="5.140625" style="1" customWidth="1"/>
    <col min="12029" max="12029" width="32.140625" style="1" customWidth="1"/>
    <col min="12030" max="12030" width="12.85546875" style="1" customWidth="1"/>
    <col min="12031" max="12031" width="5.7109375" style="1" customWidth="1"/>
    <col min="12032" max="12032" width="4.7109375" style="1" customWidth="1"/>
    <col min="12033" max="12033" width="9.5703125" style="1" customWidth="1"/>
    <col min="12034" max="12034" width="9.85546875" style="1" customWidth="1"/>
    <col min="12035" max="12044" width="0" style="1" hidden="1" customWidth="1"/>
    <col min="12045" max="12049" width="9.7109375" style="1" customWidth="1"/>
    <col min="12050" max="12050" width="8.42578125" style="1" customWidth="1"/>
    <col min="12051" max="12051" width="0" style="1" hidden="1" customWidth="1"/>
    <col min="12052" max="12063" width="9.7109375" style="1" customWidth="1"/>
    <col min="12064" max="12064" width="14.28515625" style="1" customWidth="1"/>
    <col min="12065" max="12065" width="19.42578125" style="1" customWidth="1"/>
    <col min="12066" max="12066" width="9.140625" style="1"/>
    <col min="12067" max="12067" width="15" style="1" customWidth="1"/>
    <col min="12068" max="12283" width="9.140625" style="1"/>
    <col min="12284" max="12284" width="5.140625" style="1" customWidth="1"/>
    <col min="12285" max="12285" width="32.140625" style="1" customWidth="1"/>
    <col min="12286" max="12286" width="12.85546875" style="1" customWidth="1"/>
    <col min="12287" max="12287" width="5.7109375" style="1" customWidth="1"/>
    <col min="12288" max="12288" width="4.7109375" style="1" customWidth="1"/>
    <col min="12289" max="12289" width="9.5703125" style="1" customWidth="1"/>
    <col min="12290" max="12290" width="9.85546875" style="1" customWidth="1"/>
    <col min="12291" max="12300" width="0" style="1" hidden="1" customWidth="1"/>
    <col min="12301" max="12305" width="9.7109375" style="1" customWidth="1"/>
    <col min="12306" max="12306" width="8.42578125" style="1" customWidth="1"/>
    <col min="12307" max="12307" width="0" style="1" hidden="1" customWidth="1"/>
    <col min="12308" max="12319" width="9.7109375" style="1" customWidth="1"/>
    <col min="12320" max="12320" width="14.28515625" style="1" customWidth="1"/>
    <col min="12321" max="12321" width="19.42578125" style="1" customWidth="1"/>
    <col min="12322" max="12322" width="9.140625" style="1"/>
    <col min="12323" max="12323" width="15" style="1" customWidth="1"/>
    <col min="12324" max="12539" width="9.140625" style="1"/>
    <col min="12540" max="12540" width="5.140625" style="1" customWidth="1"/>
    <col min="12541" max="12541" width="32.140625" style="1" customWidth="1"/>
    <col min="12542" max="12542" width="12.85546875" style="1" customWidth="1"/>
    <col min="12543" max="12543" width="5.7109375" style="1" customWidth="1"/>
    <col min="12544" max="12544" width="4.7109375" style="1" customWidth="1"/>
    <col min="12545" max="12545" width="9.5703125" style="1" customWidth="1"/>
    <col min="12546" max="12546" width="9.85546875" style="1" customWidth="1"/>
    <col min="12547" max="12556" width="0" style="1" hidden="1" customWidth="1"/>
    <col min="12557" max="12561" width="9.7109375" style="1" customWidth="1"/>
    <col min="12562" max="12562" width="8.42578125" style="1" customWidth="1"/>
    <col min="12563" max="12563" width="0" style="1" hidden="1" customWidth="1"/>
    <col min="12564" max="12575" width="9.7109375" style="1" customWidth="1"/>
    <col min="12576" max="12576" width="14.28515625" style="1" customWidth="1"/>
    <col min="12577" max="12577" width="19.42578125" style="1" customWidth="1"/>
    <col min="12578" max="12578" width="9.140625" style="1"/>
    <col min="12579" max="12579" width="15" style="1" customWidth="1"/>
    <col min="12580" max="12795" width="9.140625" style="1"/>
    <col min="12796" max="12796" width="5.140625" style="1" customWidth="1"/>
    <col min="12797" max="12797" width="32.140625" style="1" customWidth="1"/>
    <col min="12798" max="12798" width="12.85546875" style="1" customWidth="1"/>
    <col min="12799" max="12799" width="5.7109375" style="1" customWidth="1"/>
    <col min="12800" max="12800" width="4.7109375" style="1" customWidth="1"/>
    <col min="12801" max="12801" width="9.5703125" style="1" customWidth="1"/>
    <col min="12802" max="12802" width="9.85546875" style="1" customWidth="1"/>
    <col min="12803" max="12812" width="0" style="1" hidden="1" customWidth="1"/>
    <col min="12813" max="12817" width="9.7109375" style="1" customWidth="1"/>
    <col min="12818" max="12818" width="8.42578125" style="1" customWidth="1"/>
    <col min="12819" max="12819" width="0" style="1" hidden="1" customWidth="1"/>
    <col min="12820" max="12831" width="9.7109375" style="1" customWidth="1"/>
    <col min="12832" max="12832" width="14.28515625" style="1" customWidth="1"/>
    <col min="12833" max="12833" width="19.42578125" style="1" customWidth="1"/>
    <col min="12834" max="12834" width="9.140625" style="1"/>
    <col min="12835" max="12835" width="15" style="1" customWidth="1"/>
    <col min="12836" max="13051" width="9.140625" style="1"/>
    <col min="13052" max="13052" width="5.140625" style="1" customWidth="1"/>
    <col min="13053" max="13053" width="32.140625" style="1" customWidth="1"/>
    <col min="13054" max="13054" width="12.85546875" style="1" customWidth="1"/>
    <col min="13055" max="13055" width="5.7109375" style="1" customWidth="1"/>
    <col min="13056" max="13056" width="4.7109375" style="1" customWidth="1"/>
    <col min="13057" max="13057" width="9.5703125" style="1" customWidth="1"/>
    <col min="13058" max="13058" width="9.85546875" style="1" customWidth="1"/>
    <col min="13059" max="13068" width="0" style="1" hidden="1" customWidth="1"/>
    <col min="13069" max="13073" width="9.7109375" style="1" customWidth="1"/>
    <col min="13074" max="13074" width="8.42578125" style="1" customWidth="1"/>
    <col min="13075" max="13075" width="0" style="1" hidden="1" customWidth="1"/>
    <col min="13076" max="13087" width="9.7109375" style="1" customWidth="1"/>
    <col min="13088" max="13088" width="14.28515625" style="1" customWidth="1"/>
    <col min="13089" max="13089" width="19.42578125" style="1" customWidth="1"/>
    <col min="13090" max="13090" width="9.140625" style="1"/>
    <col min="13091" max="13091" width="15" style="1" customWidth="1"/>
    <col min="13092" max="13307" width="9.140625" style="1"/>
    <col min="13308" max="13308" width="5.140625" style="1" customWidth="1"/>
    <col min="13309" max="13309" width="32.140625" style="1" customWidth="1"/>
    <col min="13310" max="13310" width="12.85546875" style="1" customWidth="1"/>
    <col min="13311" max="13311" width="5.7109375" style="1" customWidth="1"/>
    <col min="13312" max="13312" width="4.7109375" style="1" customWidth="1"/>
    <col min="13313" max="13313" width="9.5703125" style="1" customWidth="1"/>
    <col min="13314" max="13314" width="9.85546875" style="1" customWidth="1"/>
    <col min="13315" max="13324" width="0" style="1" hidden="1" customWidth="1"/>
    <col min="13325" max="13329" width="9.7109375" style="1" customWidth="1"/>
    <col min="13330" max="13330" width="8.42578125" style="1" customWidth="1"/>
    <col min="13331" max="13331" width="0" style="1" hidden="1" customWidth="1"/>
    <col min="13332" max="13343" width="9.7109375" style="1" customWidth="1"/>
    <col min="13344" max="13344" width="14.28515625" style="1" customWidth="1"/>
    <col min="13345" max="13345" width="19.42578125" style="1" customWidth="1"/>
    <col min="13346" max="13346" width="9.140625" style="1"/>
    <col min="13347" max="13347" width="15" style="1" customWidth="1"/>
    <col min="13348" max="13563" width="9.140625" style="1"/>
    <col min="13564" max="13564" width="5.140625" style="1" customWidth="1"/>
    <col min="13565" max="13565" width="32.140625" style="1" customWidth="1"/>
    <col min="13566" max="13566" width="12.85546875" style="1" customWidth="1"/>
    <col min="13567" max="13567" width="5.7109375" style="1" customWidth="1"/>
    <col min="13568" max="13568" width="4.7109375" style="1" customWidth="1"/>
    <col min="13569" max="13569" width="9.5703125" style="1" customWidth="1"/>
    <col min="13570" max="13570" width="9.85546875" style="1" customWidth="1"/>
    <col min="13571" max="13580" width="0" style="1" hidden="1" customWidth="1"/>
    <col min="13581" max="13585" width="9.7109375" style="1" customWidth="1"/>
    <col min="13586" max="13586" width="8.42578125" style="1" customWidth="1"/>
    <col min="13587" max="13587" width="0" style="1" hidden="1" customWidth="1"/>
    <col min="13588" max="13599" width="9.7109375" style="1" customWidth="1"/>
    <col min="13600" max="13600" width="14.28515625" style="1" customWidth="1"/>
    <col min="13601" max="13601" width="19.42578125" style="1" customWidth="1"/>
    <col min="13602" max="13602" width="9.140625" style="1"/>
    <col min="13603" max="13603" width="15" style="1" customWidth="1"/>
    <col min="13604" max="13819" width="9.140625" style="1"/>
    <col min="13820" max="13820" width="5.140625" style="1" customWidth="1"/>
    <col min="13821" max="13821" width="32.140625" style="1" customWidth="1"/>
    <col min="13822" max="13822" width="12.85546875" style="1" customWidth="1"/>
    <col min="13823" max="13823" width="5.7109375" style="1" customWidth="1"/>
    <col min="13824" max="13824" width="4.7109375" style="1" customWidth="1"/>
    <col min="13825" max="13825" width="9.5703125" style="1" customWidth="1"/>
    <col min="13826" max="13826" width="9.85546875" style="1" customWidth="1"/>
    <col min="13827" max="13836" width="0" style="1" hidden="1" customWidth="1"/>
    <col min="13837" max="13841" width="9.7109375" style="1" customWidth="1"/>
    <col min="13842" max="13842" width="8.42578125" style="1" customWidth="1"/>
    <col min="13843" max="13843" width="0" style="1" hidden="1" customWidth="1"/>
    <col min="13844" max="13855" width="9.7109375" style="1" customWidth="1"/>
    <col min="13856" max="13856" width="14.28515625" style="1" customWidth="1"/>
    <col min="13857" max="13857" width="19.42578125" style="1" customWidth="1"/>
    <col min="13858" max="13858" width="9.140625" style="1"/>
    <col min="13859" max="13859" width="15" style="1" customWidth="1"/>
    <col min="13860" max="14075" width="9.140625" style="1"/>
    <col min="14076" max="14076" width="5.140625" style="1" customWidth="1"/>
    <col min="14077" max="14077" width="32.140625" style="1" customWidth="1"/>
    <col min="14078" max="14078" width="12.85546875" style="1" customWidth="1"/>
    <col min="14079" max="14079" width="5.7109375" style="1" customWidth="1"/>
    <col min="14080" max="14080" width="4.7109375" style="1" customWidth="1"/>
    <col min="14081" max="14081" width="9.5703125" style="1" customWidth="1"/>
    <col min="14082" max="14082" width="9.85546875" style="1" customWidth="1"/>
    <col min="14083" max="14092" width="0" style="1" hidden="1" customWidth="1"/>
    <col min="14093" max="14097" width="9.7109375" style="1" customWidth="1"/>
    <col min="14098" max="14098" width="8.42578125" style="1" customWidth="1"/>
    <col min="14099" max="14099" width="0" style="1" hidden="1" customWidth="1"/>
    <col min="14100" max="14111" width="9.7109375" style="1" customWidth="1"/>
    <col min="14112" max="14112" width="14.28515625" style="1" customWidth="1"/>
    <col min="14113" max="14113" width="19.42578125" style="1" customWidth="1"/>
    <col min="14114" max="14114" width="9.140625" style="1"/>
    <col min="14115" max="14115" width="15" style="1" customWidth="1"/>
    <col min="14116" max="14331" width="9.140625" style="1"/>
    <col min="14332" max="14332" width="5.140625" style="1" customWidth="1"/>
    <col min="14333" max="14333" width="32.140625" style="1" customWidth="1"/>
    <col min="14334" max="14334" width="12.85546875" style="1" customWidth="1"/>
    <col min="14335" max="14335" width="5.7109375" style="1" customWidth="1"/>
    <col min="14336" max="14336" width="4.7109375" style="1" customWidth="1"/>
    <col min="14337" max="14337" width="9.5703125" style="1" customWidth="1"/>
    <col min="14338" max="14338" width="9.85546875" style="1" customWidth="1"/>
    <col min="14339" max="14348" width="0" style="1" hidden="1" customWidth="1"/>
    <col min="14349" max="14353" width="9.7109375" style="1" customWidth="1"/>
    <col min="14354" max="14354" width="8.42578125" style="1" customWidth="1"/>
    <col min="14355" max="14355" width="0" style="1" hidden="1" customWidth="1"/>
    <col min="14356" max="14367" width="9.7109375" style="1" customWidth="1"/>
    <col min="14368" max="14368" width="14.28515625" style="1" customWidth="1"/>
    <col min="14369" max="14369" width="19.42578125" style="1" customWidth="1"/>
    <col min="14370" max="14370" width="9.140625" style="1"/>
    <col min="14371" max="14371" width="15" style="1" customWidth="1"/>
    <col min="14372" max="14587" width="9.140625" style="1"/>
    <col min="14588" max="14588" width="5.140625" style="1" customWidth="1"/>
    <col min="14589" max="14589" width="32.140625" style="1" customWidth="1"/>
    <col min="14590" max="14590" width="12.85546875" style="1" customWidth="1"/>
    <col min="14591" max="14591" width="5.7109375" style="1" customWidth="1"/>
    <col min="14592" max="14592" width="4.7109375" style="1" customWidth="1"/>
    <col min="14593" max="14593" width="9.5703125" style="1" customWidth="1"/>
    <col min="14594" max="14594" width="9.85546875" style="1" customWidth="1"/>
    <col min="14595" max="14604" width="0" style="1" hidden="1" customWidth="1"/>
    <col min="14605" max="14609" width="9.7109375" style="1" customWidth="1"/>
    <col min="14610" max="14610" width="8.42578125" style="1" customWidth="1"/>
    <col min="14611" max="14611" width="0" style="1" hidden="1" customWidth="1"/>
    <col min="14612" max="14623" width="9.7109375" style="1" customWidth="1"/>
    <col min="14624" max="14624" width="14.28515625" style="1" customWidth="1"/>
    <col min="14625" max="14625" width="19.42578125" style="1" customWidth="1"/>
    <col min="14626" max="14626" width="9.140625" style="1"/>
    <col min="14627" max="14627" width="15" style="1" customWidth="1"/>
    <col min="14628" max="14843" width="9.140625" style="1"/>
    <col min="14844" max="14844" width="5.140625" style="1" customWidth="1"/>
    <col min="14845" max="14845" width="32.140625" style="1" customWidth="1"/>
    <col min="14846" max="14846" width="12.85546875" style="1" customWidth="1"/>
    <col min="14847" max="14847" width="5.7109375" style="1" customWidth="1"/>
    <col min="14848" max="14848" width="4.7109375" style="1" customWidth="1"/>
    <col min="14849" max="14849" width="9.5703125" style="1" customWidth="1"/>
    <col min="14850" max="14850" width="9.85546875" style="1" customWidth="1"/>
    <col min="14851" max="14860" width="0" style="1" hidden="1" customWidth="1"/>
    <col min="14861" max="14865" width="9.7109375" style="1" customWidth="1"/>
    <col min="14866" max="14866" width="8.42578125" style="1" customWidth="1"/>
    <col min="14867" max="14867" width="0" style="1" hidden="1" customWidth="1"/>
    <col min="14868" max="14879" width="9.7109375" style="1" customWidth="1"/>
    <col min="14880" max="14880" width="14.28515625" style="1" customWidth="1"/>
    <col min="14881" max="14881" width="19.42578125" style="1" customWidth="1"/>
    <col min="14882" max="14882" width="9.140625" style="1"/>
    <col min="14883" max="14883" width="15" style="1" customWidth="1"/>
    <col min="14884" max="15099" width="9.140625" style="1"/>
    <col min="15100" max="15100" width="5.140625" style="1" customWidth="1"/>
    <col min="15101" max="15101" width="32.140625" style="1" customWidth="1"/>
    <col min="15102" max="15102" width="12.85546875" style="1" customWidth="1"/>
    <col min="15103" max="15103" width="5.7109375" style="1" customWidth="1"/>
    <col min="15104" max="15104" width="4.7109375" style="1" customWidth="1"/>
    <col min="15105" max="15105" width="9.5703125" style="1" customWidth="1"/>
    <col min="15106" max="15106" width="9.85546875" style="1" customWidth="1"/>
    <col min="15107" max="15116" width="0" style="1" hidden="1" customWidth="1"/>
    <col min="15117" max="15121" width="9.7109375" style="1" customWidth="1"/>
    <col min="15122" max="15122" width="8.42578125" style="1" customWidth="1"/>
    <col min="15123" max="15123" width="0" style="1" hidden="1" customWidth="1"/>
    <col min="15124" max="15135" width="9.7109375" style="1" customWidth="1"/>
    <col min="15136" max="15136" width="14.28515625" style="1" customWidth="1"/>
    <col min="15137" max="15137" width="19.42578125" style="1" customWidth="1"/>
    <col min="15138" max="15138" width="9.140625" style="1"/>
    <col min="15139" max="15139" width="15" style="1" customWidth="1"/>
    <col min="15140" max="15355" width="9.140625" style="1"/>
    <col min="15356" max="15356" width="5.140625" style="1" customWidth="1"/>
    <col min="15357" max="15357" width="32.140625" style="1" customWidth="1"/>
    <col min="15358" max="15358" width="12.85546875" style="1" customWidth="1"/>
    <col min="15359" max="15359" width="5.7109375" style="1" customWidth="1"/>
    <col min="15360" max="15360" width="4.7109375" style="1" customWidth="1"/>
    <col min="15361" max="15361" width="9.5703125" style="1" customWidth="1"/>
    <col min="15362" max="15362" width="9.85546875" style="1" customWidth="1"/>
    <col min="15363" max="15372" width="0" style="1" hidden="1" customWidth="1"/>
    <col min="15373" max="15377" width="9.7109375" style="1" customWidth="1"/>
    <col min="15378" max="15378" width="8.42578125" style="1" customWidth="1"/>
    <col min="15379" max="15379" width="0" style="1" hidden="1" customWidth="1"/>
    <col min="15380" max="15391" width="9.7109375" style="1" customWidth="1"/>
    <col min="15392" max="15392" width="14.28515625" style="1" customWidth="1"/>
    <col min="15393" max="15393" width="19.42578125" style="1" customWidth="1"/>
    <col min="15394" max="15394" width="9.140625" style="1"/>
    <col min="15395" max="15395" width="15" style="1" customWidth="1"/>
    <col min="15396" max="15611" width="9.140625" style="1"/>
    <col min="15612" max="15612" width="5.140625" style="1" customWidth="1"/>
    <col min="15613" max="15613" width="32.140625" style="1" customWidth="1"/>
    <col min="15614" max="15614" width="12.85546875" style="1" customWidth="1"/>
    <col min="15615" max="15615" width="5.7109375" style="1" customWidth="1"/>
    <col min="15616" max="15616" width="4.7109375" style="1" customWidth="1"/>
    <col min="15617" max="15617" width="9.5703125" style="1" customWidth="1"/>
    <col min="15618" max="15618" width="9.85546875" style="1" customWidth="1"/>
    <col min="15619" max="15628" width="0" style="1" hidden="1" customWidth="1"/>
    <col min="15629" max="15633" width="9.7109375" style="1" customWidth="1"/>
    <col min="15634" max="15634" width="8.42578125" style="1" customWidth="1"/>
    <col min="15635" max="15635" width="0" style="1" hidden="1" customWidth="1"/>
    <col min="15636" max="15647" width="9.7109375" style="1" customWidth="1"/>
    <col min="15648" max="15648" width="14.28515625" style="1" customWidth="1"/>
    <col min="15649" max="15649" width="19.42578125" style="1" customWidth="1"/>
    <col min="15650" max="15650" width="9.140625" style="1"/>
    <col min="15651" max="15651" width="15" style="1" customWidth="1"/>
    <col min="15652" max="15867" width="9.140625" style="1"/>
    <col min="15868" max="15868" width="5.140625" style="1" customWidth="1"/>
    <col min="15869" max="15869" width="32.140625" style="1" customWidth="1"/>
    <col min="15870" max="15870" width="12.85546875" style="1" customWidth="1"/>
    <col min="15871" max="15871" width="5.7109375" style="1" customWidth="1"/>
    <col min="15872" max="15872" width="4.7109375" style="1" customWidth="1"/>
    <col min="15873" max="15873" width="9.5703125" style="1" customWidth="1"/>
    <col min="15874" max="15874" width="9.85546875" style="1" customWidth="1"/>
    <col min="15875" max="15884" width="0" style="1" hidden="1" customWidth="1"/>
    <col min="15885" max="15889" width="9.7109375" style="1" customWidth="1"/>
    <col min="15890" max="15890" width="8.42578125" style="1" customWidth="1"/>
    <col min="15891" max="15891" width="0" style="1" hidden="1" customWidth="1"/>
    <col min="15892" max="15903" width="9.7109375" style="1" customWidth="1"/>
    <col min="15904" max="15904" width="14.28515625" style="1" customWidth="1"/>
    <col min="15905" max="15905" width="19.42578125" style="1" customWidth="1"/>
    <col min="15906" max="15906" width="9.140625" style="1"/>
    <col min="15907" max="15907" width="15" style="1" customWidth="1"/>
    <col min="15908" max="16123" width="9.140625" style="1"/>
    <col min="16124" max="16124" width="5.140625" style="1" customWidth="1"/>
    <col min="16125" max="16125" width="32.140625" style="1" customWidth="1"/>
    <col min="16126" max="16126" width="12.85546875" style="1" customWidth="1"/>
    <col min="16127" max="16127" width="5.7109375" style="1" customWidth="1"/>
    <col min="16128" max="16128" width="4.7109375" style="1" customWidth="1"/>
    <col min="16129" max="16129" width="9.5703125" style="1" customWidth="1"/>
    <col min="16130" max="16130" width="9.85546875" style="1" customWidth="1"/>
    <col min="16131" max="16140" width="0" style="1" hidden="1" customWidth="1"/>
    <col min="16141" max="16145" width="9.7109375" style="1" customWidth="1"/>
    <col min="16146" max="16146" width="8.42578125" style="1" customWidth="1"/>
    <col min="16147" max="16147" width="0" style="1" hidden="1" customWidth="1"/>
    <col min="16148" max="16159" width="9.7109375" style="1" customWidth="1"/>
    <col min="16160" max="16160" width="14.28515625" style="1" customWidth="1"/>
    <col min="16161" max="16161" width="19.42578125" style="1" customWidth="1"/>
    <col min="16162" max="16162" width="9.140625" style="1"/>
    <col min="16163" max="16163" width="15" style="1" customWidth="1"/>
    <col min="16164" max="16384" width="9.140625" style="1"/>
  </cols>
  <sheetData>
    <row r="1" spans="1:33" ht="15.75" x14ac:dyDescent="0.25">
      <c r="B1" s="91"/>
      <c r="M1" s="167" t="s">
        <v>171</v>
      </c>
      <c r="N1" s="167"/>
      <c r="O1" s="167"/>
      <c r="P1" s="167"/>
      <c r="Q1" s="167"/>
      <c r="R1" s="167"/>
      <c r="S1" s="167"/>
      <c r="T1" s="167"/>
      <c r="U1" s="167"/>
      <c r="V1" s="167"/>
      <c r="W1" s="167"/>
      <c r="X1" s="167"/>
      <c r="Y1" s="167"/>
      <c r="Z1" s="167"/>
      <c r="AA1" s="167"/>
      <c r="AB1" s="167"/>
      <c r="AC1" s="167"/>
      <c r="AD1" s="236" t="s">
        <v>171</v>
      </c>
      <c r="AE1" s="236"/>
      <c r="AF1" s="236"/>
    </row>
    <row r="2" spans="1:33" s="6" customFormat="1" ht="18.75" x14ac:dyDescent="0.25">
      <c r="A2" s="238" t="s">
        <v>100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row>
    <row r="3" spans="1:33" s="6" customFormat="1" ht="15.75" x14ac:dyDescent="0.25">
      <c r="A3" s="235" t="str">
        <f>'Điều chỉnh ĐTC 2023- nội bộ KHV'!A3:V3</f>
        <v>(Kèm theo Tờ trình số ……../TTr-UBND ngày …../11/2023 của UBND huyện Tân Yên)</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3" s="6" customFormat="1" ht="15.75" x14ac:dyDescent="0.25">
      <c r="A4" s="234" t="s">
        <v>87</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row>
    <row r="5" spans="1:33" s="93" customFormat="1" ht="21.75" customHeight="1" x14ac:dyDescent="0.25">
      <c r="A5" s="240" t="s">
        <v>0</v>
      </c>
      <c r="B5" s="241" t="s">
        <v>1</v>
      </c>
      <c r="C5" s="240" t="s">
        <v>2</v>
      </c>
      <c r="D5" s="244" t="s">
        <v>3</v>
      </c>
      <c r="E5" s="231" t="s">
        <v>4</v>
      </c>
      <c r="F5" s="231" t="s">
        <v>5</v>
      </c>
      <c r="G5" s="231" t="s">
        <v>88</v>
      </c>
      <c r="H5" s="228" t="s">
        <v>89</v>
      </c>
      <c r="I5" s="228"/>
      <c r="J5" s="228"/>
      <c r="K5" s="228"/>
      <c r="L5" s="228"/>
      <c r="M5" s="228"/>
      <c r="N5" s="228"/>
      <c r="O5" s="245" t="s">
        <v>90</v>
      </c>
      <c r="P5" s="245" t="s">
        <v>91</v>
      </c>
      <c r="Q5" s="230"/>
      <c r="R5" s="258" t="s">
        <v>189</v>
      </c>
      <c r="S5" s="258"/>
      <c r="T5" s="258"/>
      <c r="U5" s="258"/>
      <c r="V5" s="258"/>
      <c r="W5" s="252" t="s">
        <v>103</v>
      </c>
      <c r="X5" s="253"/>
      <c r="Y5" s="253"/>
      <c r="Z5" s="252" t="s">
        <v>104</v>
      </c>
      <c r="AA5" s="253"/>
      <c r="AB5" s="253"/>
      <c r="AC5" s="253"/>
      <c r="AD5" s="256"/>
      <c r="AE5" s="249" t="s">
        <v>105</v>
      </c>
      <c r="AF5" s="231" t="s">
        <v>92</v>
      </c>
    </row>
    <row r="6" spans="1:33" s="10" customFormat="1" ht="33.75" customHeight="1" x14ac:dyDescent="0.25">
      <c r="A6" s="240"/>
      <c r="B6" s="242"/>
      <c r="C6" s="240"/>
      <c r="D6" s="244"/>
      <c r="E6" s="231"/>
      <c r="F6" s="231"/>
      <c r="G6" s="231"/>
      <c r="H6" s="228"/>
      <c r="I6" s="228"/>
      <c r="J6" s="228"/>
      <c r="K6" s="228"/>
      <c r="L6" s="228"/>
      <c r="M6" s="228"/>
      <c r="N6" s="228"/>
      <c r="O6" s="246"/>
      <c r="P6" s="246"/>
      <c r="Q6" s="230"/>
      <c r="R6" s="258"/>
      <c r="S6" s="258"/>
      <c r="T6" s="258"/>
      <c r="U6" s="258"/>
      <c r="V6" s="258"/>
      <c r="W6" s="254"/>
      <c r="X6" s="255"/>
      <c r="Y6" s="255"/>
      <c r="Z6" s="254"/>
      <c r="AA6" s="255"/>
      <c r="AB6" s="255"/>
      <c r="AC6" s="255"/>
      <c r="AD6" s="257"/>
      <c r="AE6" s="250"/>
      <c r="AF6" s="231"/>
    </row>
    <row r="7" spans="1:33" s="10" customFormat="1" ht="25.5" customHeight="1" x14ac:dyDescent="0.25">
      <c r="A7" s="240"/>
      <c r="B7" s="242"/>
      <c r="C7" s="240"/>
      <c r="D7" s="244"/>
      <c r="E7" s="231"/>
      <c r="F7" s="231"/>
      <c r="G7" s="231"/>
      <c r="H7" s="230" t="s">
        <v>8</v>
      </c>
      <c r="I7" s="230" t="s">
        <v>93</v>
      </c>
      <c r="J7" s="230" t="s">
        <v>9</v>
      </c>
      <c r="K7" s="230" t="s">
        <v>10</v>
      </c>
      <c r="L7" s="230" t="s">
        <v>11</v>
      </c>
      <c r="M7" s="248" t="s">
        <v>94</v>
      </c>
      <c r="N7" s="230" t="s">
        <v>12</v>
      </c>
      <c r="O7" s="246"/>
      <c r="P7" s="246"/>
      <c r="Q7" s="248" t="s">
        <v>94</v>
      </c>
      <c r="R7" s="230" t="s">
        <v>95</v>
      </c>
      <c r="S7" s="230" t="s">
        <v>14</v>
      </c>
      <c r="T7" s="230"/>
      <c r="U7" s="230"/>
      <c r="V7" s="230"/>
      <c r="W7" s="228" t="s">
        <v>96</v>
      </c>
      <c r="X7" s="252" t="s">
        <v>14</v>
      </c>
      <c r="Y7" s="253"/>
      <c r="Z7" s="245" t="s">
        <v>95</v>
      </c>
      <c r="AA7" s="230" t="s">
        <v>14</v>
      </c>
      <c r="AB7" s="230"/>
      <c r="AC7" s="230"/>
      <c r="AD7" s="230"/>
      <c r="AE7" s="250"/>
      <c r="AF7" s="231"/>
    </row>
    <row r="8" spans="1:33" s="10" customFormat="1" ht="22.5" customHeight="1" x14ac:dyDescent="0.25">
      <c r="A8" s="240"/>
      <c r="B8" s="242"/>
      <c r="C8" s="240"/>
      <c r="D8" s="244"/>
      <c r="E8" s="231"/>
      <c r="F8" s="231"/>
      <c r="G8" s="231"/>
      <c r="H8" s="230"/>
      <c r="I8" s="230"/>
      <c r="J8" s="230"/>
      <c r="K8" s="230"/>
      <c r="L8" s="230"/>
      <c r="M8" s="248"/>
      <c r="N8" s="230"/>
      <c r="O8" s="246"/>
      <c r="P8" s="246"/>
      <c r="Q8" s="248"/>
      <c r="R8" s="230"/>
      <c r="S8" s="230" t="s">
        <v>10</v>
      </c>
      <c r="T8" s="230" t="s">
        <v>97</v>
      </c>
      <c r="U8" s="248" t="s">
        <v>94</v>
      </c>
      <c r="V8" s="230" t="s">
        <v>12</v>
      </c>
      <c r="W8" s="228"/>
      <c r="X8" s="258" t="s">
        <v>190</v>
      </c>
      <c r="Y8" s="258" t="s">
        <v>191</v>
      </c>
      <c r="Z8" s="246"/>
      <c r="AA8" s="230" t="s">
        <v>10</v>
      </c>
      <c r="AB8" s="230" t="s">
        <v>97</v>
      </c>
      <c r="AC8" s="248" t="s">
        <v>94</v>
      </c>
      <c r="AD8" s="230" t="s">
        <v>12</v>
      </c>
      <c r="AE8" s="250"/>
      <c r="AF8" s="231"/>
    </row>
    <row r="9" spans="1:33" s="10" customFormat="1" ht="12.75" customHeight="1" x14ac:dyDescent="0.25">
      <c r="A9" s="240"/>
      <c r="B9" s="242"/>
      <c r="C9" s="240"/>
      <c r="D9" s="244"/>
      <c r="E9" s="231"/>
      <c r="F9" s="231"/>
      <c r="G9" s="231"/>
      <c r="H9" s="230"/>
      <c r="I9" s="230"/>
      <c r="J9" s="230"/>
      <c r="K9" s="230"/>
      <c r="L9" s="230"/>
      <c r="M9" s="248"/>
      <c r="N9" s="230"/>
      <c r="O9" s="246"/>
      <c r="P9" s="246"/>
      <c r="Q9" s="248"/>
      <c r="R9" s="230"/>
      <c r="S9" s="230"/>
      <c r="T9" s="230"/>
      <c r="U9" s="248"/>
      <c r="V9" s="230"/>
      <c r="W9" s="228"/>
      <c r="X9" s="258"/>
      <c r="Y9" s="258"/>
      <c r="Z9" s="246"/>
      <c r="AA9" s="230"/>
      <c r="AB9" s="230"/>
      <c r="AC9" s="248"/>
      <c r="AD9" s="230"/>
      <c r="AE9" s="250"/>
      <c r="AF9" s="231"/>
    </row>
    <row r="10" spans="1:33" s="10" customFormat="1" ht="25.5" customHeight="1" x14ac:dyDescent="0.25">
      <c r="A10" s="240"/>
      <c r="B10" s="243"/>
      <c r="C10" s="240"/>
      <c r="D10" s="244"/>
      <c r="E10" s="231"/>
      <c r="F10" s="231"/>
      <c r="G10" s="231"/>
      <c r="H10" s="230"/>
      <c r="I10" s="230"/>
      <c r="J10" s="230"/>
      <c r="K10" s="230"/>
      <c r="L10" s="230"/>
      <c r="M10" s="248"/>
      <c r="N10" s="230"/>
      <c r="O10" s="247"/>
      <c r="P10" s="247"/>
      <c r="Q10" s="248"/>
      <c r="R10" s="230"/>
      <c r="S10" s="230"/>
      <c r="T10" s="230"/>
      <c r="U10" s="248"/>
      <c r="V10" s="230"/>
      <c r="W10" s="228"/>
      <c r="X10" s="258"/>
      <c r="Y10" s="258"/>
      <c r="Z10" s="247"/>
      <c r="AA10" s="230"/>
      <c r="AB10" s="230"/>
      <c r="AC10" s="248"/>
      <c r="AD10" s="230"/>
      <c r="AE10" s="251"/>
      <c r="AF10" s="231"/>
    </row>
    <row r="11" spans="1:33" s="98" customFormat="1" ht="15.75" x14ac:dyDescent="0.25">
      <c r="A11" s="13"/>
      <c r="B11" s="71" t="s">
        <v>15</v>
      </c>
      <c r="C11" s="15"/>
      <c r="D11" s="95"/>
      <c r="E11" s="96">
        <f>E12+E14</f>
        <v>2</v>
      </c>
      <c r="F11" s="96">
        <f t="shared" ref="F11:AE11" si="0">F12+F14</f>
        <v>3200</v>
      </c>
      <c r="G11" s="96">
        <f t="shared" si="0"/>
        <v>0</v>
      </c>
      <c r="H11" s="96">
        <f t="shared" si="0"/>
        <v>3000</v>
      </c>
      <c r="I11" s="96">
        <f t="shared" si="0"/>
        <v>0</v>
      </c>
      <c r="J11" s="96">
        <f t="shared" si="0"/>
        <v>0</v>
      </c>
      <c r="K11" s="96">
        <f t="shared" si="0"/>
        <v>1000</v>
      </c>
      <c r="L11" s="96">
        <f t="shared" si="0"/>
        <v>1000</v>
      </c>
      <c r="M11" s="96">
        <f t="shared" si="0"/>
        <v>1000</v>
      </c>
      <c r="N11" s="96">
        <f t="shared" si="0"/>
        <v>0</v>
      </c>
      <c r="O11" s="96">
        <f t="shared" si="0"/>
        <v>0</v>
      </c>
      <c r="P11" s="96">
        <f t="shared" si="0"/>
        <v>-1000</v>
      </c>
      <c r="Q11" s="96">
        <f t="shared" si="0"/>
        <v>-1000</v>
      </c>
      <c r="R11" s="96">
        <f t="shared" si="0"/>
        <v>2000</v>
      </c>
      <c r="S11" s="96">
        <f t="shared" si="0"/>
        <v>1000</v>
      </c>
      <c r="T11" s="96">
        <f t="shared" si="0"/>
        <v>1000</v>
      </c>
      <c r="U11" s="96">
        <f t="shared" si="0"/>
        <v>0</v>
      </c>
      <c r="V11" s="96">
        <f t="shared" si="0"/>
        <v>0</v>
      </c>
      <c r="W11" s="96">
        <f t="shared" si="0"/>
        <v>0</v>
      </c>
      <c r="X11" s="96">
        <f t="shared" si="0"/>
        <v>0</v>
      </c>
      <c r="Y11" s="96">
        <f t="shared" si="0"/>
        <v>0</v>
      </c>
      <c r="Z11" s="96">
        <f t="shared" si="0"/>
        <v>2000</v>
      </c>
      <c r="AA11" s="96">
        <f t="shared" si="0"/>
        <v>1000</v>
      </c>
      <c r="AB11" s="96">
        <f t="shared" si="0"/>
        <v>1000</v>
      </c>
      <c r="AC11" s="96">
        <f t="shared" si="0"/>
        <v>0</v>
      </c>
      <c r="AD11" s="96">
        <f t="shared" si="0"/>
        <v>0</v>
      </c>
      <c r="AE11" s="96">
        <f t="shared" si="0"/>
        <v>2000</v>
      </c>
      <c r="AF11" s="97"/>
    </row>
    <row r="12" spans="1:33" s="98" customFormat="1" ht="31.5" x14ac:dyDescent="0.25">
      <c r="A12" s="13"/>
      <c r="B12" s="71" t="s">
        <v>98</v>
      </c>
      <c r="C12" s="15"/>
      <c r="D12" s="95"/>
      <c r="E12" s="96">
        <f>SUM(E13)</f>
        <v>1</v>
      </c>
      <c r="F12" s="96">
        <f t="shared" ref="F12:AE12" si="1">SUM(F13)</f>
        <v>3200</v>
      </c>
      <c r="G12" s="96">
        <f t="shared" si="1"/>
        <v>0</v>
      </c>
      <c r="H12" s="96">
        <f t="shared" si="1"/>
        <v>3000</v>
      </c>
      <c r="I12" s="96">
        <f t="shared" si="1"/>
        <v>0</v>
      </c>
      <c r="J12" s="96">
        <f t="shared" si="1"/>
        <v>0</v>
      </c>
      <c r="K12" s="96">
        <f t="shared" si="1"/>
        <v>1000</v>
      </c>
      <c r="L12" s="96">
        <f t="shared" si="1"/>
        <v>1000</v>
      </c>
      <c r="M12" s="96">
        <f t="shared" si="1"/>
        <v>1000</v>
      </c>
      <c r="N12" s="96">
        <f t="shared" si="1"/>
        <v>0</v>
      </c>
      <c r="O12" s="96">
        <f t="shared" si="1"/>
        <v>0</v>
      </c>
      <c r="P12" s="96">
        <f t="shared" si="1"/>
        <v>-1000</v>
      </c>
      <c r="Q12" s="96">
        <f t="shared" si="1"/>
        <v>-1000</v>
      </c>
      <c r="R12" s="96">
        <f t="shared" si="1"/>
        <v>2000</v>
      </c>
      <c r="S12" s="96">
        <f t="shared" si="1"/>
        <v>1000</v>
      </c>
      <c r="T12" s="96">
        <f t="shared" si="1"/>
        <v>1000</v>
      </c>
      <c r="U12" s="96">
        <f t="shared" si="1"/>
        <v>0</v>
      </c>
      <c r="V12" s="96">
        <f t="shared" si="1"/>
        <v>0</v>
      </c>
      <c r="W12" s="96">
        <f t="shared" si="1"/>
        <v>-2000</v>
      </c>
      <c r="X12" s="96">
        <f t="shared" si="1"/>
        <v>-1000</v>
      </c>
      <c r="Y12" s="96">
        <f t="shared" si="1"/>
        <v>-1000</v>
      </c>
      <c r="Z12" s="96">
        <f t="shared" si="1"/>
        <v>0</v>
      </c>
      <c r="AA12" s="96">
        <f t="shared" si="1"/>
        <v>0</v>
      </c>
      <c r="AB12" s="96">
        <f t="shared" si="1"/>
        <v>0</v>
      </c>
      <c r="AC12" s="96">
        <f t="shared" si="1"/>
        <v>0</v>
      </c>
      <c r="AD12" s="96">
        <f t="shared" si="1"/>
        <v>0</v>
      </c>
      <c r="AE12" s="96">
        <f t="shared" si="1"/>
        <v>0</v>
      </c>
      <c r="AF12" s="96">
        <f>SUM(AF13:AF13)</f>
        <v>0</v>
      </c>
    </row>
    <row r="13" spans="1:33" s="37" customFormat="1" ht="31.5" x14ac:dyDescent="0.25">
      <c r="A13" s="99">
        <v>1</v>
      </c>
      <c r="B13" s="59" t="s">
        <v>49</v>
      </c>
      <c r="C13" s="24" t="s">
        <v>26</v>
      </c>
      <c r="D13" s="100">
        <v>2023</v>
      </c>
      <c r="E13" s="34">
        <v>1</v>
      </c>
      <c r="F13" s="33">
        <v>3200</v>
      </c>
      <c r="G13" s="33"/>
      <c r="H13" s="34">
        <f>I13+J13+K13+L13+M13+N13</f>
        <v>3000</v>
      </c>
      <c r="I13" s="35"/>
      <c r="J13" s="35"/>
      <c r="K13" s="34">
        <v>1000</v>
      </c>
      <c r="L13" s="34">
        <v>1000</v>
      </c>
      <c r="M13" s="34">
        <v>1000</v>
      </c>
      <c r="N13" s="34"/>
      <c r="O13" s="34"/>
      <c r="P13" s="34">
        <v>-1000</v>
      </c>
      <c r="Q13" s="34">
        <v>-1000</v>
      </c>
      <c r="R13" s="34">
        <f>SUM(S13:V13)</f>
        <v>2000</v>
      </c>
      <c r="S13" s="34">
        <f>K13+O13</f>
        <v>1000</v>
      </c>
      <c r="T13" s="96">
        <v>1000</v>
      </c>
      <c r="U13" s="34">
        <f>M13+Q13</f>
        <v>0</v>
      </c>
      <c r="V13" s="34">
        <f>N13</f>
        <v>0</v>
      </c>
      <c r="W13" s="96">
        <f>SUM(X13:Y13)</f>
        <v>-2000</v>
      </c>
      <c r="X13" s="96">
        <v>-1000</v>
      </c>
      <c r="Y13" s="96">
        <v>-1000</v>
      </c>
      <c r="Z13" s="96">
        <f>SUM(AA13:AD13)</f>
        <v>0</v>
      </c>
      <c r="AA13" s="96">
        <f>S13+X13</f>
        <v>0</v>
      </c>
      <c r="AB13" s="96">
        <f>T13+Y13</f>
        <v>0</v>
      </c>
      <c r="AC13" s="96">
        <f>U13</f>
        <v>0</v>
      </c>
      <c r="AD13" s="96">
        <f>V13</f>
        <v>0</v>
      </c>
      <c r="AE13" s="96">
        <f>G13+Z13</f>
        <v>0</v>
      </c>
      <c r="AF13" s="30"/>
      <c r="AG13" s="101"/>
    </row>
    <row r="14" spans="1:33" s="98" customFormat="1" ht="31.5" x14ac:dyDescent="0.25">
      <c r="A14" s="13"/>
      <c r="B14" s="71" t="s">
        <v>99</v>
      </c>
      <c r="C14" s="15"/>
      <c r="D14" s="95"/>
      <c r="E14" s="96">
        <f>SUM(E15)</f>
        <v>1</v>
      </c>
      <c r="F14" s="96">
        <f t="shared" ref="F14:AE14" si="2">SUM(F15)</f>
        <v>0</v>
      </c>
      <c r="G14" s="96">
        <f t="shared" si="2"/>
        <v>0</v>
      </c>
      <c r="H14" s="96">
        <f t="shared" si="2"/>
        <v>0</v>
      </c>
      <c r="I14" s="96">
        <f t="shared" si="2"/>
        <v>0</v>
      </c>
      <c r="J14" s="96">
        <f t="shared" si="2"/>
        <v>0</v>
      </c>
      <c r="K14" s="96">
        <f t="shared" si="2"/>
        <v>0</v>
      </c>
      <c r="L14" s="96">
        <f t="shared" si="2"/>
        <v>0</v>
      </c>
      <c r="M14" s="96">
        <f t="shared" si="2"/>
        <v>0</v>
      </c>
      <c r="N14" s="96">
        <f t="shared" si="2"/>
        <v>0</v>
      </c>
      <c r="O14" s="96">
        <f t="shared" si="2"/>
        <v>0</v>
      </c>
      <c r="P14" s="96">
        <f t="shared" si="2"/>
        <v>0</v>
      </c>
      <c r="Q14" s="96">
        <f t="shared" si="2"/>
        <v>0</v>
      </c>
      <c r="R14" s="96">
        <f t="shared" si="2"/>
        <v>0</v>
      </c>
      <c r="S14" s="96">
        <f t="shared" si="2"/>
        <v>0</v>
      </c>
      <c r="T14" s="96">
        <f t="shared" si="2"/>
        <v>0</v>
      </c>
      <c r="U14" s="96">
        <f t="shared" si="2"/>
        <v>0</v>
      </c>
      <c r="V14" s="96">
        <f t="shared" si="2"/>
        <v>0</v>
      </c>
      <c r="W14" s="96">
        <f t="shared" si="2"/>
        <v>2000</v>
      </c>
      <c r="X14" s="96">
        <f t="shared" si="2"/>
        <v>1000</v>
      </c>
      <c r="Y14" s="96">
        <f t="shared" si="2"/>
        <v>1000</v>
      </c>
      <c r="Z14" s="96">
        <f t="shared" si="2"/>
        <v>2000</v>
      </c>
      <c r="AA14" s="96">
        <f t="shared" si="2"/>
        <v>1000</v>
      </c>
      <c r="AB14" s="96">
        <f t="shared" si="2"/>
        <v>1000</v>
      </c>
      <c r="AC14" s="96">
        <f t="shared" si="2"/>
        <v>0</v>
      </c>
      <c r="AD14" s="96">
        <f t="shared" si="2"/>
        <v>0</v>
      </c>
      <c r="AE14" s="96">
        <f t="shared" si="2"/>
        <v>2000</v>
      </c>
      <c r="AF14" s="24"/>
      <c r="AG14" s="15"/>
    </row>
    <row r="15" spans="1:33" ht="31.5" x14ac:dyDescent="0.2">
      <c r="A15" s="13">
        <v>2</v>
      </c>
      <c r="B15" s="60" t="s">
        <v>101</v>
      </c>
      <c r="C15" s="102" t="s">
        <v>102</v>
      </c>
      <c r="D15" s="100" t="s">
        <v>23</v>
      </c>
      <c r="E15" s="103">
        <v>1</v>
      </c>
      <c r="F15" s="36"/>
      <c r="G15" s="36"/>
      <c r="H15" s="36"/>
      <c r="I15" s="36"/>
      <c r="J15" s="36"/>
      <c r="K15" s="36"/>
      <c r="L15" s="36"/>
      <c r="M15" s="36"/>
      <c r="N15" s="36"/>
      <c r="O15" s="36"/>
      <c r="P15" s="36"/>
      <c r="Q15" s="36"/>
      <c r="R15" s="36"/>
      <c r="S15" s="36"/>
      <c r="T15" s="36"/>
      <c r="U15" s="36"/>
      <c r="V15" s="36"/>
      <c r="W15" s="96">
        <f>SUM(X15:Y15)</f>
        <v>2000</v>
      </c>
      <c r="X15" s="36">
        <v>1000</v>
      </c>
      <c r="Y15" s="36">
        <v>1000</v>
      </c>
      <c r="Z15" s="96">
        <f>SUM(AA15:AD15)</f>
        <v>2000</v>
      </c>
      <c r="AA15" s="96">
        <f t="shared" ref="AA15" si="3">S15+X15</f>
        <v>1000</v>
      </c>
      <c r="AB15" s="96">
        <f t="shared" ref="AB15" si="4">T15+Y15</f>
        <v>1000</v>
      </c>
      <c r="AC15" s="96">
        <f t="shared" ref="AC15" si="5">U15</f>
        <v>0</v>
      </c>
      <c r="AD15" s="96">
        <f t="shared" ref="AD15" si="6">V15</f>
        <v>0</v>
      </c>
      <c r="AE15" s="96">
        <f>G15+Z15</f>
        <v>2000</v>
      </c>
      <c r="AF15" s="24"/>
      <c r="AG15" s="43"/>
    </row>
  </sheetData>
  <mergeCells count="44">
    <mergeCell ref="AD1:AF1"/>
    <mergeCell ref="AF5:AF10"/>
    <mergeCell ref="H7:H10"/>
    <mergeCell ref="I7:I10"/>
    <mergeCell ref="J7:J10"/>
    <mergeCell ref="K7:K10"/>
    <mergeCell ref="L7:L10"/>
    <mergeCell ref="R5:V6"/>
    <mergeCell ref="R7:R10"/>
    <mergeCell ref="S7:V7"/>
    <mergeCell ref="W7:W10"/>
    <mergeCell ref="X7:Y7"/>
    <mergeCell ref="Z7:Z10"/>
    <mergeCell ref="AA7:AD7"/>
    <mergeCell ref="S8:S10"/>
    <mergeCell ref="T8:T10"/>
    <mergeCell ref="U8:U10"/>
    <mergeCell ref="N7:N10"/>
    <mergeCell ref="Q7:Q10"/>
    <mergeCell ref="W5:Y6"/>
    <mergeCell ref="Z5:AD6"/>
    <mergeCell ref="V8:V10"/>
    <mergeCell ref="AC8:AC10"/>
    <mergeCell ref="AD8:AD10"/>
    <mergeCell ref="X8:X10"/>
    <mergeCell ref="Y8:Y10"/>
    <mergeCell ref="AA8:AA10"/>
    <mergeCell ref="AB8:AB10"/>
    <mergeCell ref="A2:AF2"/>
    <mergeCell ref="A3:AF3"/>
    <mergeCell ref="A4:AF4"/>
    <mergeCell ref="A5:A10"/>
    <mergeCell ref="B5:B10"/>
    <mergeCell ref="C5:C10"/>
    <mergeCell ref="D5:D10"/>
    <mergeCell ref="E5:E10"/>
    <mergeCell ref="F5:F10"/>
    <mergeCell ref="G5:G10"/>
    <mergeCell ref="H5:N6"/>
    <mergeCell ref="O5:O10"/>
    <mergeCell ref="P5:P10"/>
    <mergeCell ref="Q5:Q6"/>
    <mergeCell ref="M7:M10"/>
    <mergeCell ref="AE5:AE10"/>
  </mergeCells>
  <pageMargins left="0.43307086614173229" right="0.39370078740157483" top="0.74803149606299213" bottom="0.7480314960629921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workbookViewId="0">
      <selection activeCell="K8" sqref="K8"/>
    </sheetView>
  </sheetViews>
  <sheetFormatPr defaultRowHeight="12.75" x14ac:dyDescent="0.2"/>
  <cols>
    <col min="1" max="1" width="5.140625" style="1" customWidth="1"/>
    <col min="2" max="2" width="28" style="1" customWidth="1"/>
    <col min="3" max="3" width="9.140625" style="1" customWidth="1"/>
    <col min="4" max="4" width="6" style="2" customWidth="1"/>
    <col min="5" max="5" width="5.28515625" style="1" customWidth="1"/>
    <col min="6" max="6" width="11.42578125" style="1" customWidth="1"/>
    <col min="7" max="7" width="10.140625" style="1" customWidth="1"/>
    <col min="8" max="8" width="10.140625" style="1" hidden="1" customWidth="1"/>
    <col min="9" max="9" width="11.7109375" style="4" customWidth="1"/>
    <col min="10" max="10" width="8.5703125" style="1" customWidth="1"/>
    <col min="11" max="11" width="7.85546875" style="1" customWidth="1"/>
    <col min="12" max="13" width="9.5703125" style="1" customWidth="1"/>
    <col min="14" max="14" width="10.85546875" style="4" customWidth="1"/>
    <col min="15" max="15" width="10" style="4" customWidth="1"/>
    <col min="16" max="16" width="8" style="4" customWidth="1"/>
    <col min="17" max="17" width="7.7109375" style="4" customWidth="1"/>
    <col min="18" max="19" width="10" style="4" customWidth="1"/>
    <col min="20" max="20" width="20.42578125" style="4" customWidth="1"/>
    <col min="21" max="21" width="43.5703125" style="3" customWidth="1"/>
    <col min="22" max="22" width="12.5703125" style="3" customWidth="1"/>
    <col min="23" max="23" width="20.140625" style="1" customWidth="1"/>
    <col min="24" max="24" width="10.42578125" style="1" bestFit="1" customWidth="1"/>
    <col min="25" max="25" width="14.140625" style="1" customWidth="1"/>
    <col min="26" max="233" width="9.140625" style="1"/>
    <col min="234" max="234" width="5.140625" style="1" customWidth="1"/>
    <col min="235" max="235" width="28" style="1" customWidth="1"/>
    <col min="236" max="236" width="9.140625" style="1" customWidth="1"/>
    <col min="237" max="237" width="6" style="1" customWidth="1"/>
    <col min="238" max="238" width="5.28515625" style="1" customWidth="1"/>
    <col min="239" max="239" width="11.42578125" style="1" customWidth="1"/>
    <col min="240" max="243" width="0" style="1" hidden="1" customWidth="1"/>
    <col min="244" max="244" width="10.140625" style="1" customWidth="1"/>
    <col min="245" max="253" width="0" style="1" hidden="1" customWidth="1"/>
    <col min="254" max="254" width="10" style="1" customWidth="1"/>
    <col min="255" max="255" width="8" style="1" customWidth="1"/>
    <col min="256" max="256" width="7.7109375" style="1" customWidth="1"/>
    <col min="257" max="258" width="10" style="1" customWidth="1"/>
    <col min="259" max="259" width="0" style="1" hidden="1" customWidth="1"/>
    <col min="260" max="260" width="10.7109375" style="1" customWidth="1"/>
    <col min="261" max="261" width="10" style="1" customWidth="1"/>
    <col min="262" max="262" width="10.7109375" style="1" customWidth="1"/>
    <col min="263" max="263" width="9.42578125" style="1" customWidth="1"/>
    <col min="264" max="264" width="8.28515625" style="1" customWidth="1"/>
    <col min="265" max="266" width="10" style="1" customWidth="1"/>
    <col min="267" max="267" width="6.7109375" style="1" customWidth="1"/>
    <col min="268" max="268" width="9.7109375" style="1" customWidth="1"/>
    <col min="269" max="271" width="10" style="1" customWidth="1"/>
    <col min="272" max="272" width="0" style="1" hidden="1" customWidth="1"/>
    <col min="273" max="274" width="10" style="1" customWidth="1"/>
    <col min="275" max="275" width="20.42578125" style="1" customWidth="1"/>
    <col min="276" max="277" width="0" style="1" hidden="1" customWidth="1"/>
    <col min="278" max="278" width="12.5703125" style="1" customWidth="1"/>
    <col min="279" max="279" width="20.140625" style="1" customWidth="1"/>
    <col min="280" max="280" width="10.42578125" style="1" bestFit="1" customWidth="1"/>
    <col min="281" max="281" width="14.140625" style="1" customWidth="1"/>
    <col min="282" max="489" width="9.140625" style="1"/>
    <col min="490" max="490" width="5.140625" style="1" customWidth="1"/>
    <col min="491" max="491" width="28" style="1" customWidth="1"/>
    <col min="492" max="492" width="9.140625" style="1" customWidth="1"/>
    <col min="493" max="493" width="6" style="1" customWidth="1"/>
    <col min="494" max="494" width="5.28515625" style="1" customWidth="1"/>
    <col min="495" max="495" width="11.42578125" style="1" customWidth="1"/>
    <col min="496" max="499" width="0" style="1" hidden="1" customWidth="1"/>
    <col min="500" max="500" width="10.140625" style="1" customWidth="1"/>
    <col min="501" max="509" width="0" style="1" hidden="1" customWidth="1"/>
    <col min="510" max="510" width="10" style="1" customWidth="1"/>
    <col min="511" max="511" width="8" style="1" customWidth="1"/>
    <col min="512" max="512" width="7.7109375" style="1" customWidth="1"/>
    <col min="513" max="514" width="10" style="1" customWidth="1"/>
    <col min="515" max="515" width="0" style="1" hidden="1" customWidth="1"/>
    <col min="516" max="516" width="10.7109375" style="1" customWidth="1"/>
    <col min="517" max="517" width="10" style="1" customWidth="1"/>
    <col min="518" max="518" width="10.7109375" style="1" customWidth="1"/>
    <col min="519" max="519" width="9.42578125" style="1" customWidth="1"/>
    <col min="520" max="520" width="8.28515625" style="1" customWidth="1"/>
    <col min="521" max="522" width="10" style="1" customWidth="1"/>
    <col min="523" max="523" width="6.7109375" style="1" customWidth="1"/>
    <col min="524" max="524" width="9.7109375" style="1" customWidth="1"/>
    <col min="525" max="527" width="10" style="1" customWidth="1"/>
    <col min="528" max="528" width="0" style="1" hidden="1" customWidth="1"/>
    <col min="529" max="530" width="10" style="1" customWidth="1"/>
    <col min="531" max="531" width="20.42578125" style="1" customWidth="1"/>
    <col min="532" max="533" width="0" style="1" hidden="1" customWidth="1"/>
    <col min="534" max="534" width="12.5703125" style="1" customWidth="1"/>
    <col min="535" max="535" width="20.140625" style="1" customWidth="1"/>
    <col min="536" max="536" width="10.42578125" style="1" bestFit="1" customWidth="1"/>
    <col min="537" max="537" width="14.140625" style="1" customWidth="1"/>
    <col min="538" max="745" width="9.140625" style="1"/>
    <col min="746" max="746" width="5.140625" style="1" customWidth="1"/>
    <col min="747" max="747" width="28" style="1" customWidth="1"/>
    <col min="748" max="748" width="9.140625" style="1" customWidth="1"/>
    <col min="749" max="749" width="6" style="1" customWidth="1"/>
    <col min="750" max="750" width="5.28515625" style="1" customWidth="1"/>
    <col min="751" max="751" width="11.42578125" style="1" customWidth="1"/>
    <col min="752" max="755" width="0" style="1" hidden="1" customWidth="1"/>
    <col min="756" max="756" width="10.140625" style="1" customWidth="1"/>
    <col min="757" max="765" width="0" style="1" hidden="1" customWidth="1"/>
    <col min="766" max="766" width="10" style="1" customWidth="1"/>
    <col min="767" max="767" width="8" style="1" customWidth="1"/>
    <col min="768" max="768" width="7.7109375" style="1" customWidth="1"/>
    <col min="769" max="770" width="10" style="1" customWidth="1"/>
    <col min="771" max="771" width="0" style="1" hidden="1" customWidth="1"/>
    <col min="772" max="772" width="10.7109375" style="1" customWidth="1"/>
    <col min="773" max="773" width="10" style="1" customWidth="1"/>
    <col min="774" max="774" width="10.7109375" style="1" customWidth="1"/>
    <col min="775" max="775" width="9.42578125" style="1" customWidth="1"/>
    <col min="776" max="776" width="8.28515625" style="1" customWidth="1"/>
    <col min="777" max="778" width="10" style="1" customWidth="1"/>
    <col min="779" max="779" width="6.7109375" style="1" customWidth="1"/>
    <col min="780" max="780" width="9.7109375" style="1" customWidth="1"/>
    <col min="781" max="783" width="10" style="1" customWidth="1"/>
    <col min="784" max="784" width="0" style="1" hidden="1" customWidth="1"/>
    <col min="785" max="786" width="10" style="1" customWidth="1"/>
    <col min="787" max="787" width="20.42578125" style="1" customWidth="1"/>
    <col min="788" max="789" width="0" style="1" hidden="1" customWidth="1"/>
    <col min="790" max="790" width="12.5703125" style="1" customWidth="1"/>
    <col min="791" max="791" width="20.140625" style="1" customWidth="1"/>
    <col min="792" max="792" width="10.42578125" style="1" bestFit="1" customWidth="1"/>
    <col min="793" max="793" width="14.140625" style="1" customWidth="1"/>
    <col min="794" max="1001" width="9.140625" style="1"/>
    <col min="1002" max="1002" width="5.140625" style="1" customWidth="1"/>
    <col min="1003" max="1003" width="28" style="1" customWidth="1"/>
    <col min="1004" max="1004" width="9.140625" style="1" customWidth="1"/>
    <col min="1005" max="1005" width="6" style="1" customWidth="1"/>
    <col min="1006" max="1006" width="5.28515625" style="1" customWidth="1"/>
    <col min="1007" max="1007" width="11.42578125" style="1" customWidth="1"/>
    <col min="1008" max="1011" width="0" style="1" hidden="1" customWidth="1"/>
    <col min="1012" max="1012" width="10.140625" style="1" customWidth="1"/>
    <col min="1013" max="1021" width="0" style="1" hidden="1" customWidth="1"/>
    <col min="1022" max="1022" width="10" style="1" customWidth="1"/>
    <col min="1023" max="1023" width="8" style="1" customWidth="1"/>
    <col min="1024" max="1024" width="7.7109375" style="1" customWidth="1"/>
    <col min="1025" max="1026" width="10" style="1" customWidth="1"/>
    <col min="1027" max="1027" width="0" style="1" hidden="1" customWidth="1"/>
    <col min="1028" max="1028" width="10.7109375" style="1" customWidth="1"/>
    <col min="1029" max="1029" width="10" style="1" customWidth="1"/>
    <col min="1030" max="1030" width="10.7109375" style="1" customWidth="1"/>
    <col min="1031" max="1031" width="9.42578125" style="1" customWidth="1"/>
    <col min="1032" max="1032" width="8.28515625" style="1" customWidth="1"/>
    <col min="1033" max="1034" width="10" style="1" customWidth="1"/>
    <col min="1035" max="1035" width="6.7109375" style="1" customWidth="1"/>
    <col min="1036" max="1036" width="9.7109375" style="1" customWidth="1"/>
    <col min="1037" max="1039" width="10" style="1" customWidth="1"/>
    <col min="1040" max="1040" width="0" style="1" hidden="1" customWidth="1"/>
    <col min="1041" max="1042" width="10" style="1" customWidth="1"/>
    <col min="1043" max="1043" width="20.42578125" style="1" customWidth="1"/>
    <col min="1044" max="1045" width="0" style="1" hidden="1" customWidth="1"/>
    <col min="1046" max="1046" width="12.5703125" style="1" customWidth="1"/>
    <col min="1047" max="1047" width="20.140625" style="1" customWidth="1"/>
    <col min="1048" max="1048" width="10.42578125" style="1" bestFit="1" customWidth="1"/>
    <col min="1049" max="1049" width="14.140625" style="1" customWidth="1"/>
    <col min="1050" max="1257" width="9.140625" style="1"/>
    <col min="1258" max="1258" width="5.140625" style="1" customWidth="1"/>
    <col min="1259" max="1259" width="28" style="1" customWidth="1"/>
    <col min="1260" max="1260" width="9.140625" style="1" customWidth="1"/>
    <col min="1261" max="1261" width="6" style="1" customWidth="1"/>
    <col min="1262" max="1262" width="5.28515625" style="1" customWidth="1"/>
    <col min="1263" max="1263" width="11.42578125" style="1" customWidth="1"/>
    <col min="1264" max="1267" width="0" style="1" hidden="1" customWidth="1"/>
    <col min="1268" max="1268" width="10.140625" style="1" customWidth="1"/>
    <col min="1269" max="1277" width="0" style="1" hidden="1" customWidth="1"/>
    <col min="1278" max="1278" width="10" style="1" customWidth="1"/>
    <col min="1279" max="1279" width="8" style="1" customWidth="1"/>
    <col min="1280" max="1280" width="7.7109375" style="1" customWidth="1"/>
    <col min="1281" max="1282" width="10" style="1" customWidth="1"/>
    <col min="1283" max="1283" width="0" style="1" hidden="1" customWidth="1"/>
    <col min="1284" max="1284" width="10.7109375" style="1" customWidth="1"/>
    <col min="1285" max="1285" width="10" style="1" customWidth="1"/>
    <col min="1286" max="1286" width="10.7109375" style="1" customWidth="1"/>
    <col min="1287" max="1287" width="9.42578125" style="1" customWidth="1"/>
    <col min="1288" max="1288" width="8.28515625" style="1" customWidth="1"/>
    <col min="1289" max="1290" width="10" style="1" customWidth="1"/>
    <col min="1291" max="1291" width="6.7109375" style="1" customWidth="1"/>
    <col min="1292" max="1292" width="9.7109375" style="1" customWidth="1"/>
    <col min="1293" max="1295" width="10" style="1" customWidth="1"/>
    <col min="1296" max="1296" width="0" style="1" hidden="1" customWidth="1"/>
    <col min="1297" max="1298" width="10" style="1" customWidth="1"/>
    <col min="1299" max="1299" width="20.42578125" style="1" customWidth="1"/>
    <col min="1300" max="1301" width="0" style="1" hidden="1" customWidth="1"/>
    <col min="1302" max="1302" width="12.5703125" style="1" customWidth="1"/>
    <col min="1303" max="1303" width="20.140625" style="1" customWidth="1"/>
    <col min="1304" max="1304" width="10.42578125" style="1" bestFit="1" customWidth="1"/>
    <col min="1305" max="1305" width="14.140625" style="1" customWidth="1"/>
    <col min="1306" max="1513" width="9.140625" style="1"/>
    <col min="1514" max="1514" width="5.140625" style="1" customWidth="1"/>
    <col min="1515" max="1515" width="28" style="1" customWidth="1"/>
    <col min="1516" max="1516" width="9.140625" style="1" customWidth="1"/>
    <col min="1517" max="1517" width="6" style="1" customWidth="1"/>
    <col min="1518" max="1518" width="5.28515625" style="1" customWidth="1"/>
    <col min="1519" max="1519" width="11.42578125" style="1" customWidth="1"/>
    <col min="1520" max="1523" width="0" style="1" hidden="1" customWidth="1"/>
    <col min="1524" max="1524" width="10.140625" style="1" customWidth="1"/>
    <col min="1525" max="1533" width="0" style="1" hidden="1" customWidth="1"/>
    <col min="1534" max="1534" width="10" style="1" customWidth="1"/>
    <col min="1535" max="1535" width="8" style="1" customWidth="1"/>
    <col min="1536" max="1536" width="7.7109375" style="1" customWidth="1"/>
    <col min="1537" max="1538" width="10" style="1" customWidth="1"/>
    <col min="1539" max="1539" width="0" style="1" hidden="1" customWidth="1"/>
    <col min="1540" max="1540" width="10.7109375" style="1" customWidth="1"/>
    <col min="1541" max="1541" width="10" style="1" customWidth="1"/>
    <col min="1542" max="1542" width="10.7109375" style="1" customWidth="1"/>
    <col min="1543" max="1543" width="9.42578125" style="1" customWidth="1"/>
    <col min="1544" max="1544" width="8.28515625" style="1" customWidth="1"/>
    <col min="1545" max="1546" width="10" style="1" customWidth="1"/>
    <col min="1547" max="1547" width="6.7109375" style="1" customWidth="1"/>
    <col min="1548" max="1548" width="9.7109375" style="1" customWidth="1"/>
    <col min="1549" max="1551" width="10" style="1" customWidth="1"/>
    <col min="1552" max="1552" width="0" style="1" hidden="1" customWidth="1"/>
    <col min="1553" max="1554" width="10" style="1" customWidth="1"/>
    <col min="1555" max="1555" width="20.42578125" style="1" customWidth="1"/>
    <col min="1556" max="1557" width="0" style="1" hidden="1" customWidth="1"/>
    <col min="1558" max="1558" width="12.5703125" style="1" customWidth="1"/>
    <col min="1559" max="1559" width="20.140625" style="1" customWidth="1"/>
    <col min="1560" max="1560" width="10.42578125" style="1" bestFit="1" customWidth="1"/>
    <col min="1561" max="1561" width="14.140625" style="1" customWidth="1"/>
    <col min="1562" max="1769" width="9.140625" style="1"/>
    <col min="1770" max="1770" width="5.140625" style="1" customWidth="1"/>
    <col min="1771" max="1771" width="28" style="1" customWidth="1"/>
    <col min="1772" max="1772" width="9.140625" style="1" customWidth="1"/>
    <col min="1773" max="1773" width="6" style="1" customWidth="1"/>
    <col min="1774" max="1774" width="5.28515625" style="1" customWidth="1"/>
    <col min="1775" max="1775" width="11.42578125" style="1" customWidth="1"/>
    <col min="1776" max="1779" width="0" style="1" hidden="1" customWidth="1"/>
    <col min="1780" max="1780" width="10.140625" style="1" customWidth="1"/>
    <col min="1781" max="1789" width="0" style="1" hidden="1" customWidth="1"/>
    <col min="1790" max="1790" width="10" style="1" customWidth="1"/>
    <col min="1791" max="1791" width="8" style="1" customWidth="1"/>
    <col min="1792" max="1792" width="7.7109375" style="1" customWidth="1"/>
    <col min="1793" max="1794" width="10" style="1" customWidth="1"/>
    <col min="1795" max="1795" width="0" style="1" hidden="1" customWidth="1"/>
    <col min="1796" max="1796" width="10.7109375" style="1" customWidth="1"/>
    <col min="1797" max="1797" width="10" style="1" customWidth="1"/>
    <col min="1798" max="1798" width="10.7109375" style="1" customWidth="1"/>
    <col min="1799" max="1799" width="9.42578125" style="1" customWidth="1"/>
    <col min="1800" max="1800" width="8.28515625" style="1" customWidth="1"/>
    <col min="1801" max="1802" width="10" style="1" customWidth="1"/>
    <col min="1803" max="1803" width="6.7109375" style="1" customWidth="1"/>
    <col min="1804" max="1804" width="9.7109375" style="1" customWidth="1"/>
    <col min="1805" max="1807" width="10" style="1" customWidth="1"/>
    <col min="1808" max="1808" width="0" style="1" hidden="1" customWidth="1"/>
    <col min="1809" max="1810" width="10" style="1" customWidth="1"/>
    <col min="1811" max="1811" width="20.42578125" style="1" customWidth="1"/>
    <col min="1812" max="1813" width="0" style="1" hidden="1" customWidth="1"/>
    <col min="1814" max="1814" width="12.5703125" style="1" customWidth="1"/>
    <col min="1815" max="1815" width="20.140625" style="1" customWidth="1"/>
    <col min="1816" max="1816" width="10.42578125" style="1" bestFit="1" customWidth="1"/>
    <col min="1817" max="1817" width="14.140625" style="1" customWidth="1"/>
    <col min="1818" max="2025" width="9.140625" style="1"/>
    <col min="2026" max="2026" width="5.140625" style="1" customWidth="1"/>
    <col min="2027" max="2027" width="28" style="1" customWidth="1"/>
    <col min="2028" max="2028" width="9.140625" style="1" customWidth="1"/>
    <col min="2029" max="2029" width="6" style="1" customWidth="1"/>
    <col min="2030" max="2030" width="5.28515625" style="1" customWidth="1"/>
    <col min="2031" max="2031" width="11.42578125" style="1" customWidth="1"/>
    <col min="2032" max="2035" width="0" style="1" hidden="1" customWidth="1"/>
    <col min="2036" max="2036" width="10.140625" style="1" customWidth="1"/>
    <col min="2037" max="2045" width="0" style="1" hidden="1" customWidth="1"/>
    <col min="2046" max="2046" width="10" style="1" customWidth="1"/>
    <col min="2047" max="2047" width="8" style="1" customWidth="1"/>
    <col min="2048" max="2048" width="7.7109375" style="1" customWidth="1"/>
    <col min="2049" max="2050" width="10" style="1" customWidth="1"/>
    <col min="2051" max="2051" width="0" style="1" hidden="1" customWidth="1"/>
    <col min="2052" max="2052" width="10.7109375" style="1" customWidth="1"/>
    <col min="2053" max="2053" width="10" style="1" customWidth="1"/>
    <col min="2054" max="2054" width="10.7109375" style="1" customWidth="1"/>
    <col min="2055" max="2055" width="9.42578125" style="1" customWidth="1"/>
    <col min="2056" max="2056" width="8.28515625" style="1" customWidth="1"/>
    <col min="2057" max="2058" width="10" style="1" customWidth="1"/>
    <col min="2059" max="2059" width="6.7109375" style="1" customWidth="1"/>
    <col min="2060" max="2060" width="9.7109375" style="1" customWidth="1"/>
    <col min="2061" max="2063" width="10" style="1" customWidth="1"/>
    <col min="2064" max="2064" width="0" style="1" hidden="1" customWidth="1"/>
    <col min="2065" max="2066" width="10" style="1" customWidth="1"/>
    <col min="2067" max="2067" width="20.42578125" style="1" customWidth="1"/>
    <col min="2068" max="2069" width="0" style="1" hidden="1" customWidth="1"/>
    <col min="2070" max="2070" width="12.5703125" style="1" customWidth="1"/>
    <col min="2071" max="2071" width="20.140625" style="1" customWidth="1"/>
    <col min="2072" max="2072" width="10.42578125" style="1" bestFit="1" customWidth="1"/>
    <col min="2073" max="2073" width="14.140625" style="1" customWidth="1"/>
    <col min="2074" max="2281" width="9.140625" style="1"/>
    <col min="2282" max="2282" width="5.140625" style="1" customWidth="1"/>
    <col min="2283" max="2283" width="28" style="1" customWidth="1"/>
    <col min="2284" max="2284" width="9.140625" style="1" customWidth="1"/>
    <col min="2285" max="2285" width="6" style="1" customWidth="1"/>
    <col min="2286" max="2286" width="5.28515625" style="1" customWidth="1"/>
    <col min="2287" max="2287" width="11.42578125" style="1" customWidth="1"/>
    <col min="2288" max="2291" width="0" style="1" hidden="1" customWidth="1"/>
    <col min="2292" max="2292" width="10.140625" style="1" customWidth="1"/>
    <col min="2293" max="2301" width="0" style="1" hidden="1" customWidth="1"/>
    <col min="2302" max="2302" width="10" style="1" customWidth="1"/>
    <col min="2303" max="2303" width="8" style="1" customWidth="1"/>
    <col min="2304" max="2304" width="7.7109375" style="1" customWidth="1"/>
    <col min="2305" max="2306" width="10" style="1" customWidth="1"/>
    <col min="2307" max="2307" width="0" style="1" hidden="1" customWidth="1"/>
    <col min="2308" max="2308" width="10.7109375" style="1" customWidth="1"/>
    <col min="2309" max="2309" width="10" style="1" customWidth="1"/>
    <col min="2310" max="2310" width="10.7109375" style="1" customWidth="1"/>
    <col min="2311" max="2311" width="9.42578125" style="1" customWidth="1"/>
    <col min="2312" max="2312" width="8.28515625" style="1" customWidth="1"/>
    <col min="2313" max="2314" width="10" style="1" customWidth="1"/>
    <col min="2315" max="2315" width="6.7109375" style="1" customWidth="1"/>
    <col min="2316" max="2316" width="9.7109375" style="1" customWidth="1"/>
    <col min="2317" max="2319" width="10" style="1" customWidth="1"/>
    <col min="2320" max="2320" width="0" style="1" hidden="1" customWidth="1"/>
    <col min="2321" max="2322" width="10" style="1" customWidth="1"/>
    <col min="2323" max="2323" width="20.42578125" style="1" customWidth="1"/>
    <col min="2324" max="2325" width="0" style="1" hidden="1" customWidth="1"/>
    <col min="2326" max="2326" width="12.5703125" style="1" customWidth="1"/>
    <col min="2327" max="2327" width="20.140625" style="1" customWidth="1"/>
    <col min="2328" max="2328" width="10.42578125" style="1" bestFit="1" customWidth="1"/>
    <col min="2329" max="2329" width="14.140625" style="1" customWidth="1"/>
    <col min="2330" max="2537" width="9.140625" style="1"/>
    <col min="2538" max="2538" width="5.140625" style="1" customWidth="1"/>
    <col min="2539" max="2539" width="28" style="1" customWidth="1"/>
    <col min="2540" max="2540" width="9.140625" style="1" customWidth="1"/>
    <col min="2541" max="2541" width="6" style="1" customWidth="1"/>
    <col min="2542" max="2542" width="5.28515625" style="1" customWidth="1"/>
    <col min="2543" max="2543" width="11.42578125" style="1" customWidth="1"/>
    <col min="2544" max="2547" width="0" style="1" hidden="1" customWidth="1"/>
    <col min="2548" max="2548" width="10.140625" style="1" customWidth="1"/>
    <col min="2549" max="2557" width="0" style="1" hidden="1" customWidth="1"/>
    <col min="2558" max="2558" width="10" style="1" customWidth="1"/>
    <col min="2559" max="2559" width="8" style="1" customWidth="1"/>
    <col min="2560" max="2560" width="7.7109375" style="1" customWidth="1"/>
    <col min="2561" max="2562" width="10" style="1" customWidth="1"/>
    <col min="2563" max="2563" width="0" style="1" hidden="1" customWidth="1"/>
    <col min="2564" max="2564" width="10.7109375" style="1" customWidth="1"/>
    <col min="2565" max="2565" width="10" style="1" customWidth="1"/>
    <col min="2566" max="2566" width="10.7109375" style="1" customWidth="1"/>
    <col min="2567" max="2567" width="9.42578125" style="1" customWidth="1"/>
    <col min="2568" max="2568" width="8.28515625" style="1" customWidth="1"/>
    <col min="2569" max="2570" width="10" style="1" customWidth="1"/>
    <col min="2571" max="2571" width="6.7109375" style="1" customWidth="1"/>
    <col min="2572" max="2572" width="9.7109375" style="1" customWidth="1"/>
    <col min="2573" max="2575" width="10" style="1" customWidth="1"/>
    <col min="2576" max="2576" width="0" style="1" hidden="1" customWidth="1"/>
    <col min="2577" max="2578" width="10" style="1" customWidth="1"/>
    <col min="2579" max="2579" width="20.42578125" style="1" customWidth="1"/>
    <col min="2580" max="2581" width="0" style="1" hidden="1" customWidth="1"/>
    <col min="2582" max="2582" width="12.5703125" style="1" customWidth="1"/>
    <col min="2583" max="2583" width="20.140625" style="1" customWidth="1"/>
    <col min="2584" max="2584" width="10.42578125" style="1" bestFit="1" customWidth="1"/>
    <col min="2585" max="2585" width="14.140625" style="1" customWidth="1"/>
    <col min="2586" max="2793" width="9.140625" style="1"/>
    <col min="2794" max="2794" width="5.140625" style="1" customWidth="1"/>
    <col min="2795" max="2795" width="28" style="1" customWidth="1"/>
    <col min="2796" max="2796" width="9.140625" style="1" customWidth="1"/>
    <col min="2797" max="2797" width="6" style="1" customWidth="1"/>
    <col min="2798" max="2798" width="5.28515625" style="1" customWidth="1"/>
    <col min="2799" max="2799" width="11.42578125" style="1" customWidth="1"/>
    <col min="2800" max="2803" width="0" style="1" hidden="1" customWidth="1"/>
    <col min="2804" max="2804" width="10.140625" style="1" customWidth="1"/>
    <col min="2805" max="2813" width="0" style="1" hidden="1" customWidth="1"/>
    <col min="2814" max="2814" width="10" style="1" customWidth="1"/>
    <col min="2815" max="2815" width="8" style="1" customWidth="1"/>
    <col min="2816" max="2816" width="7.7109375" style="1" customWidth="1"/>
    <col min="2817" max="2818" width="10" style="1" customWidth="1"/>
    <col min="2819" max="2819" width="0" style="1" hidden="1" customWidth="1"/>
    <col min="2820" max="2820" width="10.7109375" style="1" customWidth="1"/>
    <col min="2821" max="2821" width="10" style="1" customWidth="1"/>
    <col min="2822" max="2822" width="10.7109375" style="1" customWidth="1"/>
    <col min="2823" max="2823" width="9.42578125" style="1" customWidth="1"/>
    <col min="2824" max="2824" width="8.28515625" style="1" customWidth="1"/>
    <col min="2825" max="2826" width="10" style="1" customWidth="1"/>
    <col min="2827" max="2827" width="6.7109375" style="1" customWidth="1"/>
    <col min="2828" max="2828" width="9.7109375" style="1" customWidth="1"/>
    <col min="2829" max="2831" width="10" style="1" customWidth="1"/>
    <col min="2832" max="2832" width="0" style="1" hidden="1" customWidth="1"/>
    <col min="2833" max="2834" width="10" style="1" customWidth="1"/>
    <col min="2835" max="2835" width="20.42578125" style="1" customWidth="1"/>
    <col min="2836" max="2837" width="0" style="1" hidden="1" customWidth="1"/>
    <col min="2838" max="2838" width="12.5703125" style="1" customWidth="1"/>
    <col min="2839" max="2839" width="20.140625" style="1" customWidth="1"/>
    <col min="2840" max="2840" width="10.42578125" style="1" bestFit="1" customWidth="1"/>
    <col min="2841" max="2841" width="14.140625" style="1" customWidth="1"/>
    <col min="2842" max="3049" width="9.140625" style="1"/>
    <col min="3050" max="3050" width="5.140625" style="1" customWidth="1"/>
    <col min="3051" max="3051" width="28" style="1" customWidth="1"/>
    <col min="3052" max="3052" width="9.140625" style="1" customWidth="1"/>
    <col min="3053" max="3053" width="6" style="1" customWidth="1"/>
    <col min="3054" max="3054" width="5.28515625" style="1" customWidth="1"/>
    <col min="3055" max="3055" width="11.42578125" style="1" customWidth="1"/>
    <col min="3056" max="3059" width="0" style="1" hidden="1" customWidth="1"/>
    <col min="3060" max="3060" width="10.140625" style="1" customWidth="1"/>
    <col min="3061" max="3069" width="0" style="1" hidden="1" customWidth="1"/>
    <col min="3070" max="3070" width="10" style="1" customWidth="1"/>
    <col min="3071" max="3071" width="8" style="1" customWidth="1"/>
    <col min="3072" max="3072" width="7.7109375" style="1" customWidth="1"/>
    <col min="3073" max="3074" width="10" style="1" customWidth="1"/>
    <col min="3075" max="3075" width="0" style="1" hidden="1" customWidth="1"/>
    <col min="3076" max="3076" width="10.7109375" style="1" customWidth="1"/>
    <col min="3077" max="3077" width="10" style="1" customWidth="1"/>
    <col min="3078" max="3078" width="10.7109375" style="1" customWidth="1"/>
    <col min="3079" max="3079" width="9.42578125" style="1" customWidth="1"/>
    <col min="3080" max="3080" width="8.28515625" style="1" customWidth="1"/>
    <col min="3081" max="3082" width="10" style="1" customWidth="1"/>
    <col min="3083" max="3083" width="6.7109375" style="1" customWidth="1"/>
    <col min="3084" max="3084" width="9.7109375" style="1" customWidth="1"/>
    <col min="3085" max="3087" width="10" style="1" customWidth="1"/>
    <col min="3088" max="3088" width="0" style="1" hidden="1" customWidth="1"/>
    <col min="3089" max="3090" width="10" style="1" customWidth="1"/>
    <col min="3091" max="3091" width="20.42578125" style="1" customWidth="1"/>
    <col min="3092" max="3093" width="0" style="1" hidden="1" customWidth="1"/>
    <col min="3094" max="3094" width="12.5703125" style="1" customWidth="1"/>
    <col min="3095" max="3095" width="20.140625" style="1" customWidth="1"/>
    <col min="3096" max="3096" width="10.42578125" style="1" bestFit="1" customWidth="1"/>
    <col min="3097" max="3097" width="14.140625" style="1" customWidth="1"/>
    <col min="3098" max="3305" width="9.140625" style="1"/>
    <col min="3306" max="3306" width="5.140625" style="1" customWidth="1"/>
    <col min="3307" max="3307" width="28" style="1" customWidth="1"/>
    <col min="3308" max="3308" width="9.140625" style="1" customWidth="1"/>
    <col min="3309" max="3309" width="6" style="1" customWidth="1"/>
    <col min="3310" max="3310" width="5.28515625" style="1" customWidth="1"/>
    <col min="3311" max="3311" width="11.42578125" style="1" customWidth="1"/>
    <col min="3312" max="3315" width="0" style="1" hidden="1" customWidth="1"/>
    <col min="3316" max="3316" width="10.140625" style="1" customWidth="1"/>
    <col min="3317" max="3325" width="0" style="1" hidden="1" customWidth="1"/>
    <col min="3326" max="3326" width="10" style="1" customWidth="1"/>
    <col min="3327" max="3327" width="8" style="1" customWidth="1"/>
    <col min="3328" max="3328" width="7.7109375" style="1" customWidth="1"/>
    <col min="3329" max="3330" width="10" style="1" customWidth="1"/>
    <col min="3331" max="3331" width="0" style="1" hidden="1" customWidth="1"/>
    <col min="3332" max="3332" width="10.7109375" style="1" customWidth="1"/>
    <col min="3333" max="3333" width="10" style="1" customWidth="1"/>
    <col min="3334" max="3334" width="10.7109375" style="1" customWidth="1"/>
    <col min="3335" max="3335" width="9.42578125" style="1" customWidth="1"/>
    <col min="3336" max="3336" width="8.28515625" style="1" customWidth="1"/>
    <col min="3337" max="3338" width="10" style="1" customWidth="1"/>
    <col min="3339" max="3339" width="6.7109375" style="1" customWidth="1"/>
    <col min="3340" max="3340" width="9.7109375" style="1" customWidth="1"/>
    <col min="3341" max="3343" width="10" style="1" customWidth="1"/>
    <col min="3344" max="3344" width="0" style="1" hidden="1" customWidth="1"/>
    <col min="3345" max="3346" width="10" style="1" customWidth="1"/>
    <col min="3347" max="3347" width="20.42578125" style="1" customWidth="1"/>
    <col min="3348" max="3349" width="0" style="1" hidden="1" customWidth="1"/>
    <col min="3350" max="3350" width="12.5703125" style="1" customWidth="1"/>
    <col min="3351" max="3351" width="20.140625" style="1" customWidth="1"/>
    <col min="3352" max="3352" width="10.42578125" style="1" bestFit="1" customWidth="1"/>
    <col min="3353" max="3353" width="14.140625" style="1" customWidth="1"/>
    <col min="3354" max="3561" width="9.140625" style="1"/>
    <col min="3562" max="3562" width="5.140625" style="1" customWidth="1"/>
    <col min="3563" max="3563" width="28" style="1" customWidth="1"/>
    <col min="3564" max="3564" width="9.140625" style="1" customWidth="1"/>
    <col min="3565" max="3565" width="6" style="1" customWidth="1"/>
    <col min="3566" max="3566" width="5.28515625" style="1" customWidth="1"/>
    <col min="3567" max="3567" width="11.42578125" style="1" customWidth="1"/>
    <col min="3568" max="3571" width="0" style="1" hidden="1" customWidth="1"/>
    <col min="3572" max="3572" width="10.140625" style="1" customWidth="1"/>
    <col min="3573" max="3581" width="0" style="1" hidden="1" customWidth="1"/>
    <col min="3582" max="3582" width="10" style="1" customWidth="1"/>
    <col min="3583" max="3583" width="8" style="1" customWidth="1"/>
    <col min="3584" max="3584" width="7.7109375" style="1" customWidth="1"/>
    <col min="3585" max="3586" width="10" style="1" customWidth="1"/>
    <col min="3587" max="3587" width="0" style="1" hidden="1" customWidth="1"/>
    <col min="3588" max="3588" width="10.7109375" style="1" customWidth="1"/>
    <col min="3589" max="3589" width="10" style="1" customWidth="1"/>
    <col min="3590" max="3590" width="10.7109375" style="1" customWidth="1"/>
    <col min="3591" max="3591" width="9.42578125" style="1" customWidth="1"/>
    <col min="3592" max="3592" width="8.28515625" style="1" customWidth="1"/>
    <col min="3593" max="3594" width="10" style="1" customWidth="1"/>
    <col min="3595" max="3595" width="6.7109375" style="1" customWidth="1"/>
    <col min="3596" max="3596" width="9.7109375" style="1" customWidth="1"/>
    <col min="3597" max="3599" width="10" style="1" customWidth="1"/>
    <col min="3600" max="3600" width="0" style="1" hidden="1" customWidth="1"/>
    <col min="3601" max="3602" width="10" style="1" customWidth="1"/>
    <col min="3603" max="3603" width="20.42578125" style="1" customWidth="1"/>
    <col min="3604" max="3605" width="0" style="1" hidden="1" customWidth="1"/>
    <col min="3606" max="3606" width="12.5703125" style="1" customWidth="1"/>
    <col min="3607" max="3607" width="20.140625" style="1" customWidth="1"/>
    <col min="3608" max="3608" width="10.42578125" style="1" bestFit="1" customWidth="1"/>
    <col min="3609" max="3609" width="14.140625" style="1" customWidth="1"/>
    <col min="3610" max="3817" width="9.140625" style="1"/>
    <col min="3818" max="3818" width="5.140625" style="1" customWidth="1"/>
    <col min="3819" max="3819" width="28" style="1" customWidth="1"/>
    <col min="3820" max="3820" width="9.140625" style="1" customWidth="1"/>
    <col min="3821" max="3821" width="6" style="1" customWidth="1"/>
    <col min="3822" max="3822" width="5.28515625" style="1" customWidth="1"/>
    <col min="3823" max="3823" width="11.42578125" style="1" customWidth="1"/>
    <col min="3824" max="3827" width="0" style="1" hidden="1" customWidth="1"/>
    <col min="3828" max="3828" width="10.140625" style="1" customWidth="1"/>
    <col min="3829" max="3837" width="0" style="1" hidden="1" customWidth="1"/>
    <col min="3838" max="3838" width="10" style="1" customWidth="1"/>
    <col min="3839" max="3839" width="8" style="1" customWidth="1"/>
    <col min="3840" max="3840" width="7.7109375" style="1" customWidth="1"/>
    <col min="3841" max="3842" width="10" style="1" customWidth="1"/>
    <col min="3843" max="3843" width="0" style="1" hidden="1" customWidth="1"/>
    <col min="3844" max="3844" width="10.7109375" style="1" customWidth="1"/>
    <col min="3845" max="3845" width="10" style="1" customWidth="1"/>
    <col min="3846" max="3846" width="10.7109375" style="1" customWidth="1"/>
    <col min="3847" max="3847" width="9.42578125" style="1" customWidth="1"/>
    <col min="3848" max="3848" width="8.28515625" style="1" customWidth="1"/>
    <col min="3849" max="3850" width="10" style="1" customWidth="1"/>
    <col min="3851" max="3851" width="6.7109375" style="1" customWidth="1"/>
    <col min="3852" max="3852" width="9.7109375" style="1" customWidth="1"/>
    <col min="3853" max="3855" width="10" style="1" customWidth="1"/>
    <col min="3856" max="3856" width="0" style="1" hidden="1" customWidth="1"/>
    <col min="3857" max="3858" width="10" style="1" customWidth="1"/>
    <col min="3859" max="3859" width="20.42578125" style="1" customWidth="1"/>
    <col min="3860" max="3861" width="0" style="1" hidden="1" customWidth="1"/>
    <col min="3862" max="3862" width="12.5703125" style="1" customWidth="1"/>
    <col min="3863" max="3863" width="20.140625" style="1" customWidth="1"/>
    <col min="3864" max="3864" width="10.42578125" style="1" bestFit="1" customWidth="1"/>
    <col min="3865" max="3865" width="14.140625" style="1" customWidth="1"/>
    <col min="3866" max="4073" width="9.140625" style="1"/>
    <col min="4074" max="4074" width="5.140625" style="1" customWidth="1"/>
    <col min="4075" max="4075" width="28" style="1" customWidth="1"/>
    <col min="4076" max="4076" width="9.140625" style="1" customWidth="1"/>
    <col min="4077" max="4077" width="6" style="1" customWidth="1"/>
    <col min="4078" max="4078" width="5.28515625" style="1" customWidth="1"/>
    <col min="4079" max="4079" width="11.42578125" style="1" customWidth="1"/>
    <col min="4080" max="4083" width="0" style="1" hidden="1" customWidth="1"/>
    <col min="4084" max="4084" width="10.140625" style="1" customWidth="1"/>
    <col min="4085" max="4093" width="0" style="1" hidden="1" customWidth="1"/>
    <col min="4094" max="4094" width="10" style="1" customWidth="1"/>
    <col min="4095" max="4095" width="8" style="1" customWidth="1"/>
    <col min="4096" max="4096" width="7.7109375" style="1" customWidth="1"/>
    <col min="4097" max="4098" width="10" style="1" customWidth="1"/>
    <col min="4099" max="4099" width="0" style="1" hidden="1" customWidth="1"/>
    <col min="4100" max="4100" width="10.7109375" style="1" customWidth="1"/>
    <col min="4101" max="4101" width="10" style="1" customWidth="1"/>
    <col min="4102" max="4102" width="10.7109375" style="1" customWidth="1"/>
    <col min="4103" max="4103" width="9.42578125" style="1" customWidth="1"/>
    <col min="4104" max="4104" width="8.28515625" style="1" customWidth="1"/>
    <col min="4105" max="4106" width="10" style="1" customWidth="1"/>
    <col min="4107" max="4107" width="6.7109375" style="1" customWidth="1"/>
    <col min="4108" max="4108" width="9.7109375" style="1" customWidth="1"/>
    <col min="4109" max="4111" width="10" style="1" customWidth="1"/>
    <col min="4112" max="4112" width="0" style="1" hidden="1" customWidth="1"/>
    <col min="4113" max="4114" width="10" style="1" customWidth="1"/>
    <col min="4115" max="4115" width="20.42578125" style="1" customWidth="1"/>
    <col min="4116" max="4117" width="0" style="1" hidden="1" customWidth="1"/>
    <col min="4118" max="4118" width="12.5703125" style="1" customWidth="1"/>
    <col min="4119" max="4119" width="20.140625" style="1" customWidth="1"/>
    <col min="4120" max="4120" width="10.42578125" style="1" bestFit="1" customWidth="1"/>
    <col min="4121" max="4121" width="14.140625" style="1" customWidth="1"/>
    <col min="4122" max="4329" width="9.140625" style="1"/>
    <col min="4330" max="4330" width="5.140625" style="1" customWidth="1"/>
    <col min="4331" max="4331" width="28" style="1" customWidth="1"/>
    <col min="4332" max="4332" width="9.140625" style="1" customWidth="1"/>
    <col min="4333" max="4333" width="6" style="1" customWidth="1"/>
    <col min="4334" max="4334" width="5.28515625" style="1" customWidth="1"/>
    <col min="4335" max="4335" width="11.42578125" style="1" customWidth="1"/>
    <col min="4336" max="4339" width="0" style="1" hidden="1" customWidth="1"/>
    <col min="4340" max="4340" width="10.140625" style="1" customWidth="1"/>
    <col min="4341" max="4349" width="0" style="1" hidden="1" customWidth="1"/>
    <col min="4350" max="4350" width="10" style="1" customWidth="1"/>
    <col min="4351" max="4351" width="8" style="1" customWidth="1"/>
    <col min="4352" max="4352" width="7.7109375" style="1" customWidth="1"/>
    <col min="4353" max="4354" width="10" style="1" customWidth="1"/>
    <col min="4355" max="4355" width="0" style="1" hidden="1" customWidth="1"/>
    <col min="4356" max="4356" width="10.7109375" style="1" customWidth="1"/>
    <col min="4357" max="4357" width="10" style="1" customWidth="1"/>
    <col min="4358" max="4358" width="10.7109375" style="1" customWidth="1"/>
    <col min="4359" max="4359" width="9.42578125" style="1" customWidth="1"/>
    <col min="4360" max="4360" width="8.28515625" style="1" customWidth="1"/>
    <col min="4361" max="4362" width="10" style="1" customWidth="1"/>
    <col min="4363" max="4363" width="6.7109375" style="1" customWidth="1"/>
    <col min="4364" max="4364" width="9.7109375" style="1" customWidth="1"/>
    <col min="4365" max="4367" width="10" style="1" customWidth="1"/>
    <col min="4368" max="4368" width="0" style="1" hidden="1" customWidth="1"/>
    <col min="4369" max="4370" width="10" style="1" customWidth="1"/>
    <col min="4371" max="4371" width="20.42578125" style="1" customWidth="1"/>
    <col min="4372" max="4373" width="0" style="1" hidden="1" customWidth="1"/>
    <col min="4374" max="4374" width="12.5703125" style="1" customWidth="1"/>
    <col min="4375" max="4375" width="20.140625" style="1" customWidth="1"/>
    <col min="4376" max="4376" width="10.42578125" style="1" bestFit="1" customWidth="1"/>
    <col min="4377" max="4377" width="14.140625" style="1" customWidth="1"/>
    <col min="4378" max="4585" width="9.140625" style="1"/>
    <col min="4586" max="4586" width="5.140625" style="1" customWidth="1"/>
    <col min="4587" max="4587" width="28" style="1" customWidth="1"/>
    <col min="4588" max="4588" width="9.140625" style="1" customWidth="1"/>
    <col min="4589" max="4589" width="6" style="1" customWidth="1"/>
    <col min="4590" max="4590" width="5.28515625" style="1" customWidth="1"/>
    <col min="4591" max="4591" width="11.42578125" style="1" customWidth="1"/>
    <col min="4592" max="4595" width="0" style="1" hidden="1" customWidth="1"/>
    <col min="4596" max="4596" width="10.140625" style="1" customWidth="1"/>
    <col min="4597" max="4605" width="0" style="1" hidden="1" customWidth="1"/>
    <col min="4606" max="4606" width="10" style="1" customWidth="1"/>
    <col min="4607" max="4607" width="8" style="1" customWidth="1"/>
    <col min="4608" max="4608" width="7.7109375" style="1" customWidth="1"/>
    <col min="4609" max="4610" width="10" style="1" customWidth="1"/>
    <col min="4611" max="4611" width="0" style="1" hidden="1" customWidth="1"/>
    <col min="4612" max="4612" width="10.7109375" style="1" customWidth="1"/>
    <col min="4613" max="4613" width="10" style="1" customWidth="1"/>
    <col min="4614" max="4614" width="10.7109375" style="1" customWidth="1"/>
    <col min="4615" max="4615" width="9.42578125" style="1" customWidth="1"/>
    <col min="4616" max="4616" width="8.28515625" style="1" customWidth="1"/>
    <col min="4617" max="4618" width="10" style="1" customWidth="1"/>
    <col min="4619" max="4619" width="6.7109375" style="1" customWidth="1"/>
    <col min="4620" max="4620" width="9.7109375" style="1" customWidth="1"/>
    <col min="4621" max="4623" width="10" style="1" customWidth="1"/>
    <col min="4624" max="4624" width="0" style="1" hidden="1" customWidth="1"/>
    <col min="4625" max="4626" width="10" style="1" customWidth="1"/>
    <col min="4627" max="4627" width="20.42578125" style="1" customWidth="1"/>
    <col min="4628" max="4629" width="0" style="1" hidden="1" customWidth="1"/>
    <col min="4630" max="4630" width="12.5703125" style="1" customWidth="1"/>
    <col min="4631" max="4631" width="20.140625" style="1" customWidth="1"/>
    <col min="4632" max="4632" width="10.42578125" style="1" bestFit="1" customWidth="1"/>
    <col min="4633" max="4633" width="14.140625" style="1" customWidth="1"/>
    <col min="4634" max="4841" width="9.140625" style="1"/>
    <col min="4842" max="4842" width="5.140625" style="1" customWidth="1"/>
    <col min="4843" max="4843" width="28" style="1" customWidth="1"/>
    <col min="4844" max="4844" width="9.140625" style="1" customWidth="1"/>
    <col min="4845" max="4845" width="6" style="1" customWidth="1"/>
    <col min="4846" max="4846" width="5.28515625" style="1" customWidth="1"/>
    <col min="4847" max="4847" width="11.42578125" style="1" customWidth="1"/>
    <col min="4848" max="4851" width="0" style="1" hidden="1" customWidth="1"/>
    <col min="4852" max="4852" width="10.140625" style="1" customWidth="1"/>
    <col min="4853" max="4861" width="0" style="1" hidden="1" customWidth="1"/>
    <col min="4862" max="4862" width="10" style="1" customWidth="1"/>
    <col min="4863" max="4863" width="8" style="1" customWidth="1"/>
    <col min="4864" max="4864" width="7.7109375" style="1" customWidth="1"/>
    <col min="4865" max="4866" width="10" style="1" customWidth="1"/>
    <col min="4867" max="4867" width="0" style="1" hidden="1" customWidth="1"/>
    <col min="4868" max="4868" width="10.7109375" style="1" customWidth="1"/>
    <col min="4869" max="4869" width="10" style="1" customWidth="1"/>
    <col min="4870" max="4870" width="10.7109375" style="1" customWidth="1"/>
    <col min="4871" max="4871" width="9.42578125" style="1" customWidth="1"/>
    <col min="4872" max="4872" width="8.28515625" style="1" customWidth="1"/>
    <col min="4873" max="4874" width="10" style="1" customWidth="1"/>
    <col min="4875" max="4875" width="6.7109375" style="1" customWidth="1"/>
    <col min="4876" max="4876" width="9.7109375" style="1" customWidth="1"/>
    <col min="4877" max="4879" width="10" style="1" customWidth="1"/>
    <col min="4880" max="4880" width="0" style="1" hidden="1" customWidth="1"/>
    <col min="4881" max="4882" width="10" style="1" customWidth="1"/>
    <col min="4883" max="4883" width="20.42578125" style="1" customWidth="1"/>
    <col min="4884" max="4885" width="0" style="1" hidden="1" customWidth="1"/>
    <col min="4886" max="4886" width="12.5703125" style="1" customWidth="1"/>
    <col min="4887" max="4887" width="20.140625" style="1" customWidth="1"/>
    <col min="4888" max="4888" width="10.42578125" style="1" bestFit="1" customWidth="1"/>
    <col min="4889" max="4889" width="14.140625" style="1" customWidth="1"/>
    <col min="4890" max="5097" width="9.140625" style="1"/>
    <col min="5098" max="5098" width="5.140625" style="1" customWidth="1"/>
    <col min="5099" max="5099" width="28" style="1" customWidth="1"/>
    <col min="5100" max="5100" width="9.140625" style="1" customWidth="1"/>
    <col min="5101" max="5101" width="6" style="1" customWidth="1"/>
    <col min="5102" max="5102" width="5.28515625" style="1" customWidth="1"/>
    <col min="5103" max="5103" width="11.42578125" style="1" customWidth="1"/>
    <col min="5104" max="5107" width="0" style="1" hidden="1" customWidth="1"/>
    <col min="5108" max="5108" width="10.140625" style="1" customWidth="1"/>
    <col min="5109" max="5117" width="0" style="1" hidden="1" customWidth="1"/>
    <col min="5118" max="5118" width="10" style="1" customWidth="1"/>
    <col min="5119" max="5119" width="8" style="1" customWidth="1"/>
    <col min="5120" max="5120" width="7.7109375" style="1" customWidth="1"/>
    <col min="5121" max="5122" width="10" style="1" customWidth="1"/>
    <col min="5123" max="5123" width="0" style="1" hidden="1" customWidth="1"/>
    <col min="5124" max="5124" width="10.7109375" style="1" customWidth="1"/>
    <col min="5125" max="5125" width="10" style="1" customWidth="1"/>
    <col min="5126" max="5126" width="10.7109375" style="1" customWidth="1"/>
    <col min="5127" max="5127" width="9.42578125" style="1" customWidth="1"/>
    <col min="5128" max="5128" width="8.28515625" style="1" customWidth="1"/>
    <col min="5129" max="5130" width="10" style="1" customWidth="1"/>
    <col min="5131" max="5131" width="6.7109375" style="1" customWidth="1"/>
    <col min="5132" max="5132" width="9.7109375" style="1" customWidth="1"/>
    <col min="5133" max="5135" width="10" style="1" customWidth="1"/>
    <col min="5136" max="5136" width="0" style="1" hidden="1" customWidth="1"/>
    <col min="5137" max="5138" width="10" style="1" customWidth="1"/>
    <col min="5139" max="5139" width="20.42578125" style="1" customWidth="1"/>
    <col min="5140" max="5141" width="0" style="1" hidden="1" customWidth="1"/>
    <col min="5142" max="5142" width="12.5703125" style="1" customWidth="1"/>
    <col min="5143" max="5143" width="20.140625" style="1" customWidth="1"/>
    <col min="5144" max="5144" width="10.42578125" style="1" bestFit="1" customWidth="1"/>
    <col min="5145" max="5145" width="14.140625" style="1" customWidth="1"/>
    <col min="5146" max="5353" width="9.140625" style="1"/>
    <col min="5354" max="5354" width="5.140625" style="1" customWidth="1"/>
    <col min="5355" max="5355" width="28" style="1" customWidth="1"/>
    <col min="5356" max="5356" width="9.140625" style="1" customWidth="1"/>
    <col min="5357" max="5357" width="6" style="1" customWidth="1"/>
    <col min="5358" max="5358" width="5.28515625" style="1" customWidth="1"/>
    <col min="5359" max="5359" width="11.42578125" style="1" customWidth="1"/>
    <col min="5360" max="5363" width="0" style="1" hidden="1" customWidth="1"/>
    <col min="5364" max="5364" width="10.140625" style="1" customWidth="1"/>
    <col min="5365" max="5373" width="0" style="1" hidden="1" customWidth="1"/>
    <col min="5374" max="5374" width="10" style="1" customWidth="1"/>
    <col min="5375" max="5375" width="8" style="1" customWidth="1"/>
    <col min="5376" max="5376" width="7.7109375" style="1" customWidth="1"/>
    <col min="5377" max="5378" width="10" style="1" customWidth="1"/>
    <col min="5379" max="5379" width="0" style="1" hidden="1" customWidth="1"/>
    <col min="5380" max="5380" width="10.7109375" style="1" customWidth="1"/>
    <col min="5381" max="5381" width="10" style="1" customWidth="1"/>
    <col min="5382" max="5382" width="10.7109375" style="1" customWidth="1"/>
    <col min="5383" max="5383" width="9.42578125" style="1" customWidth="1"/>
    <col min="5384" max="5384" width="8.28515625" style="1" customWidth="1"/>
    <col min="5385" max="5386" width="10" style="1" customWidth="1"/>
    <col min="5387" max="5387" width="6.7109375" style="1" customWidth="1"/>
    <col min="5388" max="5388" width="9.7109375" style="1" customWidth="1"/>
    <col min="5389" max="5391" width="10" style="1" customWidth="1"/>
    <col min="5392" max="5392" width="0" style="1" hidden="1" customWidth="1"/>
    <col min="5393" max="5394" width="10" style="1" customWidth="1"/>
    <col min="5395" max="5395" width="20.42578125" style="1" customWidth="1"/>
    <col min="5396" max="5397" width="0" style="1" hidden="1" customWidth="1"/>
    <col min="5398" max="5398" width="12.5703125" style="1" customWidth="1"/>
    <col min="5399" max="5399" width="20.140625" style="1" customWidth="1"/>
    <col min="5400" max="5400" width="10.42578125" style="1" bestFit="1" customWidth="1"/>
    <col min="5401" max="5401" width="14.140625" style="1" customWidth="1"/>
    <col min="5402" max="5609" width="9.140625" style="1"/>
    <col min="5610" max="5610" width="5.140625" style="1" customWidth="1"/>
    <col min="5611" max="5611" width="28" style="1" customWidth="1"/>
    <col min="5612" max="5612" width="9.140625" style="1" customWidth="1"/>
    <col min="5613" max="5613" width="6" style="1" customWidth="1"/>
    <col min="5614" max="5614" width="5.28515625" style="1" customWidth="1"/>
    <col min="5615" max="5615" width="11.42578125" style="1" customWidth="1"/>
    <col min="5616" max="5619" width="0" style="1" hidden="1" customWidth="1"/>
    <col min="5620" max="5620" width="10.140625" style="1" customWidth="1"/>
    <col min="5621" max="5629" width="0" style="1" hidden="1" customWidth="1"/>
    <col min="5630" max="5630" width="10" style="1" customWidth="1"/>
    <col min="5631" max="5631" width="8" style="1" customWidth="1"/>
    <col min="5632" max="5632" width="7.7109375" style="1" customWidth="1"/>
    <col min="5633" max="5634" width="10" style="1" customWidth="1"/>
    <col min="5635" max="5635" width="0" style="1" hidden="1" customWidth="1"/>
    <col min="5636" max="5636" width="10.7109375" style="1" customWidth="1"/>
    <col min="5637" max="5637" width="10" style="1" customWidth="1"/>
    <col min="5638" max="5638" width="10.7109375" style="1" customWidth="1"/>
    <col min="5639" max="5639" width="9.42578125" style="1" customWidth="1"/>
    <col min="5640" max="5640" width="8.28515625" style="1" customWidth="1"/>
    <col min="5641" max="5642" width="10" style="1" customWidth="1"/>
    <col min="5643" max="5643" width="6.7109375" style="1" customWidth="1"/>
    <col min="5644" max="5644" width="9.7109375" style="1" customWidth="1"/>
    <col min="5645" max="5647" width="10" style="1" customWidth="1"/>
    <col min="5648" max="5648" width="0" style="1" hidden="1" customWidth="1"/>
    <col min="5649" max="5650" width="10" style="1" customWidth="1"/>
    <col min="5651" max="5651" width="20.42578125" style="1" customWidth="1"/>
    <col min="5652" max="5653" width="0" style="1" hidden="1" customWidth="1"/>
    <col min="5654" max="5654" width="12.5703125" style="1" customWidth="1"/>
    <col min="5655" max="5655" width="20.140625" style="1" customWidth="1"/>
    <col min="5656" max="5656" width="10.42578125" style="1" bestFit="1" customWidth="1"/>
    <col min="5657" max="5657" width="14.140625" style="1" customWidth="1"/>
    <col min="5658" max="5865" width="9.140625" style="1"/>
    <col min="5866" max="5866" width="5.140625" style="1" customWidth="1"/>
    <col min="5867" max="5867" width="28" style="1" customWidth="1"/>
    <col min="5868" max="5868" width="9.140625" style="1" customWidth="1"/>
    <col min="5869" max="5869" width="6" style="1" customWidth="1"/>
    <col min="5870" max="5870" width="5.28515625" style="1" customWidth="1"/>
    <col min="5871" max="5871" width="11.42578125" style="1" customWidth="1"/>
    <col min="5872" max="5875" width="0" style="1" hidden="1" customWidth="1"/>
    <col min="5876" max="5876" width="10.140625" style="1" customWidth="1"/>
    <col min="5877" max="5885" width="0" style="1" hidden="1" customWidth="1"/>
    <col min="5886" max="5886" width="10" style="1" customWidth="1"/>
    <col min="5887" max="5887" width="8" style="1" customWidth="1"/>
    <col min="5888" max="5888" width="7.7109375" style="1" customWidth="1"/>
    <col min="5889" max="5890" width="10" style="1" customWidth="1"/>
    <col min="5891" max="5891" width="0" style="1" hidden="1" customWidth="1"/>
    <col min="5892" max="5892" width="10.7109375" style="1" customWidth="1"/>
    <col min="5893" max="5893" width="10" style="1" customWidth="1"/>
    <col min="5894" max="5894" width="10.7109375" style="1" customWidth="1"/>
    <col min="5895" max="5895" width="9.42578125" style="1" customWidth="1"/>
    <col min="5896" max="5896" width="8.28515625" style="1" customWidth="1"/>
    <col min="5897" max="5898" width="10" style="1" customWidth="1"/>
    <col min="5899" max="5899" width="6.7109375" style="1" customWidth="1"/>
    <col min="5900" max="5900" width="9.7109375" style="1" customWidth="1"/>
    <col min="5901" max="5903" width="10" style="1" customWidth="1"/>
    <col min="5904" max="5904" width="0" style="1" hidden="1" customWidth="1"/>
    <col min="5905" max="5906" width="10" style="1" customWidth="1"/>
    <col min="5907" max="5907" width="20.42578125" style="1" customWidth="1"/>
    <col min="5908" max="5909" width="0" style="1" hidden="1" customWidth="1"/>
    <col min="5910" max="5910" width="12.5703125" style="1" customWidth="1"/>
    <col min="5911" max="5911" width="20.140625" style="1" customWidth="1"/>
    <col min="5912" max="5912" width="10.42578125" style="1" bestFit="1" customWidth="1"/>
    <col min="5913" max="5913" width="14.140625" style="1" customWidth="1"/>
    <col min="5914" max="6121" width="9.140625" style="1"/>
    <col min="6122" max="6122" width="5.140625" style="1" customWidth="1"/>
    <col min="6123" max="6123" width="28" style="1" customWidth="1"/>
    <col min="6124" max="6124" width="9.140625" style="1" customWidth="1"/>
    <col min="6125" max="6125" width="6" style="1" customWidth="1"/>
    <col min="6126" max="6126" width="5.28515625" style="1" customWidth="1"/>
    <col min="6127" max="6127" width="11.42578125" style="1" customWidth="1"/>
    <col min="6128" max="6131" width="0" style="1" hidden="1" customWidth="1"/>
    <col min="6132" max="6132" width="10.140625" style="1" customWidth="1"/>
    <col min="6133" max="6141" width="0" style="1" hidden="1" customWidth="1"/>
    <col min="6142" max="6142" width="10" style="1" customWidth="1"/>
    <col min="6143" max="6143" width="8" style="1" customWidth="1"/>
    <col min="6144" max="6144" width="7.7109375" style="1" customWidth="1"/>
    <col min="6145" max="6146" width="10" style="1" customWidth="1"/>
    <col min="6147" max="6147" width="0" style="1" hidden="1" customWidth="1"/>
    <col min="6148" max="6148" width="10.7109375" style="1" customWidth="1"/>
    <col min="6149" max="6149" width="10" style="1" customWidth="1"/>
    <col min="6150" max="6150" width="10.7109375" style="1" customWidth="1"/>
    <col min="6151" max="6151" width="9.42578125" style="1" customWidth="1"/>
    <col min="6152" max="6152" width="8.28515625" style="1" customWidth="1"/>
    <col min="6153" max="6154" width="10" style="1" customWidth="1"/>
    <col min="6155" max="6155" width="6.7109375" style="1" customWidth="1"/>
    <col min="6156" max="6156" width="9.7109375" style="1" customWidth="1"/>
    <col min="6157" max="6159" width="10" style="1" customWidth="1"/>
    <col min="6160" max="6160" width="0" style="1" hidden="1" customWidth="1"/>
    <col min="6161" max="6162" width="10" style="1" customWidth="1"/>
    <col min="6163" max="6163" width="20.42578125" style="1" customWidth="1"/>
    <col min="6164" max="6165" width="0" style="1" hidden="1" customWidth="1"/>
    <col min="6166" max="6166" width="12.5703125" style="1" customWidth="1"/>
    <col min="6167" max="6167" width="20.140625" style="1" customWidth="1"/>
    <col min="6168" max="6168" width="10.42578125" style="1" bestFit="1" customWidth="1"/>
    <col min="6169" max="6169" width="14.140625" style="1" customWidth="1"/>
    <col min="6170" max="6377" width="9.140625" style="1"/>
    <col min="6378" max="6378" width="5.140625" style="1" customWidth="1"/>
    <col min="6379" max="6379" width="28" style="1" customWidth="1"/>
    <col min="6380" max="6380" width="9.140625" style="1" customWidth="1"/>
    <col min="6381" max="6381" width="6" style="1" customWidth="1"/>
    <col min="6382" max="6382" width="5.28515625" style="1" customWidth="1"/>
    <col min="6383" max="6383" width="11.42578125" style="1" customWidth="1"/>
    <col min="6384" max="6387" width="0" style="1" hidden="1" customWidth="1"/>
    <col min="6388" max="6388" width="10.140625" style="1" customWidth="1"/>
    <col min="6389" max="6397" width="0" style="1" hidden="1" customWidth="1"/>
    <col min="6398" max="6398" width="10" style="1" customWidth="1"/>
    <col min="6399" max="6399" width="8" style="1" customWidth="1"/>
    <col min="6400" max="6400" width="7.7109375" style="1" customWidth="1"/>
    <col min="6401" max="6402" width="10" style="1" customWidth="1"/>
    <col min="6403" max="6403" width="0" style="1" hidden="1" customWidth="1"/>
    <col min="6404" max="6404" width="10.7109375" style="1" customWidth="1"/>
    <col min="6405" max="6405" width="10" style="1" customWidth="1"/>
    <col min="6406" max="6406" width="10.7109375" style="1" customWidth="1"/>
    <col min="6407" max="6407" width="9.42578125" style="1" customWidth="1"/>
    <col min="6408" max="6408" width="8.28515625" style="1" customWidth="1"/>
    <col min="6409" max="6410" width="10" style="1" customWidth="1"/>
    <col min="6411" max="6411" width="6.7109375" style="1" customWidth="1"/>
    <col min="6412" max="6412" width="9.7109375" style="1" customWidth="1"/>
    <col min="6413" max="6415" width="10" style="1" customWidth="1"/>
    <col min="6416" max="6416" width="0" style="1" hidden="1" customWidth="1"/>
    <col min="6417" max="6418" width="10" style="1" customWidth="1"/>
    <col min="6419" max="6419" width="20.42578125" style="1" customWidth="1"/>
    <col min="6420" max="6421" width="0" style="1" hidden="1" customWidth="1"/>
    <col min="6422" max="6422" width="12.5703125" style="1" customWidth="1"/>
    <col min="6423" max="6423" width="20.140625" style="1" customWidth="1"/>
    <col min="6424" max="6424" width="10.42578125" style="1" bestFit="1" customWidth="1"/>
    <col min="6425" max="6425" width="14.140625" style="1" customWidth="1"/>
    <col min="6426" max="6633" width="9.140625" style="1"/>
    <col min="6634" max="6634" width="5.140625" style="1" customWidth="1"/>
    <col min="6635" max="6635" width="28" style="1" customWidth="1"/>
    <col min="6636" max="6636" width="9.140625" style="1" customWidth="1"/>
    <col min="6637" max="6637" width="6" style="1" customWidth="1"/>
    <col min="6638" max="6638" width="5.28515625" style="1" customWidth="1"/>
    <col min="6639" max="6639" width="11.42578125" style="1" customWidth="1"/>
    <col min="6640" max="6643" width="0" style="1" hidden="1" customWidth="1"/>
    <col min="6644" max="6644" width="10.140625" style="1" customWidth="1"/>
    <col min="6645" max="6653" width="0" style="1" hidden="1" customWidth="1"/>
    <col min="6654" max="6654" width="10" style="1" customWidth="1"/>
    <col min="6655" max="6655" width="8" style="1" customWidth="1"/>
    <col min="6656" max="6656" width="7.7109375" style="1" customWidth="1"/>
    <col min="6657" max="6658" width="10" style="1" customWidth="1"/>
    <col min="6659" max="6659" width="0" style="1" hidden="1" customWidth="1"/>
    <col min="6660" max="6660" width="10.7109375" style="1" customWidth="1"/>
    <col min="6661" max="6661" width="10" style="1" customWidth="1"/>
    <col min="6662" max="6662" width="10.7109375" style="1" customWidth="1"/>
    <col min="6663" max="6663" width="9.42578125" style="1" customWidth="1"/>
    <col min="6664" max="6664" width="8.28515625" style="1" customWidth="1"/>
    <col min="6665" max="6666" width="10" style="1" customWidth="1"/>
    <col min="6667" max="6667" width="6.7109375" style="1" customWidth="1"/>
    <col min="6668" max="6668" width="9.7109375" style="1" customWidth="1"/>
    <col min="6669" max="6671" width="10" style="1" customWidth="1"/>
    <col min="6672" max="6672" width="0" style="1" hidden="1" customWidth="1"/>
    <col min="6673" max="6674" width="10" style="1" customWidth="1"/>
    <col min="6675" max="6675" width="20.42578125" style="1" customWidth="1"/>
    <col min="6676" max="6677" width="0" style="1" hidden="1" customWidth="1"/>
    <col min="6678" max="6678" width="12.5703125" style="1" customWidth="1"/>
    <col min="6679" max="6679" width="20.140625" style="1" customWidth="1"/>
    <col min="6680" max="6680" width="10.42578125" style="1" bestFit="1" customWidth="1"/>
    <col min="6681" max="6681" width="14.140625" style="1" customWidth="1"/>
    <col min="6682" max="6889" width="9.140625" style="1"/>
    <col min="6890" max="6890" width="5.140625" style="1" customWidth="1"/>
    <col min="6891" max="6891" width="28" style="1" customWidth="1"/>
    <col min="6892" max="6892" width="9.140625" style="1" customWidth="1"/>
    <col min="6893" max="6893" width="6" style="1" customWidth="1"/>
    <col min="6894" max="6894" width="5.28515625" style="1" customWidth="1"/>
    <col min="6895" max="6895" width="11.42578125" style="1" customWidth="1"/>
    <col min="6896" max="6899" width="0" style="1" hidden="1" customWidth="1"/>
    <col min="6900" max="6900" width="10.140625" style="1" customWidth="1"/>
    <col min="6901" max="6909" width="0" style="1" hidden="1" customWidth="1"/>
    <col min="6910" max="6910" width="10" style="1" customWidth="1"/>
    <col min="6911" max="6911" width="8" style="1" customWidth="1"/>
    <col min="6912" max="6912" width="7.7109375" style="1" customWidth="1"/>
    <col min="6913" max="6914" width="10" style="1" customWidth="1"/>
    <col min="6915" max="6915" width="0" style="1" hidden="1" customWidth="1"/>
    <col min="6916" max="6916" width="10.7109375" style="1" customWidth="1"/>
    <col min="6917" max="6917" width="10" style="1" customWidth="1"/>
    <col min="6918" max="6918" width="10.7109375" style="1" customWidth="1"/>
    <col min="6919" max="6919" width="9.42578125" style="1" customWidth="1"/>
    <col min="6920" max="6920" width="8.28515625" style="1" customWidth="1"/>
    <col min="6921" max="6922" width="10" style="1" customWidth="1"/>
    <col min="6923" max="6923" width="6.7109375" style="1" customWidth="1"/>
    <col min="6924" max="6924" width="9.7109375" style="1" customWidth="1"/>
    <col min="6925" max="6927" width="10" style="1" customWidth="1"/>
    <col min="6928" max="6928" width="0" style="1" hidden="1" customWidth="1"/>
    <col min="6929" max="6930" width="10" style="1" customWidth="1"/>
    <col min="6931" max="6931" width="20.42578125" style="1" customWidth="1"/>
    <col min="6932" max="6933" width="0" style="1" hidden="1" customWidth="1"/>
    <col min="6934" max="6934" width="12.5703125" style="1" customWidth="1"/>
    <col min="6935" max="6935" width="20.140625" style="1" customWidth="1"/>
    <col min="6936" max="6936" width="10.42578125" style="1" bestFit="1" customWidth="1"/>
    <col min="6937" max="6937" width="14.140625" style="1" customWidth="1"/>
    <col min="6938" max="7145" width="9.140625" style="1"/>
    <col min="7146" max="7146" width="5.140625" style="1" customWidth="1"/>
    <col min="7147" max="7147" width="28" style="1" customWidth="1"/>
    <col min="7148" max="7148" width="9.140625" style="1" customWidth="1"/>
    <col min="7149" max="7149" width="6" style="1" customWidth="1"/>
    <col min="7150" max="7150" width="5.28515625" style="1" customWidth="1"/>
    <col min="7151" max="7151" width="11.42578125" style="1" customWidth="1"/>
    <col min="7152" max="7155" width="0" style="1" hidden="1" customWidth="1"/>
    <col min="7156" max="7156" width="10.140625" style="1" customWidth="1"/>
    <col min="7157" max="7165" width="0" style="1" hidden="1" customWidth="1"/>
    <col min="7166" max="7166" width="10" style="1" customWidth="1"/>
    <col min="7167" max="7167" width="8" style="1" customWidth="1"/>
    <col min="7168" max="7168" width="7.7109375" style="1" customWidth="1"/>
    <col min="7169" max="7170" width="10" style="1" customWidth="1"/>
    <col min="7171" max="7171" width="0" style="1" hidden="1" customWidth="1"/>
    <col min="7172" max="7172" width="10.7109375" style="1" customWidth="1"/>
    <col min="7173" max="7173" width="10" style="1" customWidth="1"/>
    <col min="7174" max="7174" width="10.7109375" style="1" customWidth="1"/>
    <col min="7175" max="7175" width="9.42578125" style="1" customWidth="1"/>
    <col min="7176" max="7176" width="8.28515625" style="1" customWidth="1"/>
    <col min="7177" max="7178" width="10" style="1" customWidth="1"/>
    <col min="7179" max="7179" width="6.7109375" style="1" customWidth="1"/>
    <col min="7180" max="7180" width="9.7109375" style="1" customWidth="1"/>
    <col min="7181" max="7183" width="10" style="1" customWidth="1"/>
    <col min="7184" max="7184" width="0" style="1" hidden="1" customWidth="1"/>
    <col min="7185" max="7186" width="10" style="1" customWidth="1"/>
    <col min="7187" max="7187" width="20.42578125" style="1" customWidth="1"/>
    <col min="7188" max="7189" width="0" style="1" hidden="1" customWidth="1"/>
    <col min="7190" max="7190" width="12.5703125" style="1" customWidth="1"/>
    <col min="7191" max="7191" width="20.140625" style="1" customWidth="1"/>
    <col min="7192" max="7192" width="10.42578125" style="1" bestFit="1" customWidth="1"/>
    <col min="7193" max="7193" width="14.140625" style="1" customWidth="1"/>
    <col min="7194" max="7401" width="9.140625" style="1"/>
    <col min="7402" max="7402" width="5.140625" style="1" customWidth="1"/>
    <col min="7403" max="7403" width="28" style="1" customWidth="1"/>
    <col min="7404" max="7404" width="9.140625" style="1" customWidth="1"/>
    <col min="7405" max="7405" width="6" style="1" customWidth="1"/>
    <col min="7406" max="7406" width="5.28515625" style="1" customWidth="1"/>
    <col min="7407" max="7407" width="11.42578125" style="1" customWidth="1"/>
    <col min="7408" max="7411" width="0" style="1" hidden="1" customWidth="1"/>
    <col min="7412" max="7412" width="10.140625" style="1" customWidth="1"/>
    <col min="7413" max="7421" width="0" style="1" hidden="1" customWidth="1"/>
    <col min="7422" max="7422" width="10" style="1" customWidth="1"/>
    <col min="7423" max="7423" width="8" style="1" customWidth="1"/>
    <col min="7424" max="7424" width="7.7109375" style="1" customWidth="1"/>
    <col min="7425" max="7426" width="10" style="1" customWidth="1"/>
    <col min="7427" max="7427" width="0" style="1" hidden="1" customWidth="1"/>
    <col min="7428" max="7428" width="10.7109375" style="1" customWidth="1"/>
    <col min="7429" max="7429" width="10" style="1" customWidth="1"/>
    <col min="7430" max="7430" width="10.7109375" style="1" customWidth="1"/>
    <col min="7431" max="7431" width="9.42578125" style="1" customWidth="1"/>
    <col min="7432" max="7432" width="8.28515625" style="1" customWidth="1"/>
    <col min="7433" max="7434" width="10" style="1" customWidth="1"/>
    <col min="7435" max="7435" width="6.7109375" style="1" customWidth="1"/>
    <col min="7436" max="7436" width="9.7109375" style="1" customWidth="1"/>
    <col min="7437" max="7439" width="10" style="1" customWidth="1"/>
    <col min="7440" max="7440" width="0" style="1" hidden="1" customWidth="1"/>
    <col min="7441" max="7442" width="10" style="1" customWidth="1"/>
    <col min="7443" max="7443" width="20.42578125" style="1" customWidth="1"/>
    <col min="7444" max="7445" width="0" style="1" hidden="1" customWidth="1"/>
    <col min="7446" max="7446" width="12.5703125" style="1" customWidth="1"/>
    <col min="7447" max="7447" width="20.140625" style="1" customWidth="1"/>
    <col min="7448" max="7448" width="10.42578125" style="1" bestFit="1" customWidth="1"/>
    <col min="7449" max="7449" width="14.140625" style="1" customWidth="1"/>
    <col min="7450" max="7657" width="9.140625" style="1"/>
    <col min="7658" max="7658" width="5.140625" style="1" customWidth="1"/>
    <col min="7659" max="7659" width="28" style="1" customWidth="1"/>
    <col min="7660" max="7660" width="9.140625" style="1" customWidth="1"/>
    <col min="7661" max="7661" width="6" style="1" customWidth="1"/>
    <col min="7662" max="7662" width="5.28515625" style="1" customWidth="1"/>
    <col min="7663" max="7663" width="11.42578125" style="1" customWidth="1"/>
    <col min="7664" max="7667" width="0" style="1" hidden="1" customWidth="1"/>
    <col min="7668" max="7668" width="10.140625" style="1" customWidth="1"/>
    <col min="7669" max="7677" width="0" style="1" hidden="1" customWidth="1"/>
    <col min="7678" max="7678" width="10" style="1" customWidth="1"/>
    <col min="7679" max="7679" width="8" style="1" customWidth="1"/>
    <col min="7680" max="7680" width="7.7109375" style="1" customWidth="1"/>
    <col min="7681" max="7682" width="10" style="1" customWidth="1"/>
    <col min="7683" max="7683" width="0" style="1" hidden="1" customWidth="1"/>
    <col min="7684" max="7684" width="10.7109375" style="1" customWidth="1"/>
    <col min="7685" max="7685" width="10" style="1" customWidth="1"/>
    <col min="7686" max="7686" width="10.7109375" style="1" customWidth="1"/>
    <col min="7687" max="7687" width="9.42578125" style="1" customWidth="1"/>
    <col min="7688" max="7688" width="8.28515625" style="1" customWidth="1"/>
    <col min="7689" max="7690" width="10" style="1" customWidth="1"/>
    <col min="7691" max="7691" width="6.7109375" style="1" customWidth="1"/>
    <col min="7692" max="7692" width="9.7109375" style="1" customWidth="1"/>
    <col min="7693" max="7695" width="10" style="1" customWidth="1"/>
    <col min="7696" max="7696" width="0" style="1" hidden="1" customWidth="1"/>
    <col min="7697" max="7698" width="10" style="1" customWidth="1"/>
    <col min="7699" max="7699" width="20.42578125" style="1" customWidth="1"/>
    <col min="7700" max="7701" width="0" style="1" hidden="1" customWidth="1"/>
    <col min="7702" max="7702" width="12.5703125" style="1" customWidth="1"/>
    <col min="7703" max="7703" width="20.140625" style="1" customWidth="1"/>
    <col min="7704" max="7704" width="10.42578125" style="1" bestFit="1" customWidth="1"/>
    <col min="7705" max="7705" width="14.140625" style="1" customWidth="1"/>
    <col min="7706" max="7913" width="9.140625" style="1"/>
    <col min="7914" max="7914" width="5.140625" style="1" customWidth="1"/>
    <col min="7915" max="7915" width="28" style="1" customWidth="1"/>
    <col min="7916" max="7916" width="9.140625" style="1" customWidth="1"/>
    <col min="7917" max="7917" width="6" style="1" customWidth="1"/>
    <col min="7918" max="7918" width="5.28515625" style="1" customWidth="1"/>
    <col min="7919" max="7919" width="11.42578125" style="1" customWidth="1"/>
    <col min="7920" max="7923" width="0" style="1" hidden="1" customWidth="1"/>
    <col min="7924" max="7924" width="10.140625" style="1" customWidth="1"/>
    <col min="7925" max="7933" width="0" style="1" hidden="1" customWidth="1"/>
    <col min="7934" max="7934" width="10" style="1" customWidth="1"/>
    <col min="7935" max="7935" width="8" style="1" customWidth="1"/>
    <col min="7936" max="7936" width="7.7109375" style="1" customWidth="1"/>
    <col min="7937" max="7938" width="10" style="1" customWidth="1"/>
    <col min="7939" max="7939" width="0" style="1" hidden="1" customWidth="1"/>
    <col min="7940" max="7940" width="10.7109375" style="1" customWidth="1"/>
    <col min="7941" max="7941" width="10" style="1" customWidth="1"/>
    <col min="7942" max="7942" width="10.7109375" style="1" customWidth="1"/>
    <col min="7943" max="7943" width="9.42578125" style="1" customWidth="1"/>
    <col min="7944" max="7944" width="8.28515625" style="1" customWidth="1"/>
    <col min="7945" max="7946" width="10" style="1" customWidth="1"/>
    <col min="7947" max="7947" width="6.7109375" style="1" customWidth="1"/>
    <col min="7948" max="7948" width="9.7109375" style="1" customWidth="1"/>
    <col min="7949" max="7951" width="10" style="1" customWidth="1"/>
    <col min="7952" max="7952" width="0" style="1" hidden="1" customWidth="1"/>
    <col min="7953" max="7954" width="10" style="1" customWidth="1"/>
    <col min="7955" max="7955" width="20.42578125" style="1" customWidth="1"/>
    <col min="7956" max="7957" width="0" style="1" hidden="1" customWidth="1"/>
    <col min="7958" max="7958" width="12.5703125" style="1" customWidth="1"/>
    <col min="7959" max="7959" width="20.140625" style="1" customWidth="1"/>
    <col min="7960" max="7960" width="10.42578125" style="1" bestFit="1" customWidth="1"/>
    <col min="7961" max="7961" width="14.140625" style="1" customWidth="1"/>
    <col min="7962" max="8169" width="9.140625" style="1"/>
    <col min="8170" max="8170" width="5.140625" style="1" customWidth="1"/>
    <col min="8171" max="8171" width="28" style="1" customWidth="1"/>
    <col min="8172" max="8172" width="9.140625" style="1" customWidth="1"/>
    <col min="8173" max="8173" width="6" style="1" customWidth="1"/>
    <col min="8174" max="8174" width="5.28515625" style="1" customWidth="1"/>
    <col min="8175" max="8175" width="11.42578125" style="1" customWidth="1"/>
    <col min="8176" max="8179" width="0" style="1" hidden="1" customWidth="1"/>
    <col min="8180" max="8180" width="10.140625" style="1" customWidth="1"/>
    <col min="8181" max="8189" width="0" style="1" hidden="1" customWidth="1"/>
    <col min="8190" max="8190" width="10" style="1" customWidth="1"/>
    <col min="8191" max="8191" width="8" style="1" customWidth="1"/>
    <col min="8192" max="8192" width="7.7109375" style="1" customWidth="1"/>
    <col min="8193" max="8194" width="10" style="1" customWidth="1"/>
    <col min="8195" max="8195" width="0" style="1" hidden="1" customWidth="1"/>
    <col min="8196" max="8196" width="10.7109375" style="1" customWidth="1"/>
    <col min="8197" max="8197" width="10" style="1" customWidth="1"/>
    <col min="8198" max="8198" width="10.7109375" style="1" customWidth="1"/>
    <col min="8199" max="8199" width="9.42578125" style="1" customWidth="1"/>
    <col min="8200" max="8200" width="8.28515625" style="1" customWidth="1"/>
    <col min="8201" max="8202" width="10" style="1" customWidth="1"/>
    <col min="8203" max="8203" width="6.7109375" style="1" customWidth="1"/>
    <col min="8204" max="8204" width="9.7109375" style="1" customWidth="1"/>
    <col min="8205" max="8207" width="10" style="1" customWidth="1"/>
    <col min="8208" max="8208" width="0" style="1" hidden="1" customWidth="1"/>
    <col min="8209" max="8210" width="10" style="1" customWidth="1"/>
    <col min="8211" max="8211" width="20.42578125" style="1" customWidth="1"/>
    <col min="8212" max="8213" width="0" style="1" hidden="1" customWidth="1"/>
    <col min="8214" max="8214" width="12.5703125" style="1" customWidth="1"/>
    <col min="8215" max="8215" width="20.140625" style="1" customWidth="1"/>
    <col min="8216" max="8216" width="10.42578125" style="1" bestFit="1" customWidth="1"/>
    <col min="8217" max="8217" width="14.140625" style="1" customWidth="1"/>
    <col min="8218" max="8425" width="9.140625" style="1"/>
    <col min="8426" max="8426" width="5.140625" style="1" customWidth="1"/>
    <col min="8427" max="8427" width="28" style="1" customWidth="1"/>
    <col min="8428" max="8428" width="9.140625" style="1" customWidth="1"/>
    <col min="8429" max="8429" width="6" style="1" customWidth="1"/>
    <col min="8430" max="8430" width="5.28515625" style="1" customWidth="1"/>
    <col min="8431" max="8431" width="11.42578125" style="1" customWidth="1"/>
    <col min="8432" max="8435" width="0" style="1" hidden="1" customWidth="1"/>
    <col min="8436" max="8436" width="10.140625" style="1" customWidth="1"/>
    <col min="8437" max="8445" width="0" style="1" hidden="1" customWidth="1"/>
    <col min="8446" max="8446" width="10" style="1" customWidth="1"/>
    <col min="8447" max="8447" width="8" style="1" customWidth="1"/>
    <col min="8448" max="8448" width="7.7109375" style="1" customWidth="1"/>
    <col min="8449" max="8450" width="10" style="1" customWidth="1"/>
    <col min="8451" max="8451" width="0" style="1" hidden="1" customWidth="1"/>
    <col min="8452" max="8452" width="10.7109375" style="1" customWidth="1"/>
    <col min="8453" max="8453" width="10" style="1" customWidth="1"/>
    <col min="8454" max="8454" width="10.7109375" style="1" customWidth="1"/>
    <col min="8455" max="8455" width="9.42578125" style="1" customWidth="1"/>
    <col min="8456" max="8456" width="8.28515625" style="1" customWidth="1"/>
    <col min="8457" max="8458" width="10" style="1" customWidth="1"/>
    <col min="8459" max="8459" width="6.7109375" style="1" customWidth="1"/>
    <col min="8460" max="8460" width="9.7109375" style="1" customWidth="1"/>
    <col min="8461" max="8463" width="10" style="1" customWidth="1"/>
    <col min="8464" max="8464" width="0" style="1" hidden="1" customWidth="1"/>
    <col min="8465" max="8466" width="10" style="1" customWidth="1"/>
    <col min="8467" max="8467" width="20.42578125" style="1" customWidth="1"/>
    <col min="8468" max="8469" width="0" style="1" hidden="1" customWidth="1"/>
    <col min="8470" max="8470" width="12.5703125" style="1" customWidth="1"/>
    <col min="8471" max="8471" width="20.140625" style="1" customWidth="1"/>
    <col min="8472" max="8472" width="10.42578125" style="1" bestFit="1" customWidth="1"/>
    <col min="8473" max="8473" width="14.140625" style="1" customWidth="1"/>
    <col min="8474" max="8681" width="9.140625" style="1"/>
    <col min="8682" max="8682" width="5.140625" style="1" customWidth="1"/>
    <col min="8683" max="8683" width="28" style="1" customWidth="1"/>
    <col min="8684" max="8684" width="9.140625" style="1" customWidth="1"/>
    <col min="8685" max="8685" width="6" style="1" customWidth="1"/>
    <col min="8686" max="8686" width="5.28515625" style="1" customWidth="1"/>
    <col min="8687" max="8687" width="11.42578125" style="1" customWidth="1"/>
    <col min="8688" max="8691" width="0" style="1" hidden="1" customWidth="1"/>
    <col min="8692" max="8692" width="10.140625" style="1" customWidth="1"/>
    <col min="8693" max="8701" width="0" style="1" hidden="1" customWidth="1"/>
    <col min="8702" max="8702" width="10" style="1" customWidth="1"/>
    <col min="8703" max="8703" width="8" style="1" customWidth="1"/>
    <col min="8704" max="8704" width="7.7109375" style="1" customWidth="1"/>
    <col min="8705" max="8706" width="10" style="1" customWidth="1"/>
    <col min="8707" max="8707" width="0" style="1" hidden="1" customWidth="1"/>
    <col min="8708" max="8708" width="10.7109375" style="1" customWidth="1"/>
    <col min="8709" max="8709" width="10" style="1" customWidth="1"/>
    <col min="8710" max="8710" width="10.7109375" style="1" customWidth="1"/>
    <col min="8711" max="8711" width="9.42578125" style="1" customWidth="1"/>
    <col min="8712" max="8712" width="8.28515625" style="1" customWidth="1"/>
    <col min="8713" max="8714" width="10" style="1" customWidth="1"/>
    <col min="8715" max="8715" width="6.7109375" style="1" customWidth="1"/>
    <col min="8716" max="8716" width="9.7109375" style="1" customWidth="1"/>
    <col min="8717" max="8719" width="10" style="1" customWidth="1"/>
    <col min="8720" max="8720" width="0" style="1" hidden="1" customWidth="1"/>
    <col min="8721" max="8722" width="10" style="1" customWidth="1"/>
    <col min="8723" max="8723" width="20.42578125" style="1" customWidth="1"/>
    <col min="8724" max="8725" width="0" style="1" hidden="1" customWidth="1"/>
    <col min="8726" max="8726" width="12.5703125" style="1" customWidth="1"/>
    <col min="8727" max="8727" width="20.140625" style="1" customWidth="1"/>
    <col min="8728" max="8728" width="10.42578125" style="1" bestFit="1" customWidth="1"/>
    <col min="8729" max="8729" width="14.140625" style="1" customWidth="1"/>
    <col min="8730" max="8937" width="9.140625" style="1"/>
    <col min="8938" max="8938" width="5.140625" style="1" customWidth="1"/>
    <col min="8939" max="8939" width="28" style="1" customWidth="1"/>
    <col min="8940" max="8940" width="9.140625" style="1" customWidth="1"/>
    <col min="8941" max="8941" width="6" style="1" customWidth="1"/>
    <col min="8942" max="8942" width="5.28515625" style="1" customWidth="1"/>
    <col min="8943" max="8943" width="11.42578125" style="1" customWidth="1"/>
    <col min="8944" max="8947" width="0" style="1" hidden="1" customWidth="1"/>
    <col min="8948" max="8948" width="10.140625" style="1" customWidth="1"/>
    <col min="8949" max="8957" width="0" style="1" hidden="1" customWidth="1"/>
    <col min="8958" max="8958" width="10" style="1" customWidth="1"/>
    <col min="8959" max="8959" width="8" style="1" customWidth="1"/>
    <col min="8960" max="8960" width="7.7109375" style="1" customWidth="1"/>
    <col min="8961" max="8962" width="10" style="1" customWidth="1"/>
    <col min="8963" max="8963" width="0" style="1" hidden="1" customWidth="1"/>
    <col min="8964" max="8964" width="10.7109375" style="1" customWidth="1"/>
    <col min="8965" max="8965" width="10" style="1" customWidth="1"/>
    <col min="8966" max="8966" width="10.7109375" style="1" customWidth="1"/>
    <col min="8967" max="8967" width="9.42578125" style="1" customWidth="1"/>
    <col min="8968" max="8968" width="8.28515625" style="1" customWidth="1"/>
    <col min="8969" max="8970" width="10" style="1" customWidth="1"/>
    <col min="8971" max="8971" width="6.7109375" style="1" customWidth="1"/>
    <col min="8972" max="8972" width="9.7109375" style="1" customWidth="1"/>
    <col min="8973" max="8975" width="10" style="1" customWidth="1"/>
    <col min="8976" max="8976" width="0" style="1" hidden="1" customWidth="1"/>
    <col min="8977" max="8978" width="10" style="1" customWidth="1"/>
    <col min="8979" max="8979" width="20.42578125" style="1" customWidth="1"/>
    <col min="8980" max="8981" width="0" style="1" hidden="1" customWidth="1"/>
    <col min="8982" max="8982" width="12.5703125" style="1" customWidth="1"/>
    <col min="8983" max="8983" width="20.140625" style="1" customWidth="1"/>
    <col min="8984" max="8984" width="10.42578125" style="1" bestFit="1" customWidth="1"/>
    <col min="8985" max="8985" width="14.140625" style="1" customWidth="1"/>
    <col min="8986" max="9193" width="9.140625" style="1"/>
    <col min="9194" max="9194" width="5.140625" style="1" customWidth="1"/>
    <col min="9195" max="9195" width="28" style="1" customWidth="1"/>
    <col min="9196" max="9196" width="9.140625" style="1" customWidth="1"/>
    <col min="9197" max="9197" width="6" style="1" customWidth="1"/>
    <col min="9198" max="9198" width="5.28515625" style="1" customWidth="1"/>
    <col min="9199" max="9199" width="11.42578125" style="1" customWidth="1"/>
    <col min="9200" max="9203" width="0" style="1" hidden="1" customWidth="1"/>
    <col min="9204" max="9204" width="10.140625" style="1" customWidth="1"/>
    <col min="9205" max="9213" width="0" style="1" hidden="1" customWidth="1"/>
    <col min="9214" max="9214" width="10" style="1" customWidth="1"/>
    <col min="9215" max="9215" width="8" style="1" customWidth="1"/>
    <col min="9216" max="9216" width="7.7109375" style="1" customWidth="1"/>
    <col min="9217" max="9218" width="10" style="1" customWidth="1"/>
    <col min="9219" max="9219" width="0" style="1" hidden="1" customWidth="1"/>
    <col min="9220" max="9220" width="10.7109375" style="1" customWidth="1"/>
    <col min="9221" max="9221" width="10" style="1" customWidth="1"/>
    <col min="9222" max="9222" width="10.7109375" style="1" customWidth="1"/>
    <col min="9223" max="9223" width="9.42578125" style="1" customWidth="1"/>
    <col min="9224" max="9224" width="8.28515625" style="1" customWidth="1"/>
    <col min="9225" max="9226" width="10" style="1" customWidth="1"/>
    <col min="9227" max="9227" width="6.7109375" style="1" customWidth="1"/>
    <col min="9228" max="9228" width="9.7109375" style="1" customWidth="1"/>
    <col min="9229" max="9231" width="10" style="1" customWidth="1"/>
    <col min="9232" max="9232" width="0" style="1" hidden="1" customWidth="1"/>
    <col min="9233" max="9234" width="10" style="1" customWidth="1"/>
    <col min="9235" max="9235" width="20.42578125" style="1" customWidth="1"/>
    <col min="9236" max="9237" width="0" style="1" hidden="1" customWidth="1"/>
    <col min="9238" max="9238" width="12.5703125" style="1" customWidth="1"/>
    <col min="9239" max="9239" width="20.140625" style="1" customWidth="1"/>
    <col min="9240" max="9240" width="10.42578125" style="1" bestFit="1" customWidth="1"/>
    <col min="9241" max="9241" width="14.140625" style="1" customWidth="1"/>
    <col min="9242" max="9449" width="9.140625" style="1"/>
    <col min="9450" max="9450" width="5.140625" style="1" customWidth="1"/>
    <col min="9451" max="9451" width="28" style="1" customWidth="1"/>
    <col min="9452" max="9452" width="9.140625" style="1" customWidth="1"/>
    <col min="9453" max="9453" width="6" style="1" customWidth="1"/>
    <col min="9454" max="9454" width="5.28515625" style="1" customWidth="1"/>
    <col min="9455" max="9455" width="11.42578125" style="1" customWidth="1"/>
    <col min="9456" max="9459" width="0" style="1" hidden="1" customWidth="1"/>
    <col min="9460" max="9460" width="10.140625" style="1" customWidth="1"/>
    <col min="9461" max="9469" width="0" style="1" hidden="1" customWidth="1"/>
    <col min="9470" max="9470" width="10" style="1" customWidth="1"/>
    <col min="9471" max="9471" width="8" style="1" customWidth="1"/>
    <col min="9472" max="9472" width="7.7109375" style="1" customWidth="1"/>
    <col min="9473" max="9474" width="10" style="1" customWidth="1"/>
    <col min="9475" max="9475" width="0" style="1" hidden="1" customWidth="1"/>
    <col min="9476" max="9476" width="10.7109375" style="1" customWidth="1"/>
    <col min="9477" max="9477" width="10" style="1" customWidth="1"/>
    <col min="9478" max="9478" width="10.7109375" style="1" customWidth="1"/>
    <col min="9479" max="9479" width="9.42578125" style="1" customWidth="1"/>
    <col min="9480" max="9480" width="8.28515625" style="1" customWidth="1"/>
    <col min="9481" max="9482" width="10" style="1" customWidth="1"/>
    <col min="9483" max="9483" width="6.7109375" style="1" customWidth="1"/>
    <col min="9484" max="9484" width="9.7109375" style="1" customWidth="1"/>
    <col min="9485" max="9487" width="10" style="1" customWidth="1"/>
    <col min="9488" max="9488" width="0" style="1" hidden="1" customWidth="1"/>
    <col min="9489" max="9490" width="10" style="1" customWidth="1"/>
    <col min="9491" max="9491" width="20.42578125" style="1" customWidth="1"/>
    <col min="9492" max="9493" width="0" style="1" hidden="1" customWidth="1"/>
    <col min="9494" max="9494" width="12.5703125" style="1" customWidth="1"/>
    <col min="9495" max="9495" width="20.140625" style="1" customWidth="1"/>
    <col min="9496" max="9496" width="10.42578125" style="1" bestFit="1" customWidth="1"/>
    <col min="9497" max="9497" width="14.140625" style="1" customWidth="1"/>
    <col min="9498" max="9705" width="9.140625" style="1"/>
    <col min="9706" max="9706" width="5.140625" style="1" customWidth="1"/>
    <col min="9707" max="9707" width="28" style="1" customWidth="1"/>
    <col min="9708" max="9708" width="9.140625" style="1" customWidth="1"/>
    <col min="9709" max="9709" width="6" style="1" customWidth="1"/>
    <col min="9710" max="9710" width="5.28515625" style="1" customWidth="1"/>
    <col min="9711" max="9711" width="11.42578125" style="1" customWidth="1"/>
    <col min="9712" max="9715" width="0" style="1" hidden="1" customWidth="1"/>
    <col min="9716" max="9716" width="10.140625" style="1" customWidth="1"/>
    <col min="9717" max="9725" width="0" style="1" hidden="1" customWidth="1"/>
    <col min="9726" max="9726" width="10" style="1" customWidth="1"/>
    <col min="9727" max="9727" width="8" style="1" customWidth="1"/>
    <col min="9728" max="9728" width="7.7109375" style="1" customWidth="1"/>
    <col min="9729" max="9730" width="10" style="1" customWidth="1"/>
    <col min="9731" max="9731" width="0" style="1" hidden="1" customWidth="1"/>
    <col min="9732" max="9732" width="10.7109375" style="1" customWidth="1"/>
    <col min="9733" max="9733" width="10" style="1" customWidth="1"/>
    <col min="9734" max="9734" width="10.7109375" style="1" customWidth="1"/>
    <col min="9735" max="9735" width="9.42578125" style="1" customWidth="1"/>
    <col min="9736" max="9736" width="8.28515625" style="1" customWidth="1"/>
    <col min="9737" max="9738" width="10" style="1" customWidth="1"/>
    <col min="9739" max="9739" width="6.7109375" style="1" customWidth="1"/>
    <col min="9740" max="9740" width="9.7109375" style="1" customWidth="1"/>
    <col min="9741" max="9743" width="10" style="1" customWidth="1"/>
    <col min="9744" max="9744" width="0" style="1" hidden="1" customWidth="1"/>
    <col min="9745" max="9746" width="10" style="1" customWidth="1"/>
    <col min="9747" max="9747" width="20.42578125" style="1" customWidth="1"/>
    <col min="9748" max="9749" width="0" style="1" hidden="1" customWidth="1"/>
    <col min="9750" max="9750" width="12.5703125" style="1" customWidth="1"/>
    <col min="9751" max="9751" width="20.140625" style="1" customWidth="1"/>
    <col min="9752" max="9752" width="10.42578125" style="1" bestFit="1" customWidth="1"/>
    <col min="9753" max="9753" width="14.140625" style="1" customWidth="1"/>
    <col min="9754" max="9961" width="9.140625" style="1"/>
    <col min="9962" max="9962" width="5.140625" style="1" customWidth="1"/>
    <col min="9963" max="9963" width="28" style="1" customWidth="1"/>
    <col min="9964" max="9964" width="9.140625" style="1" customWidth="1"/>
    <col min="9965" max="9965" width="6" style="1" customWidth="1"/>
    <col min="9966" max="9966" width="5.28515625" style="1" customWidth="1"/>
    <col min="9967" max="9967" width="11.42578125" style="1" customWidth="1"/>
    <col min="9968" max="9971" width="0" style="1" hidden="1" customWidth="1"/>
    <col min="9972" max="9972" width="10.140625" style="1" customWidth="1"/>
    <col min="9973" max="9981" width="0" style="1" hidden="1" customWidth="1"/>
    <col min="9982" max="9982" width="10" style="1" customWidth="1"/>
    <col min="9983" max="9983" width="8" style="1" customWidth="1"/>
    <col min="9984" max="9984" width="7.7109375" style="1" customWidth="1"/>
    <col min="9985" max="9986" width="10" style="1" customWidth="1"/>
    <col min="9987" max="9987" width="0" style="1" hidden="1" customWidth="1"/>
    <col min="9988" max="9988" width="10.7109375" style="1" customWidth="1"/>
    <col min="9989" max="9989" width="10" style="1" customWidth="1"/>
    <col min="9990" max="9990" width="10.7109375" style="1" customWidth="1"/>
    <col min="9991" max="9991" width="9.42578125" style="1" customWidth="1"/>
    <col min="9992" max="9992" width="8.28515625" style="1" customWidth="1"/>
    <col min="9993" max="9994" width="10" style="1" customWidth="1"/>
    <col min="9995" max="9995" width="6.7109375" style="1" customWidth="1"/>
    <col min="9996" max="9996" width="9.7109375" style="1" customWidth="1"/>
    <col min="9997" max="9999" width="10" style="1" customWidth="1"/>
    <col min="10000" max="10000" width="0" style="1" hidden="1" customWidth="1"/>
    <col min="10001" max="10002" width="10" style="1" customWidth="1"/>
    <col min="10003" max="10003" width="20.42578125" style="1" customWidth="1"/>
    <col min="10004" max="10005" width="0" style="1" hidden="1" customWidth="1"/>
    <col min="10006" max="10006" width="12.5703125" style="1" customWidth="1"/>
    <col min="10007" max="10007" width="20.140625" style="1" customWidth="1"/>
    <col min="10008" max="10008" width="10.42578125" style="1" bestFit="1" customWidth="1"/>
    <col min="10009" max="10009" width="14.140625" style="1" customWidth="1"/>
    <col min="10010" max="10217" width="9.140625" style="1"/>
    <col min="10218" max="10218" width="5.140625" style="1" customWidth="1"/>
    <col min="10219" max="10219" width="28" style="1" customWidth="1"/>
    <col min="10220" max="10220" width="9.140625" style="1" customWidth="1"/>
    <col min="10221" max="10221" width="6" style="1" customWidth="1"/>
    <col min="10222" max="10222" width="5.28515625" style="1" customWidth="1"/>
    <col min="10223" max="10223" width="11.42578125" style="1" customWidth="1"/>
    <col min="10224" max="10227" width="0" style="1" hidden="1" customWidth="1"/>
    <col min="10228" max="10228" width="10.140625" style="1" customWidth="1"/>
    <col min="10229" max="10237" width="0" style="1" hidden="1" customWidth="1"/>
    <col min="10238" max="10238" width="10" style="1" customWidth="1"/>
    <col min="10239" max="10239" width="8" style="1" customWidth="1"/>
    <col min="10240" max="10240" width="7.7109375" style="1" customWidth="1"/>
    <col min="10241" max="10242" width="10" style="1" customWidth="1"/>
    <col min="10243" max="10243" width="0" style="1" hidden="1" customWidth="1"/>
    <col min="10244" max="10244" width="10.7109375" style="1" customWidth="1"/>
    <col min="10245" max="10245" width="10" style="1" customWidth="1"/>
    <col min="10246" max="10246" width="10.7109375" style="1" customWidth="1"/>
    <col min="10247" max="10247" width="9.42578125" style="1" customWidth="1"/>
    <col min="10248" max="10248" width="8.28515625" style="1" customWidth="1"/>
    <col min="10249" max="10250" width="10" style="1" customWidth="1"/>
    <col min="10251" max="10251" width="6.7109375" style="1" customWidth="1"/>
    <col min="10252" max="10252" width="9.7109375" style="1" customWidth="1"/>
    <col min="10253" max="10255" width="10" style="1" customWidth="1"/>
    <col min="10256" max="10256" width="0" style="1" hidden="1" customWidth="1"/>
    <col min="10257" max="10258" width="10" style="1" customWidth="1"/>
    <col min="10259" max="10259" width="20.42578125" style="1" customWidth="1"/>
    <col min="10260" max="10261" width="0" style="1" hidden="1" customWidth="1"/>
    <col min="10262" max="10262" width="12.5703125" style="1" customWidth="1"/>
    <col min="10263" max="10263" width="20.140625" style="1" customWidth="1"/>
    <col min="10264" max="10264" width="10.42578125" style="1" bestFit="1" customWidth="1"/>
    <col min="10265" max="10265" width="14.140625" style="1" customWidth="1"/>
    <col min="10266" max="10473" width="9.140625" style="1"/>
    <col min="10474" max="10474" width="5.140625" style="1" customWidth="1"/>
    <col min="10475" max="10475" width="28" style="1" customWidth="1"/>
    <col min="10476" max="10476" width="9.140625" style="1" customWidth="1"/>
    <col min="10477" max="10477" width="6" style="1" customWidth="1"/>
    <col min="10478" max="10478" width="5.28515625" style="1" customWidth="1"/>
    <col min="10479" max="10479" width="11.42578125" style="1" customWidth="1"/>
    <col min="10480" max="10483" width="0" style="1" hidden="1" customWidth="1"/>
    <col min="10484" max="10484" width="10.140625" style="1" customWidth="1"/>
    <col min="10485" max="10493" width="0" style="1" hidden="1" customWidth="1"/>
    <col min="10494" max="10494" width="10" style="1" customWidth="1"/>
    <col min="10495" max="10495" width="8" style="1" customWidth="1"/>
    <col min="10496" max="10496" width="7.7109375" style="1" customWidth="1"/>
    <col min="10497" max="10498" width="10" style="1" customWidth="1"/>
    <col min="10499" max="10499" width="0" style="1" hidden="1" customWidth="1"/>
    <col min="10500" max="10500" width="10.7109375" style="1" customWidth="1"/>
    <col min="10501" max="10501" width="10" style="1" customWidth="1"/>
    <col min="10502" max="10502" width="10.7109375" style="1" customWidth="1"/>
    <col min="10503" max="10503" width="9.42578125" style="1" customWidth="1"/>
    <col min="10504" max="10504" width="8.28515625" style="1" customWidth="1"/>
    <col min="10505" max="10506" width="10" style="1" customWidth="1"/>
    <col min="10507" max="10507" width="6.7109375" style="1" customWidth="1"/>
    <col min="10508" max="10508" width="9.7109375" style="1" customWidth="1"/>
    <col min="10509" max="10511" width="10" style="1" customWidth="1"/>
    <col min="10512" max="10512" width="0" style="1" hidden="1" customWidth="1"/>
    <col min="10513" max="10514" width="10" style="1" customWidth="1"/>
    <col min="10515" max="10515" width="20.42578125" style="1" customWidth="1"/>
    <col min="10516" max="10517" width="0" style="1" hidden="1" customWidth="1"/>
    <col min="10518" max="10518" width="12.5703125" style="1" customWidth="1"/>
    <col min="10519" max="10519" width="20.140625" style="1" customWidth="1"/>
    <col min="10520" max="10520" width="10.42578125" style="1" bestFit="1" customWidth="1"/>
    <col min="10521" max="10521" width="14.140625" style="1" customWidth="1"/>
    <col min="10522" max="10729" width="9.140625" style="1"/>
    <col min="10730" max="10730" width="5.140625" style="1" customWidth="1"/>
    <col min="10731" max="10731" width="28" style="1" customWidth="1"/>
    <col min="10732" max="10732" width="9.140625" style="1" customWidth="1"/>
    <col min="10733" max="10733" width="6" style="1" customWidth="1"/>
    <col min="10734" max="10734" width="5.28515625" style="1" customWidth="1"/>
    <col min="10735" max="10735" width="11.42578125" style="1" customWidth="1"/>
    <col min="10736" max="10739" width="0" style="1" hidden="1" customWidth="1"/>
    <col min="10740" max="10740" width="10.140625" style="1" customWidth="1"/>
    <col min="10741" max="10749" width="0" style="1" hidden="1" customWidth="1"/>
    <col min="10750" max="10750" width="10" style="1" customWidth="1"/>
    <col min="10751" max="10751" width="8" style="1" customWidth="1"/>
    <col min="10752" max="10752" width="7.7109375" style="1" customWidth="1"/>
    <col min="10753" max="10754" width="10" style="1" customWidth="1"/>
    <col min="10755" max="10755" width="0" style="1" hidden="1" customWidth="1"/>
    <col min="10756" max="10756" width="10.7109375" style="1" customWidth="1"/>
    <col min="10757" max="10757" width="10" style="1" customWidth="1"/>
    <col min="10758" max="10758" width="10.7109375" style="1" customWidth="1"/>
    <col min="10759" max="10759" width="9.42578125" style="1" customWidth="1"/>
    <col min="10760" max="10760" width="8.28515625" style="1" customWidth="1"/>
    <col min="10761" max="10762" width="10" style="1" customWidth="1"/>
    <col min="10763" max="10763" width="6.7109375" style="1" customWidth="1"/>
    <col min="10764" max="10764" width="9.7109375" style="1" customWidth="1"/>
    <col min="10765" max="10767" width="10" style="1" customWidth="1"/>
    <col min="10768" max="10768" width="0" style="1" hidden="1" customWidth="1"/>
    <col min="10769" max="10770" width="10" style="1" customWidth="1"/>
    <col min="10771" max="10771" width="20.42578125" style="1" customWidth="1"/>
    <col min="10772" max="10773" width="0" style="1" hidden="1" customWidth="1"/>
    <col min="10774" max="10774" width="12.5703125" style="1" customWidth="1"/>
    <col min="10775" max="10775" width="20.140625" style="1" customWidth="1"/>
    <col min="10776" max="10776" width="10.42578125" style="1" bestFit="1" customWidth="1"/>
    <col min="10777" max="10777" width="14.140625" style="1" customWidth="1"/>
    <col min="10778" max="10985" width="9.140625" style="1"/>
    <col min="10986" max="10986" width="5.140625" style="1" customWidth="1"/>
    <col min="10987" max="10987" width="28" style="1" customWidth="1"/>
    <col min="10988" max="10988" width="9.140625" style="1" customWidth="1"/>
    <col min="10989" max="10989" width="6" style="1" customWidth="1"/>
    <col min="10990" max="10990" width="5.28515625" style="1" customWidth="1"/>
    <col min="10991" max="10991" width="11.42578125" style="1" customWidth="1"/>
    <col min="10992" max="10995" width="0" style="1" hidden="1" customWidth="1"/>
    <col min="10996" max="10996" width="10.140625" style="1" customWidth="1"/>
    <col min="10997" max="11005" width="0" style="1" hidden="1" customWidth="1"/>
    <col min="11006" max="11006" width="10" style="1" customWidth="1"/>
    <col min="11007" max="11007" width="8" style="1" customWidth="1"/>
    <col min="11008" max="11008" width="7.7109375" style="1" customWidth="1"/>
    <col min="11009" max="11010" width="10" style="1" customWidth="1"/>
    <col min="11011" max="11011" width="0" style="1" hidden="1" customWidth="1"/>
    <col min="11012" max="11012" width="10.7109375" style="1" customWidth="1"/>
    <col min="11013" max="11013" width="10" style="1" customWidth="1"/>
    <col min="11014" max="11014" width="10.7109375" style="1" customWidth="1"/>
    <col min="11015" max="11015" width="9.42578125" style="1" customWidth="1"/>
    <col min="11016" max="11016" width="8.28515625" style="1" customWidth="1"/>
    <col min="11017" max="11018" width="10" style="1" customWidth="1"/>
    <col min="11019" max="11019" width="6.7109375" style="1" customWidth="1"/>
    <col min="11020" max="11020" width="9.7109375" style="1" customWidth="1"/>
    <col min="11021" max="11023" width="10" style="1" customWidth="1"/>
    <col min="11024" max="11024" width="0" style="1" hidden="1" customWidth="1"/>
    <col min="11025" max="11026" width="10" style="1" customWidth="1"/>
    <col min="11027" max="11027" width="20.42578125" style="1" customWidth="1"/>
    <col min="11028" max="11029" width="0" style="1" hidden="1" customWidth="1"/>
    <col min="11030" max="11030" width="12.5703125" style="1" customWidth="1"/>
    <col min="11031" max="11031" width="20.140625" style="1" customWidth="1"/>
    <col min="11032" max="11032" width="10.42578125" style="1" bestFit="1" customWidth="1"/>
    <col min="11033" max="11033" width="14.140625" style="1" customWidth="1"/>
    <col min="11034" max="11241" width="9.140625" style="1"/>
    <col min="11242" max="11242" width="5.140625" style="1" customWidth="1"/>
    <col min="11243" max="11243" width="28" style="1" customWidth="1"/>
    <col min="11244" max="11244" width="9.140625" style="1" customWidth="1"/>
    <col min="11245" max="11245" width="6" style="1" customWidth="1"/>
    <col min="11246" max="11246" width="5.28515625" style="1" customWidth="1"/>
    <col min="11247" max="11247" width="11.42578125" style="1" customWidth="1"/>
    <col min="11248" max="11251" width="0" style="1" hidden="1" customWidth="1"/>
    <col min="11252" max="11252" width="10.140625" style="1" customWidth="1"/>
    <col min="11253" max="11261" width="0" style="1" hidden="1" customWidth="1"/>
    <col min="11262" max="11262" width="10" style="1" customWidth="1"/>
    <col min="11263" max="11263" width="8" style="1" customWidth="1"/>
    <col min="11264" max="11264" width="7.7109375" style="1" customWidth="1"/>
    <col min="11265" max="11266" width="10" style="1" customWidth="1"/>
    <col min="11267" max="11267" width="0" style="1" hidden="1" customWidth="1"/>
    <col min="11268" max="11268" width="10.7109375" style="1" customWidth="1"/>
    <col min="11269" max="11269" width="10" style="1" customWidth="1"/>
    <col min="11270" max="11270" width="10.7109375" style="1" customWidth="1"/>
    <col min="11271" max="11271" width="9.42578125" style="1" customWidth="1"/>
    <col min="11272" max="11272" width="8.28515625" style="1" customWidth="1"/>
    <col min="11273" max="11274" width="10" style="1" customWidth="1"/>
    <col min="11275" max="11275" width="6.7109375" style="1" customWidth="1"/>
    <col min="11276" max="11276" width="9.7109375" style="1" customWidth="1"/>
    <col min="11277" max="11279" width="10" style="1" customWidth="1"/>
    <col min="11280" max="11280" width="0" style="1" hidden="1" customWidth="1"/>
    <col min="11281" max="11282" width="10" style="1" customWidth="1"/>
    <col min="11283" max="11283" width="20.42578125" style="1" customWidth="1"/>
    <col min="11284" max="11285" width="0" style="1" hidden="1" customWidth="1"/>
    <col min="11286" max="11286" width="12.5703125" style="1" customWidth="1"/>
    <col min="11287" max="11287" width="20.140625" style="1" customWidth="1"/>
    <col min="11288" max="11288" width="10.42578125" style="1" bestFit="1" customWidth="1"/>
    <col min="11289" max="11289" width="14.140625" style="1" customWidth="1"/>
    <col min="11290" max="11497" width="9.140625" style="1"/>
    <col min="11498" max="11498" width="5.140625" style="1" customWidth="1"/>
    <col min="11499" max="11499" width="28" style="1" customWidth="1"/>
    <col min="11500" max="11500" width="9.140625" style="1" customWidth="1"/>
    <col min="11501" max="11501" width="6" style="1" customWidth="1"/>
    <col min="11502" max="11502" width="5.28515625" style="1" customWidth="1"/>
    <col min="11503" max="11503" width="11.42578125" style="1" customWidth="1"/>
    <col min="11504" max="11507" width="0" style="1" hidden="1" customWidth="1"/>
    <col min="11508" max="11508" width="10.140625" style="1" customWidth="1"/>
    <col min="11509" max="11517" width="0" style="1" hidden="1" customWidth="1"/>
    <col min="11518" max="11518" width="10" style="1" customWidth="1"/>
    <col min="11519" max="11519" width="8" style="1" customWidth="1"/>
    <col min="11520" max="11520" width="7.7109375" style="1" customWidth="1"/>
    <col min="11521" max="11522" width="10" style="1" customWidth="1"/>
    <col min="11523" max="11523" width="0" style="1" hidden="1" customWidth="1"/>
    <col min="11524" max="11524" width="10.7109375" style="1" customWidth="1"/>
    <col min="11525" max="11525" width="10" style="1" customWidth="1"/>
    <col min="11526" max="11526" width="10.7109375" style="1" customWidth="1"/>
    <col min="11527" max="11527" width="9.42578125" style="1" customWidth="1"/>
    <col min="11528" max="11528" width="8.28515625" style="1" customWidth="1"/>
    <col min="11529" max="11530" width="10" style="1" customWidth="1"/>
    <col min="11531" max="11531" width="6.7109375" style="1" customWidth="1"/>
    <col min="11532" max="11532" width="9.7109375" style="1" customWidth="1"/>
    <col min="11533" max="11535" width="10" style="1" customWidth="1"/>
    <col min="11536" max="11536" width="0" style="1" hidden="1" customWidth="1"/>
    <col min="11537" max="11538" width="10" style="1" customWidth="1"/>
    <col min="11539" max="11539" width="20.42578125" style="1" customWidth="1"/>
    <col min="11540" max="11541" width="0" style="1" hidden="1" customWidth="1"/>
    <col min="11542" max="11542" width="12.5703125" style="1" customWidth="1"/>
    <col min="11543" max="11543" width="20.140625" style="1" customWidth="1"/>
    <col min="11544" max="11544" width="10.42578125" style="1" bestFit="1" customWidth="1"/>
    <col min="11545" max="11545" width="14.140625" style="1" customWidth="1"/>
    <col min="11546" max="11753" width="9.140625" style="1"/>
    <col min="11754" max="11754" width="5.140625" style="1" customWidth="1"/>
    <col min="11755" max="11755" width="28" style="1" customWidth="1"/>
    <col min="11756" max="11756" width="9.140625" style="1" customWidth="1"/>
    <col min="11757" max="11757" width="6" style="1" customWidth="1"/>
    <col min="11758" max="11758" width="5.28515625" style="1" customWidth="1"/>
    <col min="11759" max="11759" width="11.42578125" style="1" customWidth="1"/>
    <col min="11760" max="11763" width="0" style="1" hidden="1" customWidth="1"/>
    <col min="11764" max="11764" width="10.140625" style="1" customWidth="1"/>
    <col min="11765" max="11773" width="0" style="1" hidden="1" customWidth="1"/>
    <col min="11774" max="11774" width="10" style="1" customWidth="1"/>
    <col min="11775" max="11775" width="8" style="1" customWidth="1"/>
    <col min="11776" max="11776" width="7.7109375" style="1" customWidth="1"/>
    <col min="11777" max="11778" width="10" style="1" customWidth="1"/>
    <col min="11779" max="11779" width="0" style="1" hidden="1" customWidth="1"/>
    <col min="11780" max="11780" width="10.7109375" style="1" customWidth="1"/>
    <col min="11781" max="11781" width="10" style="1" customWidth="1"/>
    <col min="11782" max="11782" width="10.7109375" style="1" customWidth="1"/>
    <col min="11783" max="11783" width="9.42578125" style="1" customWidth="1"/>
    <col min="11784" max="11784" width="8.28515625" style="1" customWidth="1"/>
    <col min="11785" max="11786" width="10" style="1" customWidth="1"/>
    <col min="11787" max="11787" width="6.7109375" style="1" customWidth="1"/>
    <col min="11788" max="11788" width="9.7109375" style="1" customWidth="1"/>
    <col min="11789" max="11791" width="10" style="1" customWidth="1"/>
    <col min="11792" max="11792" width="0" style="1" hidden="1" customWidth="1"/>
    <col min="11793" max="11794" width="10" style="1" customWidth="1"/>
    <col min="11795" max="11795" width="20.42578125" style="1" customWidth="1"/>
    <col min="11796" max="11797" width="0" style="1" hidden="1" customWidth="1"/>
    <col min="11798" max="11798" width="12.5703125" style="1" customWidth="1"/>
    <col min="11799" max="11799" width="20.140625" style="1" customWidth="1"/>
    <col min="11800" max="11800" width="10.42578125" style="1" bestFit="1" customWidth="1"/>
    <col min="11801" max="11801" width="14.140625" style="1" customWidth="1"/>
    <col min="11802" max="12009" width="9.140625" style="1"/>
    <col min="12010" max="12010" width="5.140625" style="1" customWidth="1"/>
    <col min="12011" max="12011" width="28" style="1" customWidth="1"/>
    <col min="12012" max="12012" width="9.140625" style="1" customWidth="1"/>
    <col min="12013" max="12013" width="6" style="1" customWidth="1"/>
    <col min="12014" max="12014" width="5.28515625" style="1" customWidth="1"/>
    <col min="12015" max="12015" width="11.42578125" style="1" customWidth="1"/>
    <col min="12016" max="12019" width="0" style="1" hidden="1" customWidth="1"/>
    <col min="12020" max="12020" width="10.140625" style="1" customWidth="1"/>
    <col min="12021" max="12029" width="0" style="1" hidden="1" customWidth="1"/>
    <col min="12030" max="12030" width="10" style="1" customWidth="1"/>
    <col min="12031" max="12031" width="8" style="1" customWidth="1"/>
    <col min="12032" max="12032" width="7.7109375" style="1" customWidth="1"/>
    <col min="12033" max="12034" width="10" style="1" customWidth="1"/>
    <col min="12035" max="12035" width="0" style="1" hidden="1" customWidth="1"/>
    <col min="12036" max="12036" width="10.7109375" style="1" customWidth="1"/>
    <col min="12037" max="12037" width="10" style="1" customWidth="1"/>
    <col min="12038" max="12038" width="10.7109375" style="1" customWidth="1"/>
    <col min="12039" max="12039" width="9.42578125" style="1" customWidth="1"/>
    <col min="12040" max="12040" width="8.28515625" style="1" customWidth="1"/>
    <col min="12041" max="12042" width="10" style="1" customWidth="1"/>
    <col min="12043" max="12043" width="6.7109375" style="1" customWidth="1"/>
    <col min="12044" max="12044" width="9.7109375" style="1" customWidth="1"/>
    <col min="12045" max="12047" width="10" style="1" customWidth="1"/>
    <col min="12048" max="12048" width="0" style="1" hidden="1" customWidth="1"/>
    <col min="12049" max="12050" width="10" style="1" customWidth="1"/>
    <col min="12051" max="12051" width="20.42578125" style="1" customWidth="1"/>
    <col min="12052" max="12053" width="0" style="1" hidden="1" customWidth="1"/>
    <col min="12054" max="12054" width="12.5703125" style="1" customWidth="1"/>
    <col min="12055" max="12055" width="20.140625" style="1" customWidth="1"/>
    <col min="12056" max="12056" width="10.42578125" style="1" bestFit="1" customWidth="1"/>
    <col min="12057" max="12057" width="14.140625" style="1" customWidth="1"/>
    <col min="12058" max="12265" width="9.140625" style="1"/>
    <col min="12266" max="12266" width="5.140625" style="1" customWidth="1"/>
    <col min="12267" max="12267" width="28" style="1" customWidth="1"/>
    <col min="12268" max="12268" width="9.140625" style="1" customWidth="1"/>
    <col min="12269" max="12269" width="6" style="1" customWidth="1"/>
    <col min="12270" max="12270" width="5.28515625" style="1" customWidth="1"/>
    <col min="12271" max="12271" width="11.42578125" style="1" customWidth="1"/>
    <col min="12272" max="12275" width="0" style="1" hidden="1" customWidth="1"/>
    <col min="12276" max="12276" width="10.140625" style="1" customWidth="1"/>
    <col min="12277" max="12285" width="0" style="1" hidden="1" customWidth="1"/>
    <col min="12286" max="12286" width="10" style="1" customWidth="1"/>
    <col min="12287" max="12287" width="8" style="1" customWidth="1"/>
    <col min="12288" max="12288" width="7.7109375" style="1" customWidth="1"/>
    <col min="12289" max="12290" width="10" style="1" customWidth="1"/>
    <col min="12291" max="12291" width="0" style="1" hidden="1" customWidth="1"/>
    <col min="12292" max="12292" width="10.7109375" style="1" customWidth="1"/>
    <col min="12293" max="12293" width="10" style="1" customWidth="1"/>
    <col min="12294" max="12294" width="10.7109375" style="1" customWidth="1"/>
    <col min="12295" max="12295" width="9.42578125" style="1" customWidth="1"/>
    <col min="12296" max="12296" width="8.28515625" style="1" customWidth="1"/>
    <col min="12297" max="12298" width="10" style="1" customWidth="1"/>
    <col min="12299" max="12299" width="6.7109375" style="1" customWidth="1"/>
    <col min="12300" max="12300" width="9.7109375" style="1" customWidth="1"/>
    <col min="12301" max="12303" width="10" style="1" customWidth="1"/>
    <col min="12304" max="12304" width="0" style="1" hidden="1" customWidth="1"/>
    <col min="12305" max="12306" width="10" style="1" customWidth="1"/>
    <col min="12307" max="12307" width="20.42578125" style="1" customWidth="1"/>
    <col min="12308" max="12309" width="0" style="1" hidden="1" customWidth="1"/>
    <col min="12310" max="12310" width="12.5703125" style="1" customWidth="1"/>
    <col min="12311" max="12311" width="20.140625" style="1" customWidth="1"/>
    <col min="12312" max="12312" width="10.42578125" style="1" bestFit="1" customWidth="1"/>
    <col min="12313" max="12313" width="14.140625" style="1" customWidth="1"/>
    <col min="12314" max="12521" width="9.140625" style="1"/>
    <col min="12522" max="12522" width="5.140625" style="1" customWidth="1"/>
    <col min="12523" max="12523" width="28" style="1" customWidth="1"/>
    <col min="12524" max="12524" width="9.140625" style="1" customWidth="1"/>
    <col min="12525" max="12525" width="6" style="1" customWidth="1"/>
    <col min="12526" max="12526" width="5.28515625" style="1" customWidth="1"/>
    <col min="12527" max="12527" width="11.42578125" style="1" customWidth="1"/>
    <col min="12528" max="12531" width="0" style="1" hidden="1" customWidth="1"/>
    <col min="12532" max="12532" width="10.140625" style="1" customWidth="1"/>
    <col min="12533" max="12541" width="0" style="1" hidden="1" customWidth="1"/>
    <col min="12542" max="12542" width="10" style="1" customWidth="1"/>
    <col min="12543" max="12543" width="8" style="1" customWidth="1"/>
    <col min="12544" max="12544" width="7.7109375" style="1" customWidth="1"/>
    <col min="12545" max="12546" width="10" style="1" customWidth="1"/>
    <col min="12547" max="12547" width="0" style="1" hidden="1" customWidth="1"/>
    <col min="12548" max="12548" width="10.7109375" style="1" customWidth="1"/>
    <col min="12549" max="12549" width="10" style="1" customWidth="1"/>
    <col min="12550" max="12550" width="10.7109375" style="1" customWidth="1"/>
    <col min="12551" max="12551" width="9.42578125" style="1" customWidth="1"/>
    <col min="12552" max="12552" width="8.28515625" style="1" customWidth="1"/>
    <col min="12553" max="12554" width="10" style="1" customWidth="1"/>
    <col min="12555" max="12555" width="6.7109375" style="1" customWidth="1"/>
    <col min="12556" max="12556" width="9.7109375" style="1" customWidth="1"/>
    <col min="12557" max="12559" width="10" style="1" customWidth="1"/>
    <col min="12560" max="12560" width="0" style="1" hidden="1" customWidth="1"/>
    <col min="12561" max="12562" width="10" style="1" customWidth="1"/>
    <col min="12563" max="12563" width="20.42578125" style="1" customWidth="1"/>
    <col min="12564" max="12565" width="0" style="1" hidden="1" customWidth="1"/>
    <col min="12566" max="12566" width="12.5703125" style="1" customWidth="1"/>
    <col min="12567" max="12567" width="20.140625" style="1" customWidth="1"/>
    <col min="12568" max="12568" width="10.42578125" style="1" bestFit="1" customWidth="1"/>
    <col min="12569" max="12569" width="14.140625" style="1" customWidth="1"/>
    <col min="12570" max="12777" width="9.140625" style="1"/>
    <col min="12778" max="12778" width="5.140625" style="1" customWidth="1"/>
    <col min="12779" max="12779" width="28" style="1" customWidth="1"/>
    <col min="12780" max="12780" width="9.140625" style="1" customWidth="1"/>
    <col min="12781" max="12781" width="6" style="1" customWidth="1"/>
    <col min="12782" max="12782" width="5.28515625" style="1" customWidth="1"/>
    <col min="12783" max="12783" width="11.42578125" style="1" customWidth="1"/>
    <col min="12784" max="12787" width="0" style="1" hidden="1" customWidth="1"/>
    <col min="12788" max="12788" width="10.140625" style="1" customWidth="1"/>
    <col min="12789" max="12797" width="0" style="1" hidden="1" customWidth="1"/>
    <col min="12798" max="12798" width="10" style="1" customWidth="1"/>
    <col min="12799" max="12799" width="8" style="1" customWidth="1"/>
    <col min="12800" max="12800" width="7.7109375" style="1" customWidth="1"/>
    <col min="12801" max="12802" width="10" style="1" customWidth="1"/>
    <col min="12803" max="12803" width="0" style="1" hidden="1" customWidth="1"/>
    <col min="12804" max="12804" width="10.7109375" style="1" customWidth="1"/>
    <col min="12805" max="12805" width="10" style="1" customWidth="1"/>
    <col min="12806" max="12806" width="10.7109375" style="1" customWidth="1"/>
    <col min="12807" max="12807" width="9.42578125" style="1" customWidth="1"/>
    <col min="12808" max="12808" width="8.28515625" style="1" customWidth="1"/>
    <col min="12809" max="12810" width="10" style="1" customWidth="1"/>
    <col min="12811" max="12811" width="6.7109375" style="1" customWidth="1"/>
    <col min="12812" max="12812" width="9.7109375" style="1" customWidth="1"/>
    <col min="12813" max="12815" width="10" style="1" customWidth="1"/>
    <col min="12816" max="12816" width="0" style="1" hidden="1" customWidth="1"/>
    <col min="12817" max="12818" width="10" style="1" customWidth="1"/>
    <col min="12819" max="12819" width="20.42578125" style="1" customWidth="1"/>
    <col min="12820" max="12821" width="0" style="1" hidden="1" customWidth="1"/>
    <col min="12822" max="12822" width="12.5703125" style="1" customWidth="1"/>
    <col min="12823" max="12823" width="20.140625" style="1" customWidth="1"/>
    <col min="12824" max="12824" width="10.42578125" style="1" bestFit="1" customWidth="1"/>
    <col min="12825" max="12825" width="14.140625" style="1" customWidth="1"/>
    <col min="12826" max="13033" width="9.140625" style="1"/>
    <col min="13034" max="13034" width="5.140625" style="1" customWidth="1"/>
    <col min="13035" max="13035" width="28" style="1" customWidth="1"/>
    <col min="13036" max="13036" width="9.140625" style="1" customWidth="1"/>
    <col min="13037" max="13037" width="6" style="1" customWidth="1"/>
    <col min="13038" max="13038" width="5.28515625" style="1" customWidth="1"/>
    <col min="13039" max="13039" width="11.42578125" style="1" customWidth="1"/>
    <col min="13040" max="13043" width="0" style="1" hidden="1" customWidth="1"/>
    <col min="13044" max="13044" width="10.140625" style="1" customWidth="1"/>
    <col min="13045" max="13053" width="0" style="1" hidden="1" customWidth="1"/>
    <col min="13054" max="13054" width="10" style="1" customWidth="1"/>
    <col min="13055" max="13055" width="8" style="1" customWidth="1"/>
    <col min="13056" max="13056" width="7.7109375" style="1" customWidth="1"/>
    <col min="13057" max="13058" width="10" style="1" customWidth="1"/>
    <col min="13059" max="13059" width="0" style="1" hidden="1" customWidth="1"/>
    <col min="13060" max="13060" width="10.7109375" style="1" customWidth="1"/>
    <col min="13061" max="13061" width="10" style="1" customWidth="1"/>
    <col min="13062" max="13062" width="10.7109375" style="1" customWidth="1"/>
    <col min="13063" max="13063" width="9.42578125" style="1" customWidth="1"/>
    <col min="13064" max="13064" width="8.28515625" style="1" customWidth="1"/>
    <col min="13065" max="13066" width="10" style="1" customWidth="1"/>
    <col min="13067" max="13067" width="6.7109375" style="1" customWidth="1"/>
    <col min="13068" max="13068" width="9.7109375" style="1" customWidth="1"/>
    <col min="13069" max="13071" width="10" style="1" customWidth="1"/>
    <col min="13072" max="13072" width="0" style="1" hidden="1" customWidth="1"/>
    <col min="13073" max="13074" width="10" style="1" customWidth="1"/>
    <col min="13075" max="13075" width="20.42578125" style="1" customWidth="1"/>
    <col min="13076" max="13077" width="0" style="1" hidden="1" customWidth="1"/>
    <col min="13078" max="13078" width="12.5703125" style="1" customWidth="1"/>
    <col min="13079" max="13079" width="20.140625" style="1" customWidth="1"/>
    <col min="13080" max="13080" width="10.42578125" style="1" bestFit="1" customWidth="1"/>
    <col min="13081" max="13081" width="14.140625" style="1" customWidth="1"/>
    <col min="13082" max="13289" width="9.140625" style="1"/>
    <col min="13290" max="13290" width="5.140625" style="1" customWidth="1"/>
    <col min="13291" max="13291" width="28" style="1" customWidth="1"/>
    <col min="13292" max="13292" width="9.140625" style="1" customWidth="1"/>
    <col min="13293" max="13293" width="6" style="1" customWidth="1"/>
    <col min="13294" max="13294" width="5.28515625" style="1" customWidth="1"/>
    <col min="13295" max="13295" width="11.42578125" style="1" customWidth="1"/>
    <col min="13296" max="13299" width="0" style="1" hidden="1" customWidth="1"/>
    <col min="13300" max="13300" width="10.140625" style="1" customWidth="1"/>
    <col min="13301" max="13309" width="0" style="1" hidden="1" customWidth="1"/>
    <col min="13310" max="13310" width="10" style="1" customWidth="1"/>
    <col min="13311" max="13311" width="8" style="1" customWidth="1"/>
    <col min="13312" max="13312" width="7.7109375" style="1" customWidth="1"/>
    <col min="13313" max="13314" width="10" style="1" customWidth="1"/>
    <col min="13315" max="13315" width="0" style="1" hidden="1" customWidth="1"/>
    <col min="13316" max="13316" width="10.7109375" style="1" customWidth="1"/>
    <col min="13317" max="13317" width="10" style="1" customWidth="1"/>
    <col min="13318" max="13318" width="10.7109375" style="1" customWidth="1"/>
    <col min="13319" max="13319" width="9.42578125" style="1" customWidth="1"/>
    <col min="13320" max="13320" width="8.28515625" style="1" customWidth="1"/>
    <col min="13321" max="13322" width="10" style="1" customWidth="1"/>
    <col min="13323" max="13323" width="6.7109375" style="1" customWidth="1"/>
    <col min="13324" max="13324" width="9.7109375" style="1" customWidth="1"/>
    <col min="13325" max="13327" width="10" style="1" customWidth="1"/>
    <col min="13328" max="13328" width="0" style="1" hidden="1" customWidth="1"/>
    <col min="13329" max="13330" width="10" style="1" customWidth="1"/>
    <col min="13331" max="13331" width="20.42578125" style="1" customWidth="1"/>
    <col min="13332" max="13333" width="0" style="1" hidden="1" customWidth="1"/>
    <col min="13334" max="13334" width="12.5703125" style="1" customWidth="1"/>
    <col min="13335" max="13335" width="20.140625" style="1" customWidth="1"/>
    <col min="13336" max="13336" width="10.42578125" style="1" bestFit="1" customWidth="1"/>
    <col min="13337" max="13337" width="14.140625" style="1" customWidth="1"/>
    <col min="13338" max="13545" width="9.140625" style="1"/>
    <col min="13546" max="13546" width="5.140625" style="1" customWidth="1"/>
    <col min="13547" max="13547" width="28" style="1" customWidth="1"/>
    <col min="13548" max="13548" width="9.140625" style="1" customWidth="1"/>
    <col min="13549" max="13549" width="6" style="1" customWidth="1"/>
    <col min="13550" max="13550" width="5.28515625" style="1" customWidth="1"/>
    <col min="13551" max="13551" width="11.42578125" style="1" customWidth="1"/>
    <col min="13552" max="13555" width="0" style="1" hidden="1" customWidth="1"/>
    <col min="13556" max="13556" width="10.140625" style="1" customWidth="1"/>
    <col min="13557" max="13565" width="0" style="1" hidden="1" customWidth="1"/>
    <col min="13566" max="13566" width="10" style="1" customWidth="1"/>
    <col min="13567" max="13567" width="8" style="1" customWidth="1"/>
    <col min="13568" max="13568" width="7.7109375" style="1" customWidth="1"/>
    <col min="13569" max="13570" width="10" style="1" customWidth="1"/>
    <col min="13571" max="13571" width="0" style="1" hidden="1" customWidth="1"/>
    <col min="13572" max="13572" width="10.7109375" style="1" customWidth="1"/>
    <col min="13573" max="13573" width="10" style="1" customWidth="1"/>
    <col min="13574" max="13574" width="10.7109375" style="1" customWidth="1"/>
    <col min="13575" max="13575" width="9.42578125" style="1" customWidth="1"/>
    <col min="13576" max="13576" width="8.28515625" style="1" customWidth="1"/>
    <col min="13577" max="13578" width="10" style="1" customWidth="1"/>
    <col min="13579" max="13579" width="6.7109375" style="1" customWidth="1"/>
    <col min="13580" max="13580" width="9.7109375" style="1" customWidth="1"/>
    <col min="13581" max="13583" width="10" style="1" customWidth="1"/>
    <col min="13584" max="13584" width="0" style="1" hidden="1" customWidth="1"/>
    <col min="13585" max="13586" width="10" style="1" customWidth="1"/>
    <col min="13587" max="13587" width="20.42578125" style="1" customWidth="1"/>
    <col min="13588" max="13589" width="0" style="1" hidden="1" customWidth="1"/>
    <col min="13590" max="13590" width="12.5703125" style="1" customWidth="1"/>
    <col min="13591" max="13591" width="20.140625" style="1" customWidth="1"/>
    <col min="13592" max="13592" width="10.42578125" style="1" bestFit="1" customWidth="1"/>
    <col min="13593" max="13593" width="14.140625" style="1" customWidth="1"/>
    <col min="13594" max="13801" width="9.140625" style="1"/>
    <col min="13802" max="13802" width="5.140625" style="1" customWidth="1"/>
    <col min="13803" max="13803" width="28" style="1" customWidth="1"/>
    <col min="13804" max="13804" width="9.140625" style="1" customWidth="1"/>
    <col min="13805" max="13805" width="6" style="1" customWidth="1"/>
    <col min="13806" max="13806" width="5.28515625" style="1" customWidth="1"/>
    <col min="13807" max="13807" width="11.42578125" style="1" customWidth="1"/>
    <col min="13808" max="13811" width="0" style="1" hidden="1" customWidth="1"/>
    <col min="13812" max="13812" width="10.140625" style="1" customWidth="1"/>
    <col min="13813" max="13821" width="0" style="1" hidden="1" customWidth="1"/>
    <col min="13822" max="13822" width="10" style="1" customWidth="1"/>
    <col min="13823" max="13823" width="8" style="1" customWidth="1"/>
    <col min="13824" max="13824" width="7.7109375" style="1" customWidth="1"/>
    <col min="13825" max="13826" width="10" style="1" customWidth="1"/>
    <col min="13827" max="13827" width="0" style="1" hidden="1" customWidth="1"/>
    <col min="13828" max="13828" width="10.7109375" style="1" customWidth="1"/>
    <col min="13829" max="13829" width="10" style="1" customWidth="1"/>
    <col min="13830" max="13830" width="10.7109375" style="1" customWidth="1"/>
    <col min="13831" max="13831" width="9.42578125" style="1" customWidth="1"/>
    <col min="13832" max="13832" width="8.28515625" style="1" customWidth="1"/>
    <col min="13833" max="13834" width="10" style="1" customWidth="1"/>
    <col min="13835" max="13835" width="6.7109375" style="1" customWidth="1"/>
    <col min="13836" max="13836" width="9.7109375" style="1" customWidth="1"/>
    <col min="13837" max="13839" width="10" style="1" customWidth="1"/>
    <col min="13840" max="13840" width="0" style="1" hidden="1" customWidth="1"/>
    <col min="13841" max="13842" width="10" style="1" customWidth="1"/>
    <col min="13843" max="13843" width="20.42578125" style="1" customWidth="1"/>
    <col min="13844" max="13845" width="0" style="1" hidden="1" customWidth="1"/>
    <col min="13846" max="13846" width="12.5703125" style="1" customWidth="1"/>
    <col min="13847" max="13847" width="20.140625" style="1" customWidth="1"/>
    <col min="13848" max="13848" width="10.42578125" style="1" bestFit="1" customWidth="1"/>
    <col min="13849" max="13849" width="14.140625" style="1" customWidth="1"/>
    <col min="13850" max="14057" width="9.140625" style="1"/>
    <col min="14058" max="14058" width="5.140625" style="1" customWidth="1"/>
    <col min="14059" max="14059" width="28" style="1" customWidth="1"/>
    <col min="14060" max="14060" width="9.140625" style="1" customWidth="1"/>
    <col min="14061" max="14061" width="6" style="1" customWidth="1"/>
    <col min="14062" max="14062" width="5.28515625" style="1" customWidth="1"/>
    <col min="14063" max="14063" width="11.42578125" style="1" customWidth="1"/>
    <col min="14064" max="14067" width="0" style="1" hidden="1" customWidth="1"/>
    <col min="14068" max="14068" width="10.140625" style="1" customWidth="1"/>
    <col min="14069" max="14077" width="0" style="1" hidden="1" customWidth="1"/>
    <col min="14078" max="14078" width="10" style="1" customWidth="1"/>
    <col min="14079" max="14079" width="8" style="1" customWidth="1"/>
    <col min="14080" max="14080" width="7.7109375" style="1" customWidth="1"/>
    <col min="14081" max="14082" width="10" style="1" customWidth="1"/>
    <col min="14083" max="14083" width="0" style="1" hidden="1" customWidth="1"/>
    <col min="14084" max="14084" width="10.7109375" style="1" customWidth="1"/>
    <col min="14085" max="14085" width="10" style="1" customWidth="1"/>
    <col min="14086" max="14086" width="10.7109375" style="1" customWidth="1"/>
    <col min="14087" max="14087" width="9.42578125" style="1" customWidth="1"/>
    <col min="14088" max="14088" width="8.28515625" style="1" customWidth="1"/>
    <col min="14089" max="14090" width="10" style="1" customWidth="1"/>
    <col min="14091" max="14091" width="6.7109375" style="1" customWidth="1"/>
    <col min="14092" max="14092" width="9.7109375" style="1" customWidth="1"/>
    <col min="14093" max="14095" width="10" style="1" customWidth="1"/>
    <col min="14096" max="14096" width="0" style="1" hidden="1" customWidth="1"/>
    <col min="14097" max="14098" width="10" style="1" customWidth="1"/>
    <col min="14099" max="14099" width="20.42578125" style="1" customWidth="1"/>
    <col min="14100" max="14101" width="0" style="1" hidden="1" customWidth="1"/>
    <col min="14102" max="14102" width="12.5703125" style="1" customWidth="1"/>
    <col min="14103" max="14103" width="20.140625" style="1" customWidth="1"/>
    <col min="14104" max="14104" width="10.42578125" style="1" bestFit="1" customWidth="1"/>
    <col min="14105" max="14105" width="14.140625" style="1" customWidth="1"/>
    <col min="14106" max="14313" width="9.140625" style="1"/>
    <col min="14314" max="14314" width="5.140625" style="1" customWidth="1"/>
    <col min="14315" max="14315" width="28" style="1" customWidth="1"/>
    <col min="14316" max="14316" width="9.140625" style="1" customWidth="1"/>
    <col min="14317" max="14317" width="6" style="1" customWidth="1"/>
    <col min="14318" max="14318" width="5.28515625" style="1" customWidth="1"/>
    <col min="14319" max="14319" width="11.42578125" style="1" customWidth="1"/>
    <col min="14320" max="14323" width="0" style="1" hidden="1" customWidth="1"/>
    <col min="14324" max="14324" width="10.140625" style="1" customWidth="1"/>
    <col min="14325" max="14333" width="0" style="1" hidden="1" customWidth="1"/>
    <col min="14334" max="14334" width="10" style="1" customWidth="1"/>
    <col min="14335" max="14335" width="8" style="1" customWidth="1"/>
    <col min="14336" max="14336" width="7.7109375" style="1" customWidth="1"/>
    <col min="14337" max="14338" width="10" style="1" customWidth="1"/>
    <col min="14339" max="14339" width="0" style="1" hidden="1" customWidth="1"/>
    <col min="14340" max="14340" width="10.7109375" style="1" customWidth="1"/>
    <col min="14341" max="14341" width="10" style="1" customWidth="1"/>
    <col min="14342" max="14342" width="10.7109375" style="1" customWidth="1"/>
    <col min="14343" max="14343" width="9.42578125" style="1" customWidth="1"/>
    <col min="14344" max="14344" width="8.28515625" style="1" customWidth="1"/>
    <col min="14345" max="14346" width="10" style="1" customWidth="1"/>
    <col min="14347" max="14347" width="6.7109375" style="1" customWidth="1"/>
    <col min="14348" max="14348" width="9.7109375" style="1" customWidth="1"/>
    <col min="14349" max="14351" width="10" style="1" customWidth="1"/>
    <col min="14352" max="14352" width="0" style="1" hidden="1" customWidth="1"/>
    <col min="14353" max="14354" width="10" style="1" customWidth="1"/>
    <col min="14355" max="14355" width="20.42578125" style="1" customWidth="1"/>
    <col min="14356" max="14357" width="0" style="1" hidden="1" customWidth="1"/>
    <col min="14358" max="14358" width="12.5703125" style="1" customWidth="1"/>
    <col min="14359" max="14359" width="20.140625" style="1" customWidth="1"/>
    <col min="14360" max="14360" width="10.42578125" style="1" bestFit="1" customWidth="1"/>
    <col min="14361" max="14361" width="14.140625" style="1" customWidth="1"/>
    <col min="14362" max="14569" width="9.140625" style="1"/>
    <col min="14570" max="14570" width="5.140625" style="1" customWidth="1"/>
    <col min="14571" max="14571" width="28" style="1" customWidth="1"/>
    <col min="14572" max="14572" width="9.140625" style="1" customWidth="1"/>
    <col min="14573" max="14573" width="6" style="1" customWidth="1"/>
    <col min="14574" max="14574" width="5.28515625" style="1" customWidth="1"/>
    <col min="14575" max="14575" width="11.42578125" style="1" customWidth="1"/>
    <col min="14576" max="14579" width="0" style="1" hidden="1" customWidth="1"/>
    <col min="14580" max="14580" width="10.140625" style="1" customWidth="1"/>
    <col min="14581" max="14589" width="0" style="1" hidden="1" customWidth="1"/>
    <col min="14590" max="14590" width="10" style="1" customWidth="1"/>
    <col min="14591" max="14591" width="8" style="1" customWidth="1"/>
    <col min="14592" max="14592" width="7.7109375" style="1" customWidth="1"/>
    <col min="14593" max="14594" width="10" style="1" customWidth="1"/>
    <col min="14595" max="14595" width="0" style="1" hidden="1" customWidth="1"/>
    <col min="14596" max="14596" width="10.7109375" style="1" customWidth="1"/>
    <col min="14597" max="14597" width="10" style="1" customWidth="1"/>
    <col min="14598" max="14598" width="10.7109375" style="1" customWidth="1"/>
    <col min="14599" max="14599" width="9.42578125" style="1" customWidth="1"/>
    <col min="14600" max="14600" width="8.28515625" style="1" customWidth="1"/>
    <col min="14601" max="14602" width="10" style="1" customWidth="1"/>
    <col min="14603" max="14603" width="6.7109375" style="1" customWidth="1"/>
    <col min="14604" max="14604" width="9.7109375" style="1" customWidth="1"/>
    <col min="14605" max="14607" width="10" style="1" customWidth="1"/>
    <col min="14608" max="14608" width="0" style="1" hidden="1" customWidth="1"/>
    <col min="14609" max="14610" width="10" style="1" customWidth="1"/>
    <col min="14611" max="14611" width="20.42578125" style="1" customWidth="1"/>
    <col min="14612" max="14613" width="0" style="1" hidden="1" customWidth="1"/>
    <col min="14614" max="14614" width="12.5703125" style="1" customWidth="1"/>
    <col min="14615" max="14615" width="20.140625" style="1" customWidth="1"/>
    <col min="14616" max="14616" width="10.42578125" style="1" bestFit="1" customWidth="1"/>
    <col min="14617" max="14617" width="14.140625" style="1" customWidth="1"/>
    <col min="14618" max="14825" width="9.140625" style="1"/>
    <col min="14826" max="14826" width="5.140625" style="1" customWidth="1"/>
    <col min="14827" max="14827" width="28" style="1" customWidth="1"/>
    <col min="14828" max="14828" width="9.140625" style="1" customWidth="1"/>
    <col min="14829" max="14829" width="6" style="1" customWidth="1"/>
    <col min="14830" max="14830" width="5.28515625" style="1" customWidth="1"/>
    <col min="14831" max="14831" width="11.42578125" style="1" customWidth="1"/>
    <col min="14832" max="14835" width="0" style="1" hidden="1" customWidth="1"/>
    <col min="14836" max="14836" width="10.140625" style="1" customWidth="1"/>
    <col min="14837" max="14845" width="0" style="1" hidden="1" customWidth="1"/>
    <col min="14846" max="14846" width="10" style="1" customWidth="1"/>
    <col min="14847" max="14847" width="8" style="1" customWidth="1"/>
    <col min="14848" max="14848" width="7.7109375" style="1" customWidth="1"/>
    <col min="14849" max="14850" width="10" style="1" customWidth="1"/>
    <col min="14851" max="14851" width="0" style="1" hidden="1" customWidth="1"/>
    <col min="14852" max="14852" width="10.7109375" style="1" customWidth="1"/>
    <col min="14853" max="14853" width="10" style="1" customWidth="1"/>
    <col min="14854" max="14854" width="10.7109375" style="1" customWidth="1"/>
    <col min="14855" max="14855" width="9.42578125" style="1" customWidth="1"/>
    <col min="14856" max="14856" width="8.28515625" style="1" customWidth="1"/>
    <col min="14857" max="14858" width="10" style="1" customWidth="1"/>
    <col min="14859" max="14859" width="6.7109375" style="1" customWidth="1"/>
    <col min="14860" max="14860" width="9.7109375" style="1" customWidth="1"/>
    <col min="14861" max="14863" width="10" style="1" customWidth="1"/>
    <col min="14864" max="14864" width="0" style="1" hidden="1" customWidth="1"/>
    <col min="14865" max="14866" width="10" style="1" customWidth="1"/>
    <col min="14867" max="14867" width="20.42578125" style="1" customWidth="1"/>
    <col min="14868" max="14869" width="0" style="1" hidden="1" customWidth="1"/>
    <col min="14870" max="14870" width="12.5703125" style="1" customWidth="1"/>
    <col min="14871" max="14871" width="20.140625" style="1" customWidth="1"/>
    <col min="14872" max="14872" width="10.42578125" style="1" bestFit="1" customWidth="1"/>
    <col min="14873" max="14873" width="14.140625" style="1" customWidth="1"/>
    <col min="14874" max="15081" width="9.140625" style="1"/>
    <col min="15082" max="15082" width="5.140625" style="1" customWidth="1"/>
    <col min="15083" max="15083" width="28" style="1" customWidth="1"/>
    <col min="15084" max="15084" width="9.140625" style="1" customWidth="1"/>
    <col min="15085" max="15085" width="6" style="1" customWidth="1"/>
    <col min="15086" max="15086" width="5.28515625" style="1" customWidth="1"/>
    <col min="15087" max="15087" width="11.42578125" style="1" customWidth="1"/>
    <col min="15088" max="15091" width="0" style="1" hidden="1" customWidth="1"/>
    <col min="15092" max="15092" width="10.140625" style="1" customWidth="1"/>
    <col min="15093" max="15101" width="0" style="1" hidden="1" customWidth="1"/>
    <col min="15102" max="15102" width="10" style="1" customWidth="1"/>
    <col min="15103" max="15103" width="8" style="1" customWidth="1"/>
    <col min="15104" max="15104" width="7.7109375" style="1" customWidth="1"/>
    <col min="15105" max="15106" width="10" style="1" customWidth="1"/>
    <col min="15107" max="15107" width="0" style="1" hidden="1" customWidth="1"/>
    <col min="15108" max="15108" width="10.7109375" style="1" customWidth="1"/>
    <col min="15109" max="15109" width="10" style="1" customWidth="1"/>
    <col min="15110" max="15110" width="10.7109375" style="1" customWidth="1"/>
    <col min="15111" max="15111" width="9.42578125" style="1" customWidth="1"/>
    <col min="15112" max="15112" width="8.28515625" style="1" customWidth="1"/>
    <col min="15113" max="15114" width="10" style="1" customWidth="1"/>
    <col min="15115" max="15115" width="6.7109375" style="1" customWidth="1"/>
    <col min="15116" max="15116" width="9.7109375" style="1" customWidth="1"/>
    <col min="15117" max="15119" width="10" style="1" customWidth="1"/>
    <col min="15120" max="15120" width="0" style="1" hidden="1" customWidth="1"/>
    <col min="15121" max="15122" width="10" style="1" customWidth="1"/>
    <col min="15123" max="15123" width="20.42578125" style="1" customWidth="1"/>
    <col min="15124" max="15125" width="0" style="1" hidden="1" customWidth="1"/>
    <col min="15126" max="15126" width="12.5703125" style="1" customWidth="1"/>
    <col min="15127" max="15127" width="20.140625" style="1" customWidth="1"/>
    <col min="15128" max="15128" width="10.42578125" style="1" bestFit="1" customWidth="1"/>
    <col min="15129" max="15129" width="14.140625" style="1" customWidth="1"/>
    <col min="15130" max="15337" width="9.140625" style="1"/>
    <col min="15338" max="15338" width="5.140625" style="1" customWidth="1"/>
    <col min="15339" max="15339" width="28" style="1" customWidth="1"/>
    <col min="15340" max="15340" width="9.140625" style="1" customWidth="1"/>
    <col min="15341" max="15341" width="6" style="1" customWidth="1"/>
    <col min="15342" max="15342" width="5.28515625" style="1" customWidth="1"/>
    <col min="15343" max="15343" width="11.42578125" style="1" customWidth="1"/>
    <col min="15344" max="15347" width="0" style="1" hidden="1" customWidth="1"/>
    <col min="15348" max="15348" width="10.140625" style="1" customWidth="1"/>
    <col min="15349" max="15357" width="0" style="1" hidden="1" customWidth="1"/>
    <col min="15358" max="15358" width="10" style="1" customWidth="1"/>
    <col min="15359" max="15359" width="8" style="1" customWidth="1"/>
    <col min="15360" max="15360" width="7.7109375" style="1" customWidth="1"/>
    <col min="15361" max="15362" width="10" style="1" customWidth="1"/>
    <col min="15363" max="15363" width="0" style="1" hidden="1" customWidth="1"/>
    <col min="15364" max="15364" width="10.7109375" style="1" customWidth="1"/>
    <col min="15365" max="15365" width="10" style="1" customWidth="1"/>
    <col min="15366" max="15366" width="10.7109375" style="1" customWidth="1"/>
    <col min="15367" max="15367" width="9.42578125" style="1" customWidth="1"/>
    <col min="15368" max="15368" width="8.28515625" style="1" customWidth="1"/>
    <col min="15369" max="15370" width="10" style="1" customWidth="1"/>
    <col min="15371" max="15371" width="6.7109375" style="1" customWidth="1"/>
    <col min="15372" max="15372" width="9.7109375" style="1" customWidth="1"/>
    <col min="15373" max="15375" width="10" style="1" customWidth="1"/>
    <col min="15376" max="15376" width="0" style="1" hidden="1" customWidth="1"/>
    <col min="15377" max="15378" width="10" style="1" customWidth="1"/>
    <col min="15379" max="15379" width="20.42578125" style="1" customWidth="1"/>
    <col min="15380" max="15381" width="0" style="1" hidden="1" customWidth="1"/>
    <col min="15382" max="15382" width="12.5703125" style="1" customWidth="1"/>
    <col min="15383" max="15383" width="20.140625" style="1" customWidth="1"/>
    <col min="15384" max="15384" width="10.42578125" style="1" bestFit="1" customWidth="1"/>
    <col min="15385" max="15385" width="14.140625" style="1" customWidth="1"/>
    <col min="15386" max="15593" width="9.140625" style="1"/>
    <col min="15594" max="15594" width="5.140625" style="1" customWidth="1"/>
    <col min="15595" max="15595" width="28" style="1" customWidth="1"/>
    <col min="15596" max="15596" width="9.140625" style="1" customWidth="1"/>
    <col min="15597" max="15597" width="6" style="1" customWidth="1"/>
    <col min="15598" max="15598" width="5.28515625" style="1" customWidth="1"/>
    <col min="15599" max="15599" width="11.42578125" style="1" customWidth="1"/>
    <col min="15600" max="15603" width="0" style="1" hidden="1" customWidth="1"/>
    <col min="15604" max="15604" width="10.140625" style="1" customWidth="1"/>
    <col min="15605" max="15613" width="0" style="1" hidden="1" customWidth="1"/>
    <col min="15614" max="15614" width="10" style="1" customWidth="1"/>
    <col min="15615" max="15615" width="8" style="1" customWidth="1"/>
    <col min="15616" max="15616" width="7.7109375" style="1" customWidth="1"/>
    <col min="15617" max="15618" width="10" style="1" customWidth="1"/>
    <col min="15619" max="15619" width="0" style="1" hidden="1" customWidth="1"/>
    <col min="15620" max="15620" width="10.7109375" style="1" customWidth="1"/>
    <col min="15621" max="15621" width="10" style="1" customWidth="1"/>
    <col min="15622" max="15622" width="10.7109375" style="1" customWidth="1"/>
    <col min="15623" max="15623" width="9.42578125" style="1" customWidth="1"/>
    <col min="15624" max="15624" width="8.28515625" style="1" customWidth="1"/>
    <col min="15625" max="15626" width="10" style="1" customWidth="1"/>
    <col min="15627" max="15627" width="6.7109375" style="1" customWidth="1"/>
    <col min="15628" max="15628" width="9.7109375" style="1" customWidth="1"/>
    <col min="15629" max="15631" width="10" style="1" customWidth="1"/>
    <col min="15632" max="15632" width="0" style="1" hidden="1" customWidth="1"/>
    <col min="15633" max="15634" width="10" style="1" customWidth="1"/>
    <col min="15635" max="15635" width="20.42578125" style="1" customWidth="1"/>
    <col min="15636" max="15637" width="0" style="1" hidden="1" customWidth="1"/>
    <col min="15638" max="15638" width="12.5703125" style="1" customWidth="1"/>
    <col min="15639" max="15639" width="20.140625" style="1" customWidth="1"/>
    <col min="15640" max="15640" width="10.42578125" style="1" bestFit="1" customWidth="1"/>
    <col min="15641" max="15641" width="14.140625" style="1" customWidth="1"/>
    <col min="15642" max="15849" width="9.140625" style="1"/>
    <col min="15850" max="15850" width="5.140625" style="1" customWidth="1"/>
    <col min="15851" max="15851" width="28" style="1" customWidth="1"/>
    <col min="15852" max="15852" width="9.140625" style="1" customWidth="1"/>
    <col min="15853" max="15853" width="6" style="1" customWidth="1"/>
    <col min="15854" max="15854" width="5.28515625" style="1" customWidth="1"/>
    <col min="15855" max="15855" width="11.42578125" style="1" customWidth="1"/>
    <col min="15856" max="15859" width="0" style="1" hidden="1" customWidth="1"/>
    <col min="15860" max="15860" width="10.140625" style="1" customWidth="1"/>
    <col min="15861" max="15869" width="0" style="1" hidden="1" customWidth="1"/>
    <col min="15870" max="15870" width="10" style="1" customWidth="1"/>
    <col min="15871" max="15871" width="8" style="1" customWidth="1"/>
    <col min="15872" max="15872" width="7.7109375" style="1" customWidth="1"/>
    <col min="15873" max="15874" width="10" style="1" customWidth="1"/>
    <col min="15875" max="15875" width="0" style="1" hidden="1" customWidth="1"/>
    <col min="15876" max="15876" width="10.7109375" style="1" customWidth="1"/>
    <col min="15877" max="15877" width="10" style="1" customWidth="1"/>
    <col min="15878" max="15878" width="10.7109375" style="1" customWidth="1"/>
    <col min="15879" max="15879" width="9.42578125" style="1" customWidth="1"/>
    <col min="15880" max="15880" width="8.28515625" style="1" customWidth="1"/>
    <col min="15881" max="15882" width="10" style="1" customWidth="1"/>
    <col min="15883" max="15883" width="6.7109375" style="1" customWidth="1"/>
    <col min="15884" max="15884" width="9.7109375" style="1" customWidth="1"/>
    <col min="15885" max="15887" width="10" style="1" customWidth="1"/>
    <col min="15888" max="15888" width="0" style="1" hidden="1" customWidth="1"/>
    <col min="15889" max="15890" width="10" style="1" customWidth="1"/>
    <col min="15891" max="15891" width="20.42578125" style="1" customWidth="1"/>
    <col min="15892" max="15893" width="0" style="1" hidden="1" customWidth="1"/>
    <col min="15894" max="15894" width="12.5703125" style="1" customWidth="1"/>
    <col min="15895" max="15895" width="20.140625" style="1" customWidth="1"/>
    <col min="15896" max="15896" width="10.42578125" style="1" bestFit="1" customWidth="1"/>
    <col min="15897" max="15897" width="14.140625" style="1" customWidth="1"/>
    <col min="15898" max="16105" width="9.140625" style="1"/>
    <col min="16106" max="16106" width="5.140625" style="1" customWidth="1"/>
    <col min="16107" max="16107" width="28" style="1" customWidth="1"/>
    <col min="16108" max="16108" width="9.140625" style="1" customWidth="1"/>
    <col min="16109" max="16109" width="6" style="1" customWidth="1"/>
    <col min="16110" max="16110" width="5.28515625" style="1" customWidth="1"/>
    <col min="16111" max="16111" width="11.42578125" style="1" customWidth="1"/>
    <col min="16112" max="16115" width="0" style="1" hidden="1" customWidth="1"/>
    <col min="16116" max="16116" width="10.140625" style="1" customWidth="1"/>
    <col min="16117" max="16125" width="0" style="1" hidden="1" customWidth="1"/>
    <col min="16126" max="16126" width="10" style="1" customWidth="1"/>
    <col min="16127" max="16127" width="8" style="1" customWidth="1"/>
    <col min="16128" max="16128" width="7.7109375" style="1" customWidth="1"/>
    <col min="16129" max="16130" width="10" style="1" customWidth="1"/>
    <col min="16131" max="16131" width="0" style="1" hidden="1" customWidth="1"/>
    <col min="16132" max="16132" width="10.7109375" style="1" customWidth="1"/>
    <col min="16133" max="16133" width="10" style="1" customWidth="1"/>
    <col min="16134" max="16134" width="10.7109375" style="1" customWidth="1"/>
    <col min="16135" max="16135" width="9.42578125" style="1" customWidth="1"/>
    <col min="16136" max="16136" width="8.28515625" style="1" customWidth="1"/>
    <col min="16137" max="16138" width="10" style="1" customWidth="1"/>
    <col min="16139" max="16139" width="6.7109375" style="1" customWidth="1"/>
    <col min="16140" max="16140" width="9.7109375" style="1" customWidth="1"/>
    <col min="16141" max="16143" width="10" style="1" customWidth="1"/>
    <col min="16144" max="16144" width="0" style="1" hidden="1" customWidth="1"/>
    <col min="16145" max="16146" width="10" style="1" customWidth="1"/>
    <col min="16147" max="16147" width="20.42578125" style="1" customWidth="1"/>
    <col min="16148" max="16149" width="0" style="1" hidden="1" customWidth="1"/>
    <col min="16150" max="16150" width="12.5703125" style="1" customWidth="1"/>
    <col min="16151" max="16151" width="20.140625" style="1" customWidth="1"/>
    <col min="16152" max="16152" width="10.42578125" style="1" bestFit="1" customWidth="1"/>
    <col min="16153" max="16153" width="14.140625" style="1" customWidth="1"/>
    <col min="16154" max="16384" width="9.140625" style="1"/>
  </cols>
  <sheetData>
    <row r="1" spans="1:25" ht="20.25" customHeight="1" x14ac:dyDescent="0.25">
      <c r="M1" s="167"/>
      <c r="N1" s="167"/>
      <c r="O1" s="167"/>
      <c r="P1" s="167"/>
      <c r="Q1" s="167"/>
      <c r="R1" s="236" t="s">
        <v>175</v>
      </c>
      <c r="S1" s="236"/>
      <c r="T1" s="236"/>
    </row>
    <row r="2" spans="1:25" s="6" customFormat="1" ht="29.25" customHeight="1" x14ac:dyDescent="0.25">
      <c r="A2" s="238" t="s">
        <v>192</v>
      </c>
      <c r="B2" s="238"/>
      <c r="C2" s="238"/>
      <c r="D2" s="238"/>
      <c r="E2" s="238"/>
      <c r="F2" s="238"/>
      <c r="G2" s="238"/>
      <c r="H2" s="238"/>
      <c r="I2" s="238"/>
      <c r="J2" s="238"/>
      <c r="K2" s="238"/>
      <c r="L2" s="238"/>
      <c r="M2" s="238"/>
      <c r="N2" s="238"/>
      <c r="O2" s="238"/>
      <c r="P2" s="238"/>
      <c r="Q2" s="238"/>
      <c r="R2" s="238"/>
      <c r="S2" s="238"/>
      <c r="T2" s="238"/>
      <c r="U2" s="5"/>
      <c r="V2" s="5"/>
    </row>
    <row r="3" spans="1:25" s="6" customFormat="1" ht="16.5" customHeight="1" x14ac:dyDescent="0.25">
      <c r="A3" s="237" t="s">
        <v>253</v>
      </c>
      <c r="B3" s="237"/>
      <c r="C3" s="237"/>
      <c r="D3" s="237"/>
      <c r="E3" s="237"/>
      <c r="F3" s="237"/>
      <c r="G3" s="237"/>
      <c r="H3" s="237"/>
      <c r="I3" s="237"/>
      <c r="J3" s="237"/>
      <c r="K3" s="237"/>
      <c r="L3" s="237"/>
      <c r="M3" s="237"/>
      <c r="N3" s="237"/>
      <c r="O3" s="237"/>
      <c r="P3" s="237"/>
      <c r="Q3" s="237"/>
      <c r="R3" s="237"/>
      <c r="S3" s="237"/>
      <c r="T3" s="237"/>
      <c r="U3" s="7"/>
      <c r="V3" s="7"/>
    </row>
    <row r="4" spans="1:25" s="6" customFormat="1" ht="15.75" x14ac:dyDescent="0.25">
      <c r="A4" s="234"/>
      <c r="B4" s="234"/>
      <c r="C4" s="234"/>
      <c r="D4" s="234"/>
      <c r="E4" s="234"/>
      <c r="F4" s="234"/>
      <c r="G4" s="234"/>
      <c r="H4" s="234"/>
      <c r="I4" s="234"/>
      <c r="J4" s="234"/>
      <c r="K4" s="234"/>
      <c r="L4" s="234"/>
      <c r="M4" s="234"/>
      <c r="N4" s="80">
        <f>M8+N8</f>
        <v>0</v>
      </c>
      <c r="O4" s="80"/>
      <c r="P4" s="80"/>
      <c r="Q4" s="80"/>
      <c r="R4" s="80"/>
      <c r="S4" s="235"/>
      <c r="T4" s="235"/>
      <c r="U4" s="8"/>
      <c r="V4" s="8"/>
    </row>
    <row r="5" spans="1:25" s="10" customFormat="1" ht="27.75" customHeight="1" x14ac:dyDescent="0.25">
      <c r="A5" s="239" t="s">
        <v>0</v>
      </c>
      <c r="B5" s="228" t="s">
        <v>1</v>
      </c>
      <c r="C5" s="239" t="s">
        <v>2</v>
      </c>
      <c r="D5" s="240" t="s">
        <v>3</v>
      </c>
      <c r="E5" s="228" t="s">
        <v>4</v>
      </c>
      <c r="F5" s="228" t="s">
        <v>5</v>
      </c>
      <c r="G5" s="230" t="s">
        <v>6</v>
      </c>
      <c r="H5" s="76" t="s">
        <v>14</v>
      </c>
      <c r="I5" s="231" t="s">
        <v>121</v>
      </c>
      <c r="J5" s="231"/>
      <c r="K5" s="231"/>
      <c r="L5" s="231"/>
      <c r="M5" s="233" t="s">
        <v>50</v>
      </c>
      <c r="N5" s="233"/>
      <c r="O5" s="228" t="s">
        <v>54</v>
      </c>
      <c r="P5" s="228"/>
      <c r="Q5" s="228"/>
      <c r="R5" s="228"/>
      <c r="S5" s="228" t="s">
        <v>55</v>
      </c>
      <c r="T5" s="228" t="s">
        <v>92</v>
      </c>
      <c r="U5" s="229"/>
      <c r="V5" s="9"/>
    </row>
    <row r="6" spans="1:25" s="10" customFormat="1" ht="20.25" customHeight="1" x14ac:dyDescent="0.25">
      <c r="A6" s="239"/>
      <c r="B6" s="228"/>
      <c r="C6" s="239"/>
      <c r="D6" s="240"/>
      <c r="E6" s="228"/>
      <c r="F6" s="228"/>
      <c r="G6" s="230"/>
      <c r="H6" s="230" t="s">
        <v>53</v>
      </c>
      <c r="I6" s="231" t="s">
        <v>8</v>
      </c>
      <c r="J6" s="231" t="s">
        <v>14</v>
      </c>
      <c r="K6" s="231"/>
      <c r="L6" s="231"/>
      <c r="M6" s="232" t="s">
        <v>51</v>
      </c>
      <c r="N6" s="232" t="s">
        <v>52</v>
      </c>
      <c r="O6" s="228" t="s">
        <v>13</v>
      </c>
      <c r="P6" s="231" t="s">
        <v>14</v>
      </c>
      <c r="Q6" s="231"/>
      <c r="R6" s="231"/>
      <c r="S6" s="228"/>
      <c r="T6" s="228"/>
      <c r="U6" s="229"/>
      <c r="V6" s="9"/>
    </row>
    <row r="7" spans="1:25" s="10" customFormat="1" ht="73.5" customHeight="1" x14ac:dyDescent="0.25">
      <c r="A7" s="239"/>
      <c r="B7" s="228"/>
      <c r="C7" s="239"/>
      <c r="D7" s="240"/>
      <c r="E7" s="228"/>
      <c r="F7" s="228"/>
      <c r="G7" s="230"/>
      <c r="H7" s="230"/>
      <c r="I7" s="231"/>
      <c r="J7" s="75" t="s">
        <v>9</v>
      </c>
      <c r="K7" s="75" t="s">
        <v>10</v>
      </c>
      <c r="L7" s="75" t="s">
        <v>11</v>
      </c>
      <c r="M7" s="232"/>
      <c r="N7" s="232"/>
      <c r="O7" s="228"/>
      <c r="P7" s="75" t="s">
        <v>9</v>
      </c>
      <c r="Q7" s="75" t="s">
        <v>10</v>
      </c>
      <c r="R7" s="75" t="s">
        <v>11</v>
      </c>
      <c r="S7" s="228"/>
      <c r="T7" s="228"/>
      <c r="U7" s="229"/>
      <c r="V7" s="9"/>
      <c r="W7" s="11">
        <v>3333333</v>
      </c>
    </row>
    <row r="8" spans="1:25" s="10" customFormat="1" ht="45" customHeight="1" x14ac:dyDescent="0.25">
      <c r="A8" s="77"/>
      <c r="B8" s="94" t="s">
        <v>194</v>
      </c>
      <c r="C8" s="77"/>
      <c r="D8" s="78"/>
      <c r="E8" s="94">
        <f>E9+E15</f>
        <v>7</v>
      </c>
      <c r="F8" s="94">
        <f t="shared" ref="F8:S8" si="0">F9+F15</f>
        <v>17200</v>
      </c>
      <c r="G8" s="94">
        <f t="shared" si="0"/>
        <v>0</v>
      </c>
      <c r="H8" s="94" t="e">
        <f t="shared" si="0"/>
        <v>#REF!</v>
      </c>
      <c r="I8" s="94">
        <f t="shared" si="0"/>
        <v>4795</v>
      </c>
      <c r="J8" s="94">
        <f t="shared" si="0"/>
        <v>795</v>
      </c>
      <c r="K8" s="94">
        <f t="shared" si="0"/>
        <v>1000</v>
      </c>
      <c r="L8" s="94">
        <f t="shared" si="0"/>
        <v>3000</v>
      </c>
      <c r="M8" s="94">
        <f t="shared" si="0"/>
        <v>1015</v>
      </c>
      <c r="N8" s="94">
        <f t="shared" si="0"/>
        <v>-1015</v>
      </c>
      <c r="O8" s="94">
        <f t="shared" si="0"/>
        <v>4795</v>
      </c>
      <c r="P8" s="94">
        <f t="shared" si="0"/>
        <v>795</v>
      </c>
      <c r="Q8" s="94">
        <f t="shared" si="0"/>
        <v>1000</v>
      </c>
      <c r="R8" s="94">
        <f t="shared" si="0"/>
        <v>3000</v>
      </c>
      <c r="S8" s="94">
        <f t="shared" si="0"/>
        <v>4795</v>
      </c>
      <c r="T8" s="94"/>
      <c r="U8" s="79"/>
      <c r="V8" s="9"/>
      <c r="W8" s="11"/>
    </row>
    <row r="9" spans="1:25" s="4" customFormat="1" ht="35.25" customHeight="1" x14ac:dyDescent="0.2">
      <c r="A9" s="13">
        <v>1</v>
      </c>
      <c r="B9" s="14" t="s">
        <v>126</v>
      </c>
      <c r="C9" s="15"/>
      <c r="D9" s="16"/>
      <c r="E9" s="17">
        <f t="shared" ref="E9:S9" si="1">SUM(E10:E14)</f>
        <v>5</v>
      </c>
      <c r="F9" s="17">
        <f t="shared" si="1"/>
        <v>6700</v>
      </c>
      <c r="G9" s="17">
        <f t="shared" si="1"/>
        <v>0</v>
      </c>
      <c r="H9" s="17" t="e">
        <f t="shared" si="1"/>
        <v>#REF!</v>
      </c>
      <c r="I9" s="17">
        <f t="shared" si="1"/>
        <v>1000</v>
      </c>
      <c r="J9" s="17">
        <f t="shared" si="1"/>
        <v>0</v>
      </c>
      <c r="K9" s="17">
        <f t="shared" si="1"/>
        <v>1000</v>
      </c>
      <c r="L9" s="17">
        <f t="shared" si="1"/>
        <v>0</v>
      </c>
      <c r="M9" s="17">
        <f t="shared" si="1"/>
        <v>220</v>
      </c>
      <c r="N9" s="17">
        <f t="shared" si="1"/>
        <v>-220</v>
      </c>
      <c r="O9" s="17">
        <f t="shared" si="1"/>
        <v>1000</v>
      </c>
      <c r="P9" s="17">
        <f t="shared" si="1"/>
        <v>0</v>
      </c>
      <c r="Q9" s="17">
        <f t="shared" si="1"/>
        <v>1000</v>
      </c>
      <c r="R9" s="17">
        <f t="shared" si="1"/>
        <v>0</v>
      </c>
      <c r="S9" s="17">
        <f t="shared" si="1"/>
        <v>1000</v>
      </c>
      <c r="T9" s="18"/>
      <c r="U9" s="19"/>
      <c r="V9" s="20">
        <f>28000+64000</f>
        <v>92000</v>
      </c>
      <c r="W9" s="4">
        <f>630-92</f>
        <v>538</v>
      </c>
    </row>
    <row r="10" spans="1:25" ht="31.5" x14ac:dyDescent="0.2">
      <c r="A10" s="21"/>
      <c r="B10" s="39" t="s">
        <v>122</v>
      </c>
      <c r="C10" s="23" t="s">
        <v>118</v>
      </c>
      <c r="D10" s="24" t="s">
        <v>20</v>
      </c>
      <c r="E10" s="25">
        <v>1</v>
      </c>
      <c r="F10" s="25">
        <v>1300</v>
      </c>
      <c r="G10" s="26"/>
      <c r="H10" s="26"/>
      <c r="I10" s="27">
        <f t="shared" ref="I10:I12" si="2">SUM(J10:L10)</f>
        <v>200</v>
      </c>
      <c r="J10" s="25"/>
      <c r="K10" s="25">
        <v>200</v>
      </c>
      <c r="L10" s="25"/>
      <c r="M10" s="25"/>
      <c r="N10" s="28">
        <v>-30</v>
      </c>
      <c r="O10" s="28">
        <f>SUM(P10:R10)</f>
        <v>170</v>
      </c>
      <c r="P10" s="28">
        <f t="shared" ref="P10" si="3">J10</f>
        <v>0</v>
      </c>
      <c r="Q10" s="28">
        <f>K10+M10+N10</f>
        <v>170</v>
      </c>
      <c r="R10" s="28"/>
      <c r="S10" s="17">
        <f>G10+O10</f>
        <v>170</v>
      </c>
      <c r="T10" s="29"/>
      <c r="U10" s="30"/>
      <c r="V10" s="105" t="e">
        <f>#REF!-S10</f>
        <v>#REF!</v>
      </c>
      <c r="W10" s="31" t="e">
        <f>#REF!-41800</f>
        <v>#REF!</v>
      </c>
      <c r="X10" s="31">
        <f>+F10*70%</f>
        <v>909.99999999999989</v>
      </c>
      <c r="Y10" s="1">
        <f>19950+6000+3200</f>
        <v>29150</v>
      </c>
    </row>
    <row r="11" spans="1:25" s="89" customFormat="1" ht="72" customHeight="1" x14ac:dyDescent="0.2">
      <c r="A11" s="106"/>
      <c r="B11" s="39" t="s">
        <v>128</v>
      </c>
      <c r="C11" s="23" t="s">
        <v>118</v>
      </c>
      <c r="D11" s="102" t="s">
        <v>20</v>
      </c>
      <c r="E11" s="109">
        <v>1</v>
      </c>
      <c r="F11" s="109">
        <v>1000</v>
      </c>
      <c r="G11" s="84"/>
      <c r="H11" s="84"/>
      <c r="I11" s="85">
        <f t="shared" si="2"/>
        <v>200</v>
      </c>
      <c r="J11" s="110"/>
      <c r="K11" s="110">
        <v>200</v>
      </c>
      <c r="L11" s="110"/>
      <c r="M11" s="110"/>
      <c r="N11" s="111">
        <v>-90</v>
      </c>
      <c r="O11" s="111">
        <f t="shared" ref="O11:O12" si="4">SUM(P11:R11)</f>
        <v>110</v>
      </c>
      <c r="P11" s="111"/>
      <c r="Q11" s="28">
        <f t="shared" ref="Q11:Q14" si="5">K11+M11+N11</f>
        <v>110</v>
      </c>
      <c r="R11" s="111"/>
      <c r="S11" s="17">
        <f t="shared" ref="S11:S17" si="6">G11+O11</f>
        <v>110</v>
      </c>
      <c r="T11" s="112"/>
      <c r="U11" s="114"/>
      <c r="V11" s="115"/>
      <c r="W11" s="116"/>
      <c r="X11" s="116"/>
    </row>
    <row r="12" spans="1:25" s="89" customFormat="1" ht="72" customHeight="1" x14ac:dyDescent="0.2">
      <c r="A12" s="106"/>
      <c r="B12" s="39" t="s">
        <v>123</v>
      </c>
      <c r="C12" s="23" t="s">
        <v>118</v>
      </c>
      <c r="D12" s="24" t="s">
        <v>20</v>
      </c>
      <c r="E12" s="109">
        <v>1</v>
      </c>
      <c r="F12" s="109">
        <v>1900</v>
      </c>
      <c r="G12" s="84"/>
      <c r="H12" s="84"/>
      <c r="I12" s="85">
        <f t="shared" si="2"/>
        <v>200</v>
      </c>
      <c r="J12" s="110"/>
      <c r="K12" s="110">
        <v>200</v>
      </c>
      <c r="L12" s="110"/>
      <c r="M12" s="110">
        <v>140</v>
      </c>
      <c r="N12" s="111">
        <v>0</v>
      </c>
      <c r="O12" s="111">
        <f t="shared" si="4"/>
        <v>340</v>
      </c>
      <c r="P12" s="111"/>
      <c r="Q12" s="28">
        <f t="shared" si="5"/>
        <v>340</v>
      </c>
      <c r="R12" s="111"/>
      <c r="S12" s="17">
        <f t="shared" si="6"/>
        <v>340</v>
      </c>
      <c r="T12" s="112"/>
      <c r="U12" s="114"/>
      <c r="V12" s="115"/>
      <c r="W12" s="116"/>
      <c r="X12" s="116"/>
    </row>
    <row r="13" spans="1:25" ht="72" customHeight="1" x14ac:dyDescent="0.2">
      <c r="A13" s="21"/>
      <c r="B13" s="39" t="s">
        <v>124</v>
      </c>
      <c r="C13" s="23" t="s">
        <v>118</v>
      </c>
      <c r="D13" s="102" t="s">
        <v>20</v>
      </c>
      <c r="E13" s="25">
        <v>1</v>
      </c>
      <c r="F13" s="25">
        <v>1300</v>
      </c>
      <c r="G13" s="26"/>
      <c r="H13" s="26"/>
      <c r="I13" s="27">
        <f t="shared" ref="I13:I17" si="7">SUM(J13:L13)</f>
        <v>200</v>
      </c>
      <c r="J13" s="32"/>
      <c r="K13" s="32">
        <v>200</v>
      </c>
      <c r="L13" s="32"/>
      <c r="M13" s="32"/>
      <c r="N13" s="28">
        <v>-100</v>
      </c>
      <c r="O13" s="28">
        <f t="shared" ref="O13:O17" si="8">SUM(P13:R13)</f>
        <v>100</v>
      </c>
      <c r="P13" s="28"/>
      <c r="Q13" s="28">
        <f t="shared" si="5"/>
        <v>100</v>
      </c>
      <c r="R13" s="28"/>
      <c r="S13" s="17">
        <f t="shared" si="6"/>
        <v>100</v>
      </c>
      <c r="T13" s="117"/>
      <c r="U13" s="30"/>
      <c r="V13" s="105"/>
      <c r="W13" s="31"/>
      <c r="X13" s="31"/>
    </row>
    <row r="14" spans="1:25" ht="31.5" x14ac:dyDescent="0.2">
      <c r="A14" s="13"/>
      <c r="B14" s="39" t="s">
        <v>125</v>
      </c>
      <c r="C14" s="23" t="s">
        <v>118</v>
      </c>
      <c r="D14" s="24" t="s">
        <v>20</v>
      </c>
      <c r="E14" s="45">
        <v>1</v>
      </c>
      <c r="F14" s="45">
        <v>1200</v>
      </c>
      <c r="G14" s="45"/>
      <c r="H14" s="45" t="e">
        <f>#REF!+#REF!</f>
        <v>#REF!</v>
      </c>
      <c r="I14" s="27">
        <f t="shared" si="7"/>
        <v>200</v>
      </c>
      <c r="J14" s="45">
        <v>0</v>
      </c>
      <c r="K14" s="45">
        <v>200</v>
      </c>
      <c r="L14" s="45"/>
      <c r="M14" s="45">
        <v>80</v>
      </c>
      <c r="N14" s="45">
        <v>0</v>
      </c>
      <c r="O14" s="28">
        <f t="shared" si="8"/>
        <v>280</v>
      </c>
      <c r="P14" s="45"/>
      <c r="Q14" s="28">
        <f t="shared" si="5"/>
        <v>280</v>
      </c>
      <c r="R14" s="45"/>
      <c r="S14" s="17">
        <f t="shared" si="6"/>
        <v>280</v>
      </c>
      <c r="T14" s="46"/>
    </row>
    <row r="15" spans="1:25" ht="24.75" customHeight="1" x14ac:dyDescent="0.2">
      <c r="A15" s="13">
        <v>2</v>
      </c>
      <c r="B15" s="170" t="s">
        <v>127</v>
      </c>
      <c r="C15" s="48"/>
      <c r="D15" s="48"/>
      <c r="E15" s="45">
        <f t="shared" ref="E15:S15" si="9">SUM(E16:E17)</f>
        <v>2</v>
      </c>
      <c r="F15" s="45">
        <f t="shared" si="9"/>
        <v>10500</v>
      </c>
      <c r="G15" s="45">
        <f t="shared" si="9"/>
        <v>0</v>
      </c>
      <c r="H15" s="45">
        <f t="shared" si="9"/>
        <v>0</v>
      </c>
      <c r="I15" s="45">
        <f t="shared" si="9"/>
        <v>3795</v>
      </c>
      <c r="J15" s="45">
        <f t="shared" si="9"/>
        <v>795</v>
      </c>
      <c r="K15" s="45">
        <f t="shared" si="9"/>
        <v>0</v>
      </c>
      <c r="L15" s="45">
        <f t="shared" si="9"/>
        <v>3000</v>
      </c>
      <c r="M15" s="45">
        <f t="shared" si="9"/>
        <v>795</v>
      </c>
      <c r="N15" s="45">
        <f t="shared" si="9"/>
        <v>-795</v>
      </c>
      <c r="O15" s="45">
        <f t="shared" si="9"/>
        <v>3795</v>
      </c>
      <c r="P15" s="45">
        <f t="shared" si="9"/>
        <v>795</v>
      </c>
      <c r="Q15" s="45">
        <f t="shared" si="9"/>
        <v>0</v>
      </c>
      <c r="R15" s="45">
        <f t="shared" si="9"/>
        <v>3000</v>
      </c>
      <c r="S15" s="45">
        <f t="shared" si="9"/>
        <v>3795</v>
      </c>
      <c r="T15" s="46"/>
    </row>
    <row r="16" spans="1:25" s="3" customFormat="1" ht="52.5" customHeight="1" x14ac:dyDescent="0.2">
      <c r="A16" s="119"/>
      <c r="B16" s="120" t="s">
        <v>144</v>
      </c>
      <c r="C16" s="48" t="s">
        <v>27</v>
      </c>
      <c r="D16" s="24">
        <v>2023</v>
      </c>
      <c r="E16" s="45">
        <v>1</v>
      </c>
      <c r="F16" s="26">
        <v>3500</v>
      </c>
      <c r="G16" s="26"/>
      <c r="H16" s="26"/>
      <c r="I16" s="27">
        <f t="shared" si="7"/>
        <v>795</v>
      </c>
      <c r="J16" s="26">
        <v>795</v>
      </c>
      <c r="K16" s="43"/>
      <c r="L16" s="26"/>
      <c r="M16" s="43"/>
      <c r="N16" s="28">
        <v>-795</v>
      </c>
      <c r="O16" s="28">
        <f t="shared" si="8"/>
        <v>0</v>
      </c>
      <c r="P16" s="46"/>
      <c r="Q16" s="46"/>
      <c r="R16" s="26"/>
      <c r="S16" s="17">
        <f t="shared" si="6"/>
        <v>0</v>
      </c>
      <c r="T16" s="117"/>
      <c r="W16" s="1"/>
      <c r="X16" s="1"/>
      <c r="Y16" s="1"/>
    </row>
    <row r="17" spans="1:25" s="3" customFormat="1" ht="39.75" customHeight="1" x14ac:dyDescent="0.2">
      <c r="A17" s="126"/>
      <c r="B17" s="120" t="s">
        <v>145</v>
      </c>
      <c r="C17" s="48" t="s">
        <v>27</v>
      </c>
      <c r="D17" s="24" t="s">
        <v>22</v>
      </c>
      <c r="E17" s="45">
        <v>1</v>
      </c>
      <c r="F17" s="26">
        <v>7000</v>
      </c>
      <c r="G17" s="26"/>
      <c r="H17" s="26"/>
      <c r="I17" s="27">
        <f t="shared" si="7"/>
        <v>3000</v>
      </c>
      <c r="J17" s="43"/>
      <c r="K17" s="43"/>
      <c r="L17" s="26">
        <v>3000</v>
      </c>
      <c r="M17" s="26">
        <v>795</v>
      </c>
      <c r="N17" s="26"/>
      <c r="O17" s="28">
        <f t="shared" si="8"/>
        <v>3795</v>
      </c>
      <c r="P17" s="26">
        <f>J17+M17</f>
        <v>795</v>
      </c>
      <c r="Q17" s="46"/>
      <c r="R17" s="26">
        <v>3000</v>
      </c>
      <c r="S17" s="17">
        <f t="shared" si="6"/>
        <v>3795</v>
      </c>
      <c r="T17" s="117"/>
      <c r="W17" s="1"/>
      <c r="X17" s="1"/>
      <c r="Y17" s="1"/>
    </row>
    <row r="18" spans="1:25" ht="16.5" hidden="1" x14ac:dyDescent="0.2">
      <c r="A18" s="43"/>
      <c r="B18" s="68"/>
      <c r="C18" s="58"/>
      <c r="D18" s="44"/>
      <c r="E18" s="54"/>
      <c r="F18" s="36"/>
      <c r="G18" s="26"/>
      <c r="H18" s="26"/>
      <c r="I18" s="27"/>
      <c r="J18" s="43"/>
      <c r="K18" s="43"/>
      <c r="L18" s="26"/>
      <c r="M18" s="43"/>
      <c r="N18" s="46"/>
      <c r="O18" s="26"/>
      <c r="P18" s="46"/>
      <c r="Q18" s="46"/>
      <c r="R18" s="26"/>
      <c r="S18" s="82" t="e">
        <f>G18+O18+#REF!</f>
        <v>#REF!</v>
      </c>
      <c r="T18" s="46"/>
    </row>
    <row r="19" spans="1:25" ht="16.5" hidden="1" x14ac:dyDescent="0.2">
      <c r="A19" s="43"/>
      <c r="B19" s="59"/>
      <c r="C19" s="58"/>
      <c r="D19" s="44"/>
      <c r="E19" s="54"/>
      <c r="F19" s="36"/>
      <c r="G19" s="26"/>
      <c r="H19" s="26"/>
      <c r="I19" s="27"/>
      <c r="J19" s="43"/>
      <c r="K19" s="43"/>
      <c r="L19" s="26"/>
      <c r="M19" s="43"/>
      <c r="N19" s="46"/>
      <c r="O19" s="26"/>
      <c r="P19" s="46"/>
      <c r="Q19" s="46"/>
      <c r="R19" s="26"/>
      <c r="S19" s="82" t="e">
        <f>G19+O19+#REF!</f>
        <v>#REF!</v>
      </c>
      <c r="T19" s="46"/>
    </row>
    <row r="20" spans="1:25" ht="16.5" hidden="1" x14ac:dyDescent="0.2">
      <c r="A20" s="43"/>
      <c r="B20" s="59"/>
      <c r="C20" s="58"/>
      <c r="D20" s="69"/>
      <c r="E20" s="54"/>
      <c r="F20" s="36"/>
      <c r="G20" s="26"/>
      <c r="H20" s="26"/>
      <c r="I20" s="27"/>
      <c r="J20" s="43"/>
      <c r="K20" s="43"/>
      <c r="L20" s="26"/>
      <c r="M20" s="43"/>
      <c r="N20" s="46"/>
      <c r="O20" s="26"/>
      <c r="P20" s="46"/>
      <c r="Q20" s="46"/>
      <c r="R20" s="26"/>
      <c r="S20" s="82" t="e">
        <f>G20+O20+#REF!</f>
        <v>#REF!</v>
      </c>
      <c r="T20" s="46"/>
    </row>
    <row r="21" spans="1:25" ht="16.5" hidden="1" x14ac:dyDescent="0.2">
      <c r="A21" s="43"/>
      <c r="B21" s="70"/>
      <c r="C21" s="58"/>
      <c r="D21" s="69"/>
      <c r="E21" s="54"/>
      <c r="F21" s="26"/>
      <c r="G21" s="26"/>
      <c r="H21" s="26"/>
      <c r="I21" s="27"/>
      <c r="J21" s="43"/>
      <c r="K21" s="43"/>
      <c r="L21" s="26"/>
      <c r="M21" s="43"/>
      <c r="N21" s="46"/>
      <c r="O21" s="26"/>
      <c r="P21" s="26"/>
      <c r="Q21" s="26"/>
      <c r="R21" s="26"/>
      <c r="S21" s="82" t="e">
        <f>G21+O21+#REF!</f>
        <v>#REF!</v>
      </c>
      <c r="T21" s="46"/>
    </row>
    <row r="22" spans="1:25" ht="16.5" hidden="1" x14ac:dyDescent="0.2">
      <c r="A22" s="43"/>
      <c r="B22" s="60"/>
      <c r="C22" s="58"/>
      <c r="D22" s="69"/>
      <c r="E22" s="54"/>
      <c r="F22" s="43"/>
      <c r="G22" s="26"/>
      <c r="H22" s="26"/>
      <c r="I22" s="27"/>
      <c r="J22" s="43"/>
      <c r="K22" s="43"/>
      <c r="L22" s="26"/>
      <c r="M22" s="43"/>
      <c r="N22" s="46"/>
      <c r="O22" s="26"/>
      <c r="P22" s="46"/>
      <c r="Q22" s="46"/>
      <c r="R22" s="46"/>
      <c r="S22" s="82" t="e">
        <f>G22+O22+#REF!</f>
        <v>#REF!</v>
      </c>
      <c r="T22" s="46"/>
    </row>
    <row r="23" spans="1:25" ht="16.5" hidden="1" x14ac:dyDescent="0.2">
      <c r="A23" s="43"/>
      <c r="B23" s="60"/>
      <c r="C23" s="58"/>
      <c r="D23" s="69"/>
      <c r="E23" s="54"/>
      <c r="F23" s="43"/>
      <c r="G23" s="26"/>
      <c r="H23" s="26"/>
      <c r="I23" s="27"/>
      <c r="J23" s="43"/>
      <c r="K23" s="43"/>
      <c r="L23" s="26"/>
      <c r="M23" s="43"/>
      <c r="N23" s="46"/>
      <c r="O23" s="26"/>
      <c r="P23" s="46"/>
      <c r="Q23" s="46"/>
      <c r="R23" s="46"/>
      <c r="S23" s="82" t="e">
        <f>G23+O23+#REF!</f>
        <v>#REF!</v>
      </c>
      <c r="T23" s="46"/>
    </row>
    <row r="24" spans="1:25" s="4" customFormat="1" ht="16.5" hidden="1" x14ac:dyDescent="0.2">
      <c r="A24" s="46"/>
      <c r="B24" s="71" t="s">
        <v>111</v>
      </c>
      <c r="C24" s="72"/>
      <c r="D24" s="73"/>
      <c r="E24" s="74"/>
      <c r="F24" s="74">
        <f t="shared" ref="F24:R24" si="10">SUM(F25:F25)</f>
        <v>0</v>
      </c>
      <c r="G24" s="74">
        <f t="shared" si="10"/>
        <v>0</v>
      </c>
      <c r="H24" s="74">
        <f t="shared" si="10"/>
        <v>0</v>
      </c>
      <c r="I24" s="74">
        <f t="shared" si="10"/>
        <v>0</v>
      </c>
      <c r="J24" s="74">
        <f t="shared" si="10"/>
        <v>0</v>
      </c>
      <c r="K24" s="74">
        <f t="shared" si="10"/>
        <v>0</v>
      </c>
      <c r="L24" s="74">
        <f t="shared" si="10"/>
        <v>0</v>
      </c>
      <c r="M24" s="74">
        <f t="shared" si="10"/>
        <v>0</v>
      </c>
      <c r="N24" s="74">
        <f t="shared" si="10"/>
        <v>0</v>
      </c>
      <c r="O24" s="74">
        <f t="shared" si="10"/>
        <v>0</v>
      </c>
      <c r="P24" s="74">
        <f t="shared" si="10"/>
        <v>0</v>
      </c>
      <c r="Q24" s="74">
        <f t="shared" si="10"/>
        <v>0</v>
      </c>
      <c r="R24" s="74">
        <f t="shared" si="10"/>
        <v>0</v>
      </c>
      <c r="S24" s="82" t="e">
        <f>G24+O24+#REF!</f>
        <v>#REF!</v>
      </c>
      <c r="T24" s="46"/>
      <c r="U24" s="62"/>
      <c r="V24" s="62"/>
    </row>
    <row r="25" spans="1:25" ht="16.5" hidden="1" x14ac:dyDescent="0.2">
      <c r="A25" s="43"/>
      <c r="B25" s="104"/>
      <c r="C25" s="58"/>
      <c r="D25" s="133"/>
      <c r="E25" s="54"/>
      <c r="F25" s="36"/>
      <c r="G25" s="26"/>
      <c r="H25" s="26"/>
      <c r="I25" s="27"/>
      <c r="J25" s="43"/>
      <c r="K25" s="43"/>
      <c r="L25" s="26"/>
      <c r="M25" s="26"/>
      <c r="N25" s="46"/>
      <c r="O25" s="26"/>
      <c r="P25" s="46"/>
      <c r="Q25" s="46"/>
      <c r="R25" s="26"/>
      <c r="S25" s="82"/>
      <c r="T25" s="46"/>
    </row>
  </sheetData>
  <mergeCells count="25">
    <mergeCell ref="A5:A7"/>
    <mergeCell ref="B5:B7"/>
    <mergeCell ref="C5:C7"/>
    <mergeCell ref="D5:D7"/>
    <mergeCell ref="E5:E7"/>
    <mergeCell ref="A2:T2"/>
    <mergeCell ref="A3:T3"/>
    <mergeCell ref="A4:M4"/>
    <mergeCell ref="S4:T4"/>
    <mergeCell ref="R1:T1"/>
    <mergeCell ref="F5:F7"/>
    <mergeCell ref="G5:G7"/>
    <mergeCell ref="I5:L5"/>
    <mergeCell ref="M5:N5"/>
    <mergeCell ref="O5:R5"/>
    <mergeCell ref="P6:R6"/>
    <mergeCell ref="S5:S7"/>
    <mergeCell ref="T5:T7"/>
    <mergeCell ref="U5:U7"/>
    <mergeCell ref="H6:H7"/>
    <mergeCell ref="I6:I7"/>
    <mergeCell ref="J6:L6"/>
    <mergeCell ref="M6:M7"/>
    <mergeCell ref="N6:N7"/>
    <mergeCell ref="O6:O7"/>
  </mergeCells>
  <pageMargins left="0.43307086614173229" right="0.19" top="0.39370078740157483" bottom="0.55118110236220474" header="0.31496062992125984" footer="0.31496062992125984"/>
  <pageSetup paperSize="9" scale="70" fitToHeight="0" orientation="landscape"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C10" sqref="C10"/>
    </sheetView>
  </sheetViews>
  <sheetFormatPr defaultRowHeight="15" x14ac:dyDescent="0.25"/>
  <cols>
    <col min="1" max="1" width="7.7109375" style="186" customWidth="1"/>
    <col min="2" max="2" width="54.42578125" style="172" customWidth="1"/>
    <col min="3" max="3" width="37" style="172" customWidth="1"/>
    <col min="4" max="4" width="29.140625" style="172" customWidth="1"/>
    <col min="5" max="5" width="14.5703125" style="172" customWidth="1"/>
    <col min="6" max="6" width="19.42578125" style="172" customWidth="1"/>
    <col min="7" max="16384" width="9.140625" style="172"/>
  </cols>
  <sheetData>
    <row r="1" spans="1:5" x14ac:dyDescent="0.25">
      <c r="A1" s="171"/>
      <c r="B1" s="171"/>
      <c r="C1" s="259" t="s">
        <v>179</v>
      </c>
      <c r="D1" s="259"/>
    </row>
    <row r="2" spans="1:5" x14ac:dyDescent="0.25">
      <c r="A2" s="260" t="s">
        <v>195</v>
      </c>
      <c r="B2" s="260"/>
      <c r="C2" s="260"/>
      <c r="D2" s="260"/>
    </row>
    <row r="3" spans="1:5" x14ac:dyDescent="0.25">
      <c r="A3" s="261" t="str">
        <f>'Điều chỉnh KHV -CAX'!A3:AF3</f>
        <v>(Kèm theo Tờ trình số ……../TTr-UBND ngày …../11/2023 của UBND huyện Tân Yên)</v>
      </c>
      <c r="B3" s="261"/>
      <c r="C3" s="261"/>
      <c r="D3" s="261"/>
    </row>
    <row r="4" spans="1:5" ht="38.25" customHeight="1" x14ac:dyDescent="0.25">
      <c r="A4" s="173" t="s">
        <v>0</v>
      </c>
      <c r="B4" s="173" t="s">
        <v>196</v>
      </c>
      <c r="C4" s="173" t="s">
        <v>2</v>
      </c>
      <c r="D4" s="173" t="s">
        <v>197</v>
      </c>
      <c r="E4" s="174">
        <f>E5-D5</f>
        <v>1060.2030000000013</v>
      </c>
    </row>
    <row r="5" spans="1:5" s="171" customFormat="1" ht="14.25" x14ac:dyDescent="0.25">
      <c r="A5" s="173"/>
      <c r="B5" s="175" t="s">
        <v>243</v>
      </c>
      <c r="C5" s="175"/>
      <c r="D5" s="176">
        <f>D7+D14+D18+D23+D35+D36</f>
        <v>10078.796999999999</v>
      </c>
      <c r="E5" s="171">
        <v>11139</v>
      </c>
    </row>
    <row r="6" spans="1:5" s="171" customFormat="1" ht="14.25" x14ac:dyDescent="0.25">
      <c r="A6" s="173" t="s">
        <v>17</v>
      </c>
      <c r="B6" s="175" t="s">
        <v>245</v>
      </c>
      <c r="C6" s="175"/>
      <c r="D6" s="176"/>
    </row>
    <row r="7" spans="1:5" s="171" customFormat="1" ht="14.25" x14ac:dyDescent="0.25">
      <c r="A7" s="173"/>
      <c r="B7" s="175" t="s">
        <v>198</v>
      </c>
      <c r="C7" s="175"/>
      <c r="D7" s="176">
        <f>SUM(D8:D12)</f>
        <v>3000</v>
      </c>
    </row>
    <row r="8" spans="1:5" ht="30" x14ac:dyDescent="0.25">
      <c r="A8" s="177">
        <v>1</v>
      </c>
      <c r="B8" s="178" t="s">
        <v>199</v>
      </c>
      <c r="C8" s="179" t="s">
        <v>26</v>
      </c>
      <c r="D8" s="180">
        <v>1000</v>
      </c>
    </row>
    <row r="9" spans="1:5" x14ac:dyDescent="0.25">
      <c r="A9" s="177">
        <v>2</v>
      </c>
      <c r="B9" s="180" t="s">
        <v>200</v>
      </c>
      <c r="C9" s="179" t="s">
        <v>32</v>
      </c>
      <c r="D9" s="180">
        <v>500</v>
      </c>
    </row>
    <row r="10" spans="1:5" x14ac:dyDescent="0.25">
      <c r="A10" s="177">
        <v>3</v>
      </c>
      <c r="B10" s="181" t="s">
        <v>201</v>
      </c>
      <c r="C10" s="182" t="s">
        <v>65</v>
      </c>
      <c r="D10" s="180">
        <f>1060-1060</f>
        <v>0</v>
      </c>
    </row>
    <row r="11" spans="1:5" x14ac:dyDescent="0.25">
      <c r="A11" s="177">
        <v>4</v>
      </c>
      <c r="B11" s="181" t="s">
        <v>202</v>
      </c>
      <c r="C11" s="182" t="s">
        <v>38</v>
      </c>
      <c r="D11" s="180">
        <v>1000</v>
      </c>
    </row>
    <row r="12" spans="1:5" ht="30" x14ac:dyDescent="0.25">
      <c r="A12" s="177">
        <v>5</v>
      </c>
      <c r="B12" s="181" t="s">
        <v>203</v>
      </c>
      <c r="C12" s="182" t="s">
        <v>46</v>
      </c>
      <c r="D12" s="180">
        <v>500</v>
      </c>
    </row>
    <row r="13" spans="1:5" s="171" customFormat="1" ht="14.25" x14ac:dyDescent="0.25">
      <c r="A13" s="173" t="s">
        <v>83</v>
      </c>
      <c r="B13" s="190" t="s">
        <v>246</v>
      </c>
      <c r="C13" s="191"/>
      <c r="D13" s="175"/>
    </row>
    <row r="14" spans="1:5" s="171" customFormat="1" ht="28.5" x14ac:dyDescent="0.25">
      <c r="A14" s="173">
        <v>1</v>
      </c>
      <c r="B14" s="175" t="s">
        <v>204</v>
      </c>
      <c r="C14" s="175"/>
      <c r="D14" s="183">
        <f>SUM(D15:D17)</f>
        <v>450</v>
      </c>
    </row>
    <row r="15" spans="1:5" ht="45" x14ac:dyDescent="0.25">
      <c r="A15" s="177"/>
      <c r="B15" s="180" t="s">
        <v>205</v>
      </c>
      <c r="C15" s="180" t="s">
        <v>46</v>
      </c>
      <c r="D15" s="184">
        <v>150</v>
      </c>
    </row>
    <row r="16" spans="1:5" ht="45" x14ac:dyDescent="0.25">
      <c r="A16" s="177"/>
      <c r="B16" s="180" t="s">
        <v>206</v>
      </c>
      <c r="C16" s="180" t="s">
        <v>118</v>
      </c>
      <c r="D16" s="184">
        <v>100</v>
      </c>
    </row>
    <row r="17" spans="1:4" ht="45" x14ac:dyDescent="0.25">
      <c r="A17" s="177"/>
      <c r="B17" s="180" t="s">
        <v>207</v>
      </c>
      <c r="C17" s="180" t="s">
        <v>147</v>
      </c>
      <c r="D17" s="184">
        <v>200</v>
      </c>
    </row>
    <row r="18" spans="1:4" s="171" customFormat="1" ht="42.75" x14ac:dyDescent="0.25">
      <c r="A18" s="173">
        <v>2</v>
      </c>
      <c r="B18" s="175" t="s">
        <v>208</v>
      </c>
      <c r="C18" s="175"/>
      <c r="D18" s="183">
        <f>SUM(D19:D22)</f>
        <v>900</v>
      </c>
    </row>
    <row r="19" spans="1:4" ht="60" x14ac:dyDescent="0.25">
      <c r="A19" s="177"/>
      <c r="B19" s="180" t="s">
        <v>209</v>
      </c>
      <c r="C19" s="180" t="s">
        <v>34</v>
      </c>
      <c r="D19" s="184">
        <v>300</v>
      </c>
    </row>
    <row r="20" spans="1:4" ht="30" x14ac:dyDescent="0.25">
      <c r="A20" s="177"/>
      <c r="B20" s="180" t="s">
        <v>210</v>
      </c>
      <c r="C20" s="180" t="s">
        <v>28</v>
      </c>
      <c r="D20" s="184">
        <v>200</v>
      </c>
    </row>
    <row r="21" spans="1:4" ht="30" x14ac:dyDescent="0.25">
      <c r="A21" s="177"/>
      <c r="B21" s="180" t="s">
        <v>211</v>
      </c>
      <c r="C21" s="180" t="s">
        <v>28</v>
      </c>
      <c r="D21" s="184">
        <v>200</v>
      </c>
    </row>
    <row r="22" spans="1:4" ht="30" x14ac:dyDescent="0.25">
      <c r="A22" s="177"/>
      <c r="B22" s="180" t="s">
        <v>212</v>
      </c>
      <c r="C22" s="180" t="s">
        <v>29</v>
      </c>
      <c r="D22" s="184">
        <v>200</v>
      </c>
    </row>
    <row r="23" spans="1:4" s="171" customFormat="1" ht="15.75" x14ac:dyDescent="0.25">
      <c r="A23" s="173">
        <v>3</v>
      </c>
      <c r="B23" s="175" t="s">
        <v>213</v>
      </c>
      <c r="C23" s="175"/>
      <c r="D23" s="183">
        <f>SUM(D24:D34)</f>
        <v>4039.7969999999996</v>
      </c>
    </row>
    <row r="24" spans="1:4" ht="30" x14ac:dyDescent="0.25">
      <c r="A24" s="177"/>
      <c r="B24" s="180" t="s">
        <v>214</v>
      </c>
      <c r="C24" s="180" t="s">
        <v>147</v>
      </c>
      <c r="D24" s="184">
        <v>713.39599999999996</v>
      </c>
    </row>
    <row r="25" spans="1:4" ht="30" x14ac:dyDescent="0.25">
      <c r="A25" s="177"/>
      <c r="B25" s="180" t="s">
        <v>215</v>
      </c>
      <c r="C25" s="180" t="s">
        <v>26</v>
      </c>
      <c r="D25" s="184">
        <v>564.53599999999994</v>
      </c>
    </row>
    <row r="26" spans="1:4" ht="45" x14ac:dyDescent="0.25">
      <c r="A26" s="177"/>
      <c r="B26" s="180" t="s">
        <v>216</v>
      </c>
      <c r="C26" s="180" t="s">
        <v>29</v>
      </c>
      <c r="D26" s="184">
        <v>270.01900000000001</v>
      </c>
    </row>
    <row r="27" spans="1:4" ht="30" x14ac:dyDescent="0.25">
      <c r="A27" s="177"/>
      <c r="B27" s="180" t="s">
        <v>217</v>
      </c>
      <c r="C27" s="180" t="s">
        <v>148</v>
      </c>
      <c r="D27" s="184">
        <v>583.87599999999998</v>
      </c>
    </row>
    <row r="28" spans="1:4" ht="30" x14ac:dyDescent="0.25">
      <c r="A28" s="177"/>
      <c r="B28" s="180" t="s">
        <v>218</v>
      </c>
      <c r="C28" s="180" t="s">
        <v>29</v>
      </c>
      <c r="D28" s="184">
        <v>46.328000000000003</v>
      </c>
    </row>
    <row r="29" spans="1:4" ht="45" x14ac:dyDescent="0.25">
      <c r="A29" s="177"/>
      <c r="B29" s="180" t="s">
        <v>219</v>
      </c>
      <c r="C29" s="180" t="s">
        <v>185</v>
      </c>
      <c r="D29" s="184">
        <v>337.04399999999998</v>
      </c>
    </row>
    <row r="30" spans="1:4" ht="30" x14ac:dyDescent="0.25">
      <c r="A30" s="177"/>
      <c r="B30" s="180" t="s">
        <v>220</v>
      </c>
      <c r="C30" s="180" t="s">
        <v>34</v>
      </c>
      <c r="D30" s="184">
        <v>463.16899999999998</v>
      </c>
    </row>
    <row r="31" spans="1:4" ht="30" x14ac:dyDescent="0.25">
      <c r="A31" s="177"/>
      <c r="B31" s="180" t="s">
        <v>221</v>
      </c>
      <c r="C31" s="180" t="s">
        <v>26</v>
      </c>
      <c r="D31" s="184">
        <v>379.22</v>
      </c>
    </row>
    <row r="32" spans="1:4" ht="30" x14ac:dyDescent="0.25">
      <c r="A32" s="177"/>
      <c r="B32" s="180" t="s">
        <v>222</v>
      </c>
      <c r="C32" s="180" t="s">
        <v>26</v>
      </c>
      <c r="D32" s="184">
        <v>76.840999999999994</v>
      </c>
    </row>
    <row r="33" spans="1:6" ht="30" x14ac:dyDescent="0.25">
      <c r="A33" s="177"/>
      <c r="B33" s="180" t="s">
        <v>223</v>
      </c>
      <c r="C33" s="180" t="s">
        <v>118</v>
      </c>
      <c r="D33" s="184">
        <v>219.352</v>
      </c>
    </row>
    <row r="34" spans="1:6" ht="30" x14ac:dyDescent="0.25">
      <c r="A34" s="177"/>
      <c r="B34" s="180" t="s">
        <v>224</v>
      </c>
      <c r="C34" s="180" t="s">
        <v>225</v>
      </c>
      <c r="D34" s="180">
        <v>386.01600000000002</v>
      </c>
    </row>
    <row r="35" spans="1:6" s="171" customFormat="1" ht="14.25" x14ac:dyDescent="0.25">
      <c r="A35" s="173">
        <v>4</v>
      </c>
      <c r="B35" s="175" t="s">
        <v>226</v>
      </c>
      <c r="C35" s="175"/>
      <c r="D35" s="185">
        <f>1060+39</f>
        <v>1099</v>
      </c>
      <c r="E35" s="171">
        <v>1060</v>
      </c>
      <c r="F35" s="206">
        <f>D35-E35</f>
        <v>39</v>
      </c>
    </row>
    <row r="36" spans="1:6" s="171" customFormat="1" ht="14.25" x14ac:dyDescent="0.25">
      <c r="A36" s="173">
        <v>5</v>
      </c>
      <c r="B36" s="175" t="s">
        <v>227</v>
      </c>
      <c r="C36" s="175"/>
      <c r="D36" s="185">
        <f>SUM(D37:D48)</f>
        <v>590</v>
      </c>
    </row>
    <row r="37" spans="1:6" hidden="1" x14ac:dyDescent="0.25">
      <c r="A37" s="177">
        <v>1</v>
      </c>
      <c r="B37" s="180" t="s">
        <v>228</v>
      </c>
      <c r="C37" s="180" t="s">
        <v>26</v>
      </c>
      <c r="D37" s="180">
        <v>5</v>
      </c>
    </row>
    <row r="38" spans="1:6" hidden="1" x14ac:dyDescent="0.25">
      <c r="A38" s="177">
        <v>2</v>
      </c>
      <c r="B38" s="180" t="s">
        <v>229</v>
      </c>
      <c r="C38" s="180" t="s">
        <v>230</v>
      </c>
      <c r="D38" s="180">
        <v>60</v>
      </c>
    </row>
    <row r="39" spans="1:6" hidden="1" x14ac:dyDescent="0.25">
      <c r="A39" s="177">
        <v>3</v>
      </c>
      <c r="B39" s="180" t="s">
        <v>231</v>
      </c>
      <c r="C39" s="180" t="s">
        <v>26</v>
      </c>
      <c r="D39" s="180">
        <v>10</v>
      </c>
    </row>
    <row r="40" spans="1:6" hidden="1" x14ac:dyDescent="0.25">
      <c r="A40" s="177">
        <v>4</v>
      </c>
      <c r="B40" s="180" t="s">
        <v>232</v>
      </c>
      <c r="C40" s="180" t="s">
        <v>28</v>
      </c>
      <c r="D40" s="180">
        <v>20</v>
      </c>
    </row>
    <row r="41" spans="1:6" ht="30" hidden="1" x14ac:dyDescent="0.25">
      <c r="A41" s="177">
        <v>5</v>
      </c>
      <c r="B41" s="180" t="s">
        <v>233</v>
      </c>
      <c r="C41" s="180" t="s">
        <v>38</v>
      </c>
      <c r="D41" s="180">
        <v>10</v>
      </c>
    </row>
    <row r="42" spans="1:6" hidden="1" x14ac:dyDescent="0.25">
      <c r="A42" s="177">
        <v>6</v>
      </c>
      <c r="B42" s="180" t="s">
        <v>229</v>
      </c>
      <c r="C42" s="180" t="s">
        <v>230</v>
      </c>
      <c r="D42" s="180">
        <v>10</v>
      </c>
    </row>
    <row r="43" spans="1:6" ht="30" hidden="1" x14ac:dyDescent="0.25">
      <c r="A43" s="177">
        <v>7</v>
      </c>
      <c r="B43" s="180" t="s">
        <v>234</v>
      </c>
      <c r="C43" s="180" t="s">
        <v>230</v>
      </c>
      <c r="D43" s="180">
        <v>20</v>
      </c>
    </row>
    <row r="44" spans="1:6" ht="30" hidden="1" x14ac:dyDescent="0.25">
      <c r="A44" s="177">
        <v>8</v>
      </c>
      <c r="B44" s="180" t="s">
        <v>235</v>
      </c>
      <c r="C44" s="180" t="s">
        <v>34</v>
      </c>
      <c r="D44" s="180">
        <v>20</v>
      </c>
    </row>
    <row r="45" spans="1:6" hidden="1" x14ac:dyDescent="0.25">
      <c r="A45" s="177">
        <v>9</v>
      </c>
      <c r="B45" s="180" t="s">
        <v>236</v>
      </c>
      <c r="C45" s="180" t="s">
        <v>237</v>
      </c>
      <c r="D45" s="180">
        <v>20</v>
      </c>
    </row>
    <row r="46" spans="1:6" hidden="1" x14ac:dyDescent="0.25">
      <c r="A46" s="177">
        <v>10</v>
      </c>
      <c r="B46" s="180" t="s">
        <v>238</v>
      </c>
      <c r="C46" s="180" t="s">
        <v>239</v>
      </c>
      <c r="D46" s="180">
        <v>20</v>
      </c>
    </row>
    <row r="47" spans="1:6" ht="15.75" hidden="1" x14ac:dyDescent="0.25">
      <c r="A47" s="177"/>
      <c r="B47" s="180" t="s">
        <v>240</v>
      </c>
      <c r="C47" s="180" t="s">
        <v>241</v>
      </c>
      <c r="D47" s="184">
        <v>300</v>
      </c>
    </row>
    <row r="48" spans="1:6" hidden="1" x14ac:dyDescent="0.25">
      <c r="A48" s="177">
        <v>11</v>
      </c>
      <c r="B48" s="180" t="s">
        <v>242</v>
      </c>
      <c r="C48" s="180"/>
      <c r="D48" s="180">
        <f>290-195</f>
        <v>95</v>
      </c>
    </row>
  </sheetData>
  <mergeCells count="3">
    <mergeCell ref="C1:D1"/>
    <mergeCell ref="A2:D2"/>
    <mergeCell ref="A3:D3"/>
  </mergeCells>
  <pageMargins left="0.86614173228346458" right="0.70866141732283472" top="0.51181102362204722" bottom="0.54" header="0.31496062992125984" footer="0.31496062992125984"/>
  <pageSetup paperSize="9" orientation="landscape" r:id="rId1"/>
  <headerFoot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TH KHV 2023 sau điều chỉnh</vt:lpstr>
      <vt:lpstr>Điều chỉnh ĐTC 2023- nội bộ KHV</vt:lpstr>
      <vt:lpstr>Điều chỉnh KHV -CAX</vt:lpstr>
      <vt:lpstr>Điều chỉnh ĐTC 2023- nội bộ NTM</vt:lpstr>
      <vt:lpstr>Chi tiết hỗ trợ khác-htnnnt</vt:lpstr>
      <vt:lpstr>'Chi tiết hỗ trợ khác-htnnnt'!Print_Titles</vt:lpstr>
      <vt:lpstr>'Điều chỉnh ĐTC 2023- nội bộ KHV'!Print_Titles</vt:lpstr>
      <vt:lpstr>'Điều chỉnh ĐTC 2023- nội bộ NTM'!Print_Titles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dc:creator>
  <cp:lastModifiedBy>Admin</cp:lastModifiedBy>
  <cp:lastPrinted>2023-12-10T02:20:29Z</cp:lastPrinted>
  <dcterms:created xsi:type="dcterms:W3CDTF">2023-11-24T09:13:55Z</dcterms:created>
  <dcterms:modified xsi:type="dcterms:W3CDTF">2023-12-11T08:08:47Z</dcterms:modified>
</cp:coreProperties>
</file>