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0" tabRatio="836" firstSheet="1" activeTab="2"/>
  </bookViews>
  <sheets>
    <sheet name="StartUp" sheetId="1" state="hidden" r:id="rId1"/>
    <sheet name="Bieu chi tieu chu yeu" sheetId="2" r:id="rId2"/>
    <sheet name="Hệ thống chỉ tiêu PTKT" sheetId="3" r:id="rId3"/>
    <sheet name="00000000" sheetId="4" state="veryHidden" r:id="rId4"/>
  </sheets>
  <externalReferences>
    <externalReference r:id="rId7"/>
    <externalReference r:id="rId8"/>
  </externalReferences>
  <definedNames>
    <definedName name="_1">#REF!</definedName>
    <definedName name="_2">#REF!</definedName>
    <definedName name="_CON1">#REF!</definedName>
    <definedName name="_CON2">#REF!</definedName>
    <definedName name="_Fill" hidden="1">#REF!</definedName>
    <definedName name="_NET2">#REF!</definedName>
    <definedName name="_Order1" hidden="1">255</definedName>
    <definedName name="_Order2" hidden="1">255</definedName>
    <definedName name="_QL10">#REF!</definedName>
    <definedName name="_Sort" hidden="1">#REF!</definedName>
    <definedName name="BaiChay">#REF!</definedName>
    <definedName name="BOQ">#REF!</definedName>
    <definedName name="BVCISUMMARY">#REF!</definedName>
    <definedName name="CauQL1GD2">#REF!</definedName>
    <definedName name="CauQL1GD3">#REF!</definedName>
    <definedName name="chung">66</definedName>
    <definedName name="Co">#REF!</definedName>
    <definedName name="COMMON">#REF!</definedName>
    <definedName name="CON_EQP_COS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dam">78000</definedName>
    <definedName name="data">#REF!</definedName>
    <definedName name="dđ" localSheetId="1" hidden="1">{"'Sheet1'!$L$16"}</definedName>
    <definedName name="dđ" localSheetId="2" hidden="1">{"'Sheet1'!$L$16"}</definedName>
    <definedName name="dđ" hidden="1">{"'Sheet1'!$L$16"}</definedName>
    <definedName name="den_bu">#REF!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gia_tien_BTN">#REF!</definedName>
    <definedName name="GTNT1">#REF!</definedName>
    <definedName name="GTNT2">#REF!</definedName>
    <definedName name="h" localSheetId="1" hidden="1">{"'Sheet1'!$L$16"}</definedName>
    <definedName name="h" localSheetId="2" hidden="1">{"'Sheet1'!$L$16"}</definedName>
    <definedName name="h" hidden="1">{"'Sheet1'!$L$16"}</definedName>
    <definedName name="hoc">55000</definedName>
    <definedName name="HOME_MANP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hidden="1">{"'Sheet1'!$L$16"}</definedName>
    <definedName name="IDLAB_COST">#REF!</definedName>
    <definedName name="INDMANP">#REF!</definedName>
    <definedName name="khac">2</definedName>
    <definedName name="kie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PRINT_AREA_MI">#REF!</definedName>
    <definedName name="_xlnm.Print_Titles" localSheetId="1">'Bieu chi tieu chu yeu'!$4:$5</definedName>
    <definedName name="_xlnm.Print_Titles" localSheetId="2">'Hệ thống chỉ tiêu PTKT'!$4:$5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QL18CLBC">#REF!</definedName>
    <definedName name="QL18conlai">#REF!</definedName>
    <definedName name="sd" localSheetId="1" hidden="1">{"'Sheet1'!$L$16"}</definedName>
    <definedName name="sd" localSheetId="2" hidden="1">{"'Sheet1'!$L$16"}</definedName>
    <definedName name="sd" hidden="1">{"'Sheet1'!$L$16"}</definedName>
    <definedName name="Sheet1">#REF!</definedName>
    <definedName name="SORT">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xTV">10%</definedName>
    <definedName name="TaxXL">5%</definedName>
    <definedName name="thue">6</definedName>
    <definedName name="Tien">#REF!</definedName>
    <definedName name="Tonghop">#REF!</definedName>
    <definedName name="Tra_don_gia_KS">#REF!</definedName>
    <definedName name="ty_le_BTN">#REF!</definedName>
    <definedName name="VARIINST">#REF!</definedName>
    <definedName name="VARIPURC">#REF!</definedName>
    <definedName name="vat">5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<sst xmlns="http://schemas.openxmlformats.org/spreadsheetml/2006/main" count="447" uniqueCount="263">
  <si>
    <t>Tổng vốn đầu tư phát triển trên địa bàn</t>
  </si>
  <si>
    <t>Tỷ đồng</t>
  </si>
  <si>
    <t>CHỈ TIÊU</t>
  </si>
  <si>
    <t>Trong đó:</t>
  </si>
  <si>
    <t>Đơn vị</t>
  </si>
  <si>
    <t>%</t>
  </si>
  <si>
    <t>I</t>
  </si>
  <si>
    <t>Bieu mau huong dan 2006-2010 Mau.xls</t>
  </si>
  <si>
    <t>C:\PROGRAM FILES\MICROSOFT OFFICE\OFFICE\xlstart\ÿÿÿÿÿ.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</si>
  <si>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</si>
  <si>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</si>
  <si>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</si>
  <si>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</si>
  <si>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</si>
  <si>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</si>
  <si>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</si>
  <si>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</si>
  <si>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</si>
  <si>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</si>
  <si>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/>
  </si>
  <si>
    <t>a)</t>
  </si>
  <si>
    <t>b)</t>
  </si>
  <si>
    <t>A</t>
  </si>
  <si>
    <t>Giá trị SX nông, lâm, thuỷ sản (Giá HH)</t>
  </si>
  <si>
    <t>- Nông nghiệp</t>
  </si>
  <si>
    <t>"</t>
  </si>
  <si>
    <t xml:space="preserve">  + Trồng trọt</t>
  </si>
  <si>
    <t xml:space="preserve">  + Chăn nuôi</t>
  </si>
  <si>
    <t xml:space="preserve">  + Dịch vụ nông nghiệp</t>
  </si>
  <si>
    <t>- Lâm nghiệp</t>
  </si>
  <si>
    <t>- Thuỷ sản</t>
  </si>
  <si>
    <t>Sản lượng một số sản phẩm chủ yếu</t>
  </si>
  <si>
    <t xml:space="preserve"> - Lúa cả năm</t>
  </si>
  <si>
    <t xml:space="preserve"> - Khoai tây</t>
  </si>
  <si>
    <t>Tấn</t>
  </si>
  <si>
    <t xml:space="preserve"> - Khoai lang</t>
  </si>
  <si>
    <t xml:space="preserve"> - Lạc</t>
  </si>
  <si>
    <t xml:space="preserve"> - Rau quả thực phẩm các loại</t>
  </si>
  <si>
    <t>Diện tích một số cây trồng chủ yếu</t>
  </si>
  <si>
    <t>Ha</t>
  </si>
  <si>
    <t>''</t>
  </si>
  <si>
    <t xml:space="preserve">Chăn nuôi </t>
  </si>
  <si>
    <t xml:space="preserve">    Sản lượng thịt hơi </t>
  </si>
  <si>
    <t xml:space="preserve">     Sản lượng thịt hơi </t>
  </si>
  <si>
    <t>Hộ</t>
  </si>
  <si>
    <t>B</t>
  </si>
  <si>
    <t>Giá trị sản xuất CN-TTCN -XD (Giá HH)</t>
  </si>
  <si>
    <t>Thương mại</t>
  </si>
  <si>
    <t>Dịch vụ</t>
  </si>
  <si>
    <t>DN</t>
  </si>
  <si>
    <t>HTX</t>
  </si>
  <si>
    <t>Mầm non</t>
  </si>
  <si>
    <t>Người</t>
  </si>
  <si>
    <t>II</t>
  </si>
  <si>
    <t>Tiểu học</t>
  </si>
  <si>
    <t>III</t>
  </si>
  <si>
    <t>IV</t>
  </si>
  <si>
    <t>Làng, KP</t>
  </si>
  <si>
    <t>Tổng giá trị sản xuất (giá HH)</t>
  </si>
  <si>
    <t>Giá trị sản xuất bình quân đầu người</t>
  </si>
  <si>
    <t>Giá trị sản xuất bình quân 1ha canh tác</t>
  </si>
  <si>
    <t>Chi đầu tư phát triển</t>
  </si>
  <si>
    <t>Thu ngân sách</t>
  </si>
  <si>
    <t>Chi ngân sách</t>
  </si>
  <si>
    <t>Xây dựng</t>
  </si>
  <si>
    <t>Một số sản phẩm công nghiệp chủ yếu</t>
  </si>
  <si>
    <t>Tổng mức bán lẻ hàng hoá và doanh thu dịch vụ (giá HH)</t>
  </si>
  <si>
    <t>V</t>
  </si>
  <si>
    <t xml:space="preserve"> - Dân số trung bình</t>
  </si>
  <si>
    <t xml:space="preserve"> - Tốc độ tăng dân số tự nhiên</t>
  </si>
  <si>
    <t xml:space="preserve"> - Mức giảm tỷ lệ sinh</t>
  </si>
  <si>
    <t>‰</t>
  </si>
  <si>
    <t xml:space="preserve">  - Số người trong độ tuổi lao động</t>
  </si>
  <si>
    <t xml:space="preserve">  - Tổng số người có việc làm mới trong năm</t>
  </si>
  <si>
    <t xml:space="preserve">  - Tổng số hộ</t>
  </si>
  <si>
    <t>Xã</t>
  </si>
  <si>
    <t>VII</t>
  </si>
  <si>
    <t>Học sinh</t>
  </si>
  <si>
    <t xml:space="preserve">         + Mẫu giáo</t>
  </si>
  <si>
    <t xml:space="preserve">         + Tiểu học</t>
  </si>
  <si>
    <t xml:space="preserve">         + Trung học cơ sở</t>
  </si>
  <si>
    <t xml:space="preserve">         + Trung học phổ thông</t>
  </si>
  <si>
    <t>Xã, TT</t>
  </si>
  <si>
    <t>- Tỷ lệ người dân có bảo hiểm y tế</t>
  </si>
  <si>
    <t xml:space="preserve"> - Gia đình được công nhận gia đình văn hóa</t>
  </si>
  <si>
    <t xml:space="preserve"> - Làng, khu phố đạt tiêu chuẩn văn hoá cấp huyện</t>
  </si>
  <si>
    <t>Gia đình</t>
  </si>
  <si>
    <t>Số lượng</t>
  </si>
  <si>
    <t>- Tổng số học sinh đầu năm học</t>
  </si>
  <si>
    <t>Chất lượng</t>
  </si>
  <si>
    <t>- Tỷ lệ tốt nghiệp THPT</t>
  </si>
  <si>
    <t>Cơ sở vật chất</t>
  </si>
  <si>
    <t>- Tỷ lệ trường đạt chuẩn quốc gia</t>
  </si>
  <si>
    <t>- Tỷ lệ kiên cố hoá trường lớp học</t>
  </si>
  <si>
    <t>Trung học cơ sở</t>
  </si>
  <si>
    <t>Trung học phổ thông</t>
  </si>
  <si>
    <t xml:space="preserve">- Tỷ lệ lao động qua đào tạo so với tổng số lao động </t>
  </si>
  <si>
    <t xml:space="preserve"> - Tỷ lệ dân cư nông thôn sử dụng nước HVS</t>
  </si>
  <si>
    <t>PHÁT TRIỂN HỘ DÂN DOANH</t>
  </si>
  <si>
    <t>Gạch máy</t>
  </si>
  <si>
    <t>Sản phẩm may mặc</t>
  </si>
  <si>
    <t>Triệu v</t>
  </si>
  <si>
    <t>1000SP</t>
  </si>
  <si>
    <t>- Số đơn vị đạt danh hiệu cơ quan văn hóa cấp huyện</t>
  </si>
  <si>
    <t>- Vốn ngân sách nhà nước</t>
  </si>
  <si>
    <t>- Đầu tư của các doanh nghiệp</t>
  </si>
  <si>
    <t>- Đầu tư trong dân cư</t>
  </si>
  <si>
    <t>- Tổng đàn gia cầm các loại</t>
  </si>
  <si>
    <t>- Tổng đàn lợn (trung bình năm)</t>
  </si>
  <si>
    <t>- Tổng đàn bò (trung bình năm)</t>
  </si>
  <si>
    <t>- Tổng đàn trâu (trung bình năm)</t>
  </si>
  <si>
    <t>CHỈ TIÊU KINH TẾ TỔNG HỢP</t>
  </si>
  <si>
    <t>NÔNG - LÂM NGHIỆP - THỦY SẢN</t>
  </si>
  <si>
    <t>CÔNG NGHIỆP - XÂY DỰNG</t>
  </si>
  <si>
    <t>DỊCH VỤ</t>
  </si>
  <si>
    <t>Giá trị thương mại, dịch vụ (giá HH)</t>
  </si>
  <si>
    <t>Dân số</t>
  </si>
  <si>
    <t>Lao động việc làm</t>
  </si>
  <si>
    <t>Giảm nghèo</t>
  </si>
  <si>
    <t>Y tế, xã hội</t>
  </si>
  <si>
    <t>Giáo dục</t>
  </si>
  <si>
    <t>a</t>
  </si>
  <si>
    <t>b</t>
  </si>
  <si>
    <t>c</t>
  </si>
  <si>
    <t>Môi trường</t>
  </si>
  <si>
    <t>Số TT</t>
  </si>
  <si>
    <t xml:space="preserve"> - Tỷ số giới tính khi sinh (số bé trai so với 100 bé gái)</t>
  </si>
  <si>
    <t>Công nghiệp - Tiểu thủ công nghiệp</t>
  </si>
  <si>
    <t>Thu - chi ngân sách</t>
  </si>
  <si>
    <t xml:space="preserve"> Tổng sản lượng thịt hơi các loại</t>
  </si>
  <si>
    <t>Trường</t>
  </si>
  <si>
    <t xml:space="preserve">    + Ngoài quốc doanh</t>
  </si>
  <si>
    <t xml:space="preserve"> - Tỷ lệ rác thải ở thị trấn được thu gom</t>
  </si>
  <si>
    <t xml:space="preserve"> - Tỷ lệ rác thải ở thị trấn được xử lý</t>
  </si>
  <si>
    <t>con</t>
  </si>
  <si>
    <t>ĐVT</t>
  </si>
  <si>
    <t>So sánh</t>
  </si>
  <si>
    <t>Tr.đồng</t>
  </si>
  <si>
    <t>MỘT SỐ CHỈ TIÊU KT CHỦ YẾU</t>
  </si>
  <si>
    <t>+ Diện tích thâm canh, bán thâm canh</t>
  </si>
  <si>
    <t>+ Sản lượng khai thác và nuôi trồng thủy sản</t>
  </si>
  <si>
    <t>1000con</t>
  </si>
  <si>
    <t>1000 con</t>
  </si>
  <si>
    <t>- Tỷ lệ</t>
  </si>
  <si>
    <t>CHỈ TIÊU VH, XH - XĐ GIẢM NGHÈO</t>
  </si>
  <si>
    <t>Trong đó: Thu không tính tiền đất</t>
  </si>
  <si>
    <t>Doanh nghiệp nhà nước đang hoạt động</t>
  </si>
  <si>
    <t>Trong đó: Doanh nghiệp nhỏ và vừa</t>
  </si>
  <si>
    <t>Số doanh nghiệp thành lập mới trong năm</t>
  </si>
  <si>
    <t>Doanh nghiệp nước ngoài đăng ký mới</t>
  </si>
  <si>
    <t>PHÁT TRIỂN KINH TẾ TẬP THỂ</t>
  </si>
  <si>
    <t>Tổng số Hợp tác xã</t>
  </si>
  <si>
    <t>Trong đó thành lập mới</t>
  </si>
  <si>
    <t>PHÁT TRIỂN DOANH NGHIỆP</t>
  </si>
  <si>
    <t>VI</t>
  </si>
  <si>
    <t>Tổng số doanh nghiệp</t>
  </si>
  <si>
    <t xml:space="preserve">  - Diện tích nuôi, trồng thủy sản </t>
  </si>
  <si>
    <t xml:space="preserve">Thuỷ sản </t>
  </si>
  <si>
    <t xml:space="preserve"> - Tỷ lệ rác thải ở nông thôn được thu gom</t>
  </si>
  <si>
    <t xml:space="preserve"> - Tỷ lệ rác thải ở nông thôn được xử lý </t>
  </si>
  <si>
    <t>Tr. đồng</t>
  </si>
  <si>
    <t>Thực hiện năm 2016</t>
  </si>
  <si>
    <t>KH huyện giao năm 2017</t>
  </si>
  <si>
    <t>Thực hiện năm 2017</t>
  </si>
  <si>
    <t>Năm 2018</t>
  </si>
  <si>
    <t>Kế hoạch giao</t>
  </si>
  <si>
    <t>Ước thực hiện</t>
  </si>
  <si>
    <t>Tổng giá trị sản xuất (giá SS 2010)</t>
  </si>
  <si>
    <t>Cơ cấu GTSX theo ngành kinh tế</t>
  </si>
  <si>
    <t>Tổng số trường đạt chuẩn quốc gia</t>
  </si>
  <si>
    <t xml:space="preserve"> - Xã, thị trấn đạt PCGD TH đúng độ tuổi mức độ 3</t>
  </si>
  <si>
    <t>- Quy mô trường</t>
  </si>
  <si>
    <t>- Phổ cập mầm non cho trẻ 5 tuổi</t>
  </si>
  <si>
    <t>+ Mầm non</t>
  </si>
  <si>
    <t>+ Tiểu học</t>
  </si>
  <si>
    <t>+ Trung học cơ sở</t>
  </si>
  <si>
    <t>+ Trung học phổ thông</t>
  </si>
  <si>
    <t>- Số xã, thị trấn duy trì đạt phổ cập THCS mức độ 3</t>
  </si>
  <si>
    <t xml:space="preserve">    + CN nước ngoài</t>
  </si>
  <si>
    <t>Lâm nghiệp (trồng rừng phân tán)</t>
  </si>
  <si>
    <t>Cây ăn quả</t>
  </si>
  <si>
    <t xml:space="preserve"> - Ngô</t>
  </si>
  <si>
    <t xml:space="preserve"> - Tỷ lệ dân cư thành thị sử dụng nước sạch </t>
  </si>
  <si>
    <t>Chi thường xuyên (hành chính, sự nghiệp...)</t>
  </si>
  <si>
    <t xml:space="preserve">- Nông, lâm nghiệp và thuỷ sản </t>
  </si>
  <si>
    <t>- Công nghiệp - Xây dựng</t>
  </si>
  <si>
    <t>- Dịch vụ, thương mại</t>
  </si>
  <si>
    <t>- Công nghiệp-Xây dựng</t>
  </si>
  <si>
    <t>- Dịch vụ</t>
  </si>
  <si>
    <t>- Thu ngân sách trên địa bàn</t>
  </si>
  <si>
    <t>- Tỷ lệ trẻ em trong độ tuổi đi học mẫu giáo</t>
  </si>
  <si>
    <t xml:space="preserve">  - Số lao động xuất khẩu trong năm</t>
  </si>
  <si>
    <r>
      <t>10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người</t>
    </r>
  </si>
  <si>
    <t xml:space="preserve"> * Cây căn quả</t>
  </si>
  <si>
    <t xml:space="preserve">  - Số hộ nghèo theo chuẩn GĐ 2021-2025</t>
  </si>
  <si>
    <t xml:space="preserve">  - Tỷ lệ hộ nghèo theo chuẩn GĐ 2021-2025</t>
  </si>
  <si>
    <t>Kế hoạch năm 2023</t>
  </si>
  <si>
    <t>- Khu dân cư, khu phố điển hình sáng, xanh, sạch, đẹp</t>
  </si>
  <si>
    <t>- Tỷ lệ suy dinh dưỡng của trẻ dưới 5 tuổi cân nặng</t>
  </si>
  <si>
    <t>- Tỷ lệ suy dinh dưỡng của trẻ dưới 5 tuổi thấp còi</t>
  </si>
  <si>
    <t>Thực hiện năm 2022</t>
  </si>
  <si>
    <t>Ước thực năm 2023</t>
  </si>
  <si>
    <t>Kế hoạch năm 2024</t>
  </si>
  <si>
    <t>ƯTH năm 2023/TH năm 2022</t>
  </si>
  <si>
    <t>ƯTH năm 2023/KH năm 2023</t>
  </si>
  <si>
    <t>Số xã đạt xã NTM nâng cao, kiểu mẫu</t>
  </si>
  <si>
    <t>TT</t>
  </si>
  <si>
    <t>Chỉ tiêu</t>
  </si>
  <si>
    <t>Thực hiện   2021</t>
  </si>
  <si>
    <t>So sánh kế hoạch (%)</t>
  </si>
  <si>
    <t xml:space="preserve">Kế hoạch </t>
  </si>
  <si>
    <t xml:space="preserve">Thực hiện </t>
  </si>
  <si>
    <t>Tổng giá trị sản xuất (giá SS năm 2010)</t>
  </si>
  <si>
    <t>Cơ cấu kinh tế (giá HH)</t>
  </si>
  <si>
    <t>-</t>
  </si>
  <si>
    <t>Nông, lâm nghiệp, thủy sản</t>
  </si>
  <si>
    <t>Công nghiệp- Xây dựng</t>
  </si>
  <si>
    <t>Thương mại- dịch vụ</t>
  </si>
  <si>
    <t>Giá trị SX bình quân đầu người (giá HH)</t>
  </si>
  <si>
    <t>Tr.đ</t>
  </si>
  <si>
    <t>Giá trị SX bình quân trên 1 ha canh tác</t>
  </si>
  <si>
    <t>Xây dựng xã đạt chuẩn NTM nâng cao</t>
  </si>
  <si>
    <t>xã</t>
  </si>
  <si>
    <r>
      <t>Thu ngân sách trên địa bàn (</t>
    </r>
    <r>
      <rPr>
        <b/>
        <i/>
        <sz val="11"/>
        <rFont val="Times New Roman"/>
        <family val="1"/>
      </rPr>
      <t>không tính thu tiền cấp quyền sử dụng đất</t>
    </r>
    <r>
      <rPr>
        <b/>
        <sz val="11"/>
        <rFont val="Times New Roman"/>
        <family val="1"/>
      </rPr>
      <t>)</t>
    </r>
  </si>
  <si>
    <t>Tỷ lệ dân số đô thị</t>
  </si>
  <si>
    <t>Tỷ lệ trường đạt chuẩn quốc gia</t>
  </si>
  <si>
    <t>Tỷ lệ KCH trường lớp học</t>
  </si>
  <si>
    <t>Lao động</t>
  </si>
  <si>
    <t>Tỷ lệ lao động qua đào tạo</t>
  </si>
  <si>
    <t>Số lao động được tạo việc làm mới</t>
  </si>
  <si>
    <t>Tỷ lệ hộ nghèo giảm theo chuẩn 2021-2025</t>
  </si>
  <si>
    <t>Các danh hiệu văn hóa</t>
  </si>
  <si>
    <t>Tỷ lệ gia đình đạt danh hiệu GĐVH</t>
  </si>
  <si>
    <t>TL đơn vị danh hiệu làng, KPVH cấp huyện</t>
  </si>
  <si>
    <t>Tỷ lệ cơ quan văn hóa</t>
  </si>
  <si>
    <t xml:space="preserve">Xã đạt chuẩn QG về y tế </t>
  </si>
  <si>
    <t>Tỷ lệ dân số tham gia BHYT</t>
  </si>
  <si>
    <t>Mức giảm tỷ lệ sinh</t>
  </si>
  <si>
    <t>%0</t>
  </si>
  <si>
    <t>0,04</t>
  </si>
  <si>
    <t>Tỷ lệ suy dinh dưỡng trẻ dưới 5 tuổi</t>
  </si>
  <si>
    <t>Các chỉ tiêu về môi trường</t>
  </si>
  <si>
    <t>Tỷ lệ rác thải ở thị trấn được thu gom</t>
  </si>
  <si>
    <t>Tỷ lệ rác thải ở nông thôn được thu gom</t>
  </si>
  <si>
    <t>Tỷ lệ dân số đô thị sử dụng nước sạch</t>
  </si>
  <si>
    <t>Tỷ lệ dân số nông thôn sử dụng nước HVS</t>
  </si>
  <si>
    <t>Số vụ</t>
  </si>
  <si>
    <t>Vụ</t>
  </si>
  <si>
    <t>Giảm trên cả 3 tiêu chí</t>
  </si>
  <si>
    <t>Số người chết</t>
  </si>
  <si>
    <t>Số người bị thương</t>
  </si>
  <si>
    <t>17 CHỈ TIÊU CHỦ YẾU PHÁT TRIỂN KINH TẾ XÃ HỘI NĂM 2023</t>
  </si>
  <si>
    <t>Năm 2023</t>
  </si>
  <si>
    <t>ƯTH 2023/TH 2022 (%)</t>
  </si>
  <si>
    <t>99,4</t>
  </si>
  <si>
    <t>- Tỷ lệ trẻ em trong độ tuổi đi ra nhà trẻ</t>
  </si>
  <si>
    <t>CÁC CHỈ TIÊU PHÁT TRIỂN KINH TẾ- XÃ HỘI NĂM 2023</t>
  </si>
  <si>
    <t>- Tỷ lệ xã y tế đạt chuẩn quốc gia về y tế (theo giai đoạn đến 2030)</t>
  </si>
  <si>
    <t>Tỷ lệ cơ sở sung cấp dịch vụ ăn uống có đủ điều kiện ATTP</t>
  </si>
  <si>
    <t xml:space="preserve">Tai nạn giao thông </t>
  </si>
  <si>
    <t>Văn hóa</t>
  </si>
  <si>
    <t>(Kèm theo Báo cáo số …56./BC-UBND ngày  04  /12/2023 của UBND huyện Tân Yên)</t>
  </si>
  <si>
    <t>(Kèm theo Báo cáo số   56 /BC-UBND ngày  04/12/2023 của UBND huyện)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</si>
</sst>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_-* #,##0_-;\-* #,##0_-;_-* &quot;-&quot;_-;_-@_-"/>
    <numFmt numFmtId="179" formatCode="_-* #,##0.00_-;\-* #,##0.00_-;_-* &quot;-&quot;??_-;_-@_-"/>
    <numFmt numFmtId="180" formatCode="0.0"/>
    <numFmt numFmtId="181" formatCode="#,##0.0"/>
    <numFmt numFmtId="182" formatCode="0.0000"/>
    <numFmt numFmtId="183" formatCode="0.00000"/>
    <numFmt numFmtId="184" formatCode="_(* #,##0_);_(* \(#,##0\);_(* &quot;-&quot;??_);_(@_)"/>
    <numFmt numFmtId="185" formatCode="&quot;\&quot;#,##0.00;[Red]\-&quot;\&quot;#,##0.00"/>
    <numFmt numFmtId="186" formatCode="&quot;\&quot;#,##0;[Red]&quot;\&quot;\-#,##0"/>
    <numFmt numFmtId="187" formatCode="&quot;\&quot;#,##0.00;[Red]&quot;\&quot;\-#,##0.00"/>
    <numFmt numFmtId="188" formatCode="\$#,##0\ ;\(\$#,##0\)"/>
    <numFmt numFmtId="189" formatCode="#,##0\ &quot;þ&quot;;[Red]\-#,##0\ &quot;þ&quot;"/>
    <numFmt numFmtId="190" formatCode="_-* #,##0.00\ _V_N_D_-;\-* #,##0.00\ _V_N_D_-;_-* &quot;-&quot;??\ _V_N_D_-;_-@_-"/>
    <numFmt numFmtId="191" formatCode="&quot;VND&quot;#,##0_);[Red]\(&quot;VND&quot;#,##0\)"/>
    <numFmt numFmtId="192" formatCode="_-&quot;€&quot;* #,##0_-;\-&quot;€&quot;* #,##0_-;_-&quot;€&quot;* &quot;-&quot;_-;_-@_-"/>
    <numFmt numFmtId="193" formatCode="#,##0\ &quot;€&quot;;[Red]\-#,##0\ &quot;€&quot;"/>
    <numFmt numFmtId="194" formatCode="_-&quot;€&quot;* #,##0.00_-;\-&quot;€&quot;* #,##0.00_-;_-&quot;€&quot;* &quot;-&quot;??_-;_-@_-"/>
    <numFmt numFmtId="195" formatCode="#,##0.0;[Red]#,##0.0"/>
    <numFmt numFmtId="196" formatCode="#,##0;[Red]#,##0"/>
    <numFmt numFmtId="197" formatCode="_(* #,##0.0_);_(* \(#,##0.0\);_(* &quot;-&quot;??_);_(@_)"/>
    <numFmt numFmtId="198" formatCode="_(* #,##0.000_);_(* \(#,##0.000\);_(* &quot;-&quot;??_);_(@_)"/>
    <numFmt numFmtId="199" formatCode="#,##0.000"/>
    <numFmt numFmtId="200" formatCode="0.000%"/>
    <numFmt numFmtId="201" formatCode="#,##0.0000"/>
    <numFmt numFmtId="202" formatCode="0.000"/>
    <numFmt numFmtId="203" formatCode="#,##0.00000"/>
    <numFmt numFmtId="204" formatCode="#,##0.000000"/>
    <numFmt numFmtId="205" formatCode="0.00;[Red]0.00"/>
    <numFmt numFmtId="206" formatCode="0.0%"/>
    <numFmt numFmtId="207" formatCode="#,##0\ &quot;$&quot;;\-#,##0\ &quot;$&quot;"/>
    <numFmt numFmtId="208" formatCode="#,##0\ &quot;$&quot;;[Red]\-#,##0\ &quot;$&quot;"/>
    <numFmt numFmtId="209" formatCode="#,##0.00\ &quot;$&quot;;\-#,##0.00\ &quot;$&quot;"/>
    <numFmt numFmtId="210" formatCode="#,##0.00\ &quot;$&quot;;[Red]\-#,##0.00\ &quot;$&quot;"/>
    <numFmt numFmtId="211" formatCode="_-* #,##0\ &quot;$&quot;_-;\-* #,##0\ &quot;$&quot;_-;_-* &quot;-&quot;\ &quot;$&quot;_-;_-@_-"/>
    <numFmt numFmtId="212" formatCode="_-* #,##0\ _$_-;\-* #,##0\ _$_-;_-* &quot;-&quot;\ _$_-;_-@_-"/>
    <numFmt numFmtId="213" formatCode="_-* #,##0.00\ &quot;$&quot;_-;\-* #,##0.00\ &quot;$&quot;_-;_-* &quot;-&quot;??\ &quot;$&quot;_-;_-@_-"/>
    <numFmt numFmtId="214" formatCode="_-* #,##0.00\ _$_-;\-* #,##0.00\ _$_-;_-* &quot;-&quot;??\ _$_-;_-@_-"/>
    <numFmt numFmtId="215" formatCode="m/yyyy"/>
    <numFmt numFmtId="216" formatCode="#,##0\ _₫"/>
    <numFmt numFmtId="217" formatCode="#,##0\ &quot;₫&quot;"/>
    <numFmt numFmtId="218" formatCode="_-* #,##0\ _₫_-;\-* #,##0\ _₫_-;_-* &quot;-&quot;??\ _₫_-;_-@_-"/>
    <numFmt numFmtId="219" formatCode="_-* #,##0.000\ _₫_-;\-* #,##0.000\ _₫_-;_-* &quot;-&quot;??\ _₫_-;_-@_-"/>
    <numFmt numFmtId="220" formatCode="0.00000000"/>
    <numFmt numFmtId="221" formatCode="0.0000000"/>
    <numFmt numFmtId="222" formatCode="0.000000"/>
    <numFmt numFmtId="223" formatCode="_(* #,##0.0_);_(* \(#,##0.0\);_(* &quot;-&quot;?_);_(@_)"/>
    <numFmt numFmtId="224" formatCode="_(* #,##0.000_);_(* \(#,##0.000\);_(* &quot;-&quot;???_);_(@_)"/>
  </numFmts>
  <fonts count="71">
    <font>
      <sz val="10"/>
      <name val="Arial"/>
      <family val="0"/>
    </font>
    <font>
      <sz val="12"/>
      <name val=".VnTime"/>
      <family val="2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.5"/>
      <color indexed="12"/>
      <name val="V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4"/>
      <name val=".VnTimeH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b/>
      <sz val="11"/>
      <name val=".VnTimeH"/>
      <family val="2"/>
    </font>
    <font>
      <sz val="14"/>
      <name val=".VnArial"/>
      <family val="2"/>
    </font>
    <font>
      <sz val="10"/>
      <name val=" "/>
      <family val="1"/>
    </font>
    <font>
      <sz val="9"/>
      <name val="Arial"/>
      <family val="2"/>
    </font>
    <font>
      <sz val="12"/>
      <name val="Courier"/>
      <family val="3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.VnTime"/>
      <family val="2"/>
    </font>
    <font>
      <sz val="13"/>
      <name val=".VnArial Narrow"/>
      <family val="2"/>
    </font>
    <font>
      <b/>
      <sz val="13"/>
      <name val=".VnArial Narrow"/>
      <family val="2"/>
    </font>
    <font>
      <sz val="13"/>
      <name val="Times New Roman"/>
      <family val="1"/>
    </font>
    <font>
      <b/>
      <sz val="13"/>
      <name val=".VnTime"/>
      <family val="2"/>
    </font>
    <font>
      <b/>
      <i/>
      <sz val="13"/>
      <name val=".VnTime"/>
      <family val="2"/>
    </font>
    <font>
      <b/>
      <i/>
      <sz val="13"/>
      <name val="Times New Roman"/>
      <family val="1"/>
    </font>
    <font>
      <vertAlign val="superscript"/>
      <sz val="13"/>
      <name val="Times New Roman"/>
      <family val="1"/>
    </font>
    <font>
      <b/>
      <sz val="13"/>
      <name val=".VnArial NarrowH"/>
      <family val="2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2" borderId="0">
      <alignment/>
      <protection/>
    </xf>
    <xf numFmtId="0" fontId="3" fillId="2" borderId="0">
      <alignment/>
      <protection/>
    </xf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4" fillId="2" borderId="0">
      <alignment/>
      <protection/>
    </xf>
    <xf numFmtId="0" fontId="5" fillId="0" borderId="0">
      <alignment wrapText="1"/>
      <protection/>
    </xf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184" fontId="35" fillId="0" borderId="1" applyNumberFormat="0" applyFont="0" applyBorder="0" applyAlignment="0">
      <protection/>
    </xf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2" fillId="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3" fillId="2" borderId="2" applyNumberFormat="0" applyAlignment="0" applyProtection="0"/>
    <xf numFmtId="0" fontId="24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9" fillId="0" borderId="4" applyNumberFormat="0" applyAlignment="0" applyProtection="0"/>
    <xf numFmtId="0" fontId="9" fillId="0" borderId="5">
      <alignment horizontal="left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8" borderId="2" applyNumberFormat="0" applyAlignment="0" applyProtection="0"/>
    <xf numFmtId="0" fontId="29" fillId="0" borderId="7" applyNumberFormat="0" applyFill="0" applyAlignment="0" applyProtection="0"/>
    <xf numFmtId="3" fontId="36" fillId="0" borderId="8" applyNumberFormat="0" applyAlignment="0">
      <protection/>
    </xf>
    <xf numFmtId="3" fontId="37" fillId="0" borderId="8" applyNumberFormat="0" applyAlignment="0">
      <protection/>
    </xf>
    <xf numFmtId="3" fontId="38" fillId="0" borderId="8" applyNumberFormat="0" applyAlignment="0">
      <protection/>
    </xf>
    <xf numFmtId="0" fontId="39" fillId="0" borderId="0" applyNumberFormat="0" applyFont="0" applyFill="0" applyAlignment="0">
      <protection/>
    </xf>
    <xf numFmtId="0" fontId="30" fillId="22" borderId="0" applyNumberFormat="0" applyBorder="0" applyAlignment="0" applyProtection="0"/>
    <xf numFmtId="191" fontId="4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32" fillId="2" borderId="10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3" fontId="41" fillId="0" borderId="8" applyNumberFormat="0" applyAlignment="0">
      <protection/>
    </xf>
    <xf numFmtId="3" fontId="42" fillId="0" borderId="11" applyNumberFormat="0" applyAlignment="0">
      <protection/>
    </xf>
    <xf numFmtId="0" fontId="0" fillId="0" borderId="12" applyNumberFormat="0" applyFont="0" applyFill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8" fillId="0" borderId="0">
      <alignment vertical="center"/>
      <protection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>
      <alignment/>
      <protection/>
    </xf>
    <xf numFmtId="0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178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92" fontId="45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5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5" fillId="5" borderId="0" xfId="125" applyFont="1" applyFill="1">
      <alignment/>
      <protection/>
    </xf>
    <xf numFmtId="0" fontId="0" fillId="0" borderId="0" xfId="125">
      <alignment/>
      <protection/>
    </xf>
    <xf numFmtId="0" fontId="0" fillId="5" borderId="0" xfId="125" applyFill="1">
      <alignment/>
      <protection/>
    </xf>
    <xf numFmtId="0" fontId="0" fillId="22" borderId="13" xfId="125" applyFill="1" applyBorder="1">
      <alignment/>
      <protection/>
    </xf>
    <xf numFmtId="0" fontId="16" fillId="24" borderId="14" xfId="125" applyFont="1" applyFill="1" applyBorder="1" applyAlignment="1">
      <alignment horizontal="center"/>
      <protection/>
    </xf>
    <xf numFmtId="0" fontId="17" fillId="25" borderId="15" xfId="125" applyFont="1" applyFill="1" applyBorder="1" applyAlignment="1">
      <alignment horizontal="center"/>
      <protection/>
    </xf>
    <xf numFmtId="0" fontId="16" fillId="24" borderId="15" xfId="125" applyFont="1" applyFill="1" applyBorder="1" applyAlignment="1">
      <alignment horizontal="center"/>
      <protection/>
    </xf>
    <xf numFmtId="0" fontId="16" fillId="24" borderId="16" xfId="125" applyFont="1" applyFill="1" applyBorder="1" applyAlignment="1">
      <alignment horizontal="center"/>
      <protection/>
    </xf>
    <xf numFmtId="0" fontId="0" fillId="22" borderId="17" xfId="125" applyFill="1" applyBorder="1">
      <alignment/>
      <protection/>
    </xf>
    <xf numFmtId="0" fontId="0" fillId="22" borderId="18" xfId="125" applyFill="1" applyBorder="1">
      <alignment/>
      <protection/>
    </xf>
    <xf numFmtId="0" fontId="53" fillId="26" borderId="0" xfId="0" applyFont="1" applyFill="1" applyBorder="1" applyAlignment="1">
      <alignment vertical="center"/>
    </xf>
    <xf numFmtId="3" fontId="52" fillId="26" borderId="19" xfId="0" applyNumberFormat="1" applyFont="1" applyFill="1" applyBorder="1" applyAlignment="1">
      <alignment horizontal="right" vertical="center"/>
    </xf>
    <xf numFmtId="181" fontId="52" fillId="26" borderId="19" xfId="0" applyNumberFormat="1" applyFont="1" applyFill="1" applyBorder="1" applyAlignment="1">
      <alignment horizontal="right" vertical="center"/>
    </xf>
    <xf numFmtId="3" fontId="56" fillId="0" borderId="19" xfId="0" applyNumberFormat="1" applyFont="1" applyFill="1" applyBorder="1" applyAlignment="1">
      <alignment horizontal="right" vertical="center"/>
    </xf>
    <xf numFmtId="181" fontId="56" fillId="0" borderId="19" xfId="0" applyNumberFormat="1" applyFont="1" applyFill="1" applyBorder="1" applyAlignment="1">
      <alignment horizontal="right" vertical="center"/>
    </xf>
    <xf numFmtId="4" fontId="56" fillId="0" borderId="19" xfId="0" applyNumberFormat="1" applyFont="1" applyFill="1" applyBorder="1" applyAlignment="1">
      <alignment horizontal="right" vertical="center"/>
    </xf>
    <xf numFmtId="0" fontId="18" fillId="0" borderId="0" xfId="93" applyFont="1" applyFill="1">
      <alignment/>
      <protection/>
    </xf>
    <xf numFmtId="0" fontId="64" fillId="0" borderId="0" xfId="93" applyFont="1" applyFill="1" applyBorder="1" applyAlignment="1">
      <alignment horizontal="center"/>
      <protection/>
    </xf>
    <xf numFmtId="0" fontId="65" fillId="0" borderId="19" xfId="93" applyFont="1" applyFill="1" applyBorder="1" applyAlignment="1">
      <alignment horizontal="center" vertical="center" wrapText="1"/>
      <protection/>
    </xf>
    <xf numFmtId="0" fontId="65" fillId="0" borderId="19" xfId="93" applyFont="1" applyFill="1" applyBorder="1" applyAlignment="1">
      <alignment horizontal="center" vertical="center"/>
      <protection/>
    </xf>
    <xf numFmtId="0" fontId="65" fillId="0" borderId="19" xfId="93" applyFont="1" applyFill="1" applyBorder="1" applyAlignment="1">
      <alignment vertical="center"/>
      <protection/>
    </xf>
    <xf numFmtId="3" fontId="65" fillId="0" borderId="19" xfId="93" applyNumberFormat="1" applyFont="1" applyFill="1" applyBorder="1" applyAlignment="1">
      <alignment horizontal="right" vertical="center"/>
      <protection/>
    </xf>
    <xf numFmtId="180" fontId="65" fillId="0" borderId="19" xfId="93" applyNumberFormat="1" applyFont="1" applyFill="1" applyBorder="1" applyAlignment="1" quotePrefix="1">
      <alignment horizontal="center" vertical="center"/>
      <protection/>
    </xf>
    <xf numFmtId="180" fontId="65" fillId="0" borderId="19" xfId="93" applyNumberFormat="1" applyFont="1" applyFill="1" applyBorder="1" applyAlignment="1">
      <alignment horizontal="center" vertical="center"/>
      <protection/>
    </xf>
    <xf numFmtId="0" fontId="65" fillId="0" borderId="0" xfId="93" applyFont="1" applyFill="1">
      <alignment/>
      <protection/>
    </xf>
    <xf numFmtId="180" fontId="65" fillId="0" borderId="19" xfId="93" applyNumberFormat="1" applyFont="1" applyFill="1" applyBorder="1" applyAlignment="1" quotePrefix="1">
      <alignment horizontal="right" vertical="center"/>
      <protection/>
    </xf>
    <xf numFmtId="180" fontId="18" fillId="0" borderId="19" xfId="93" applyNumberFormat="1" applyFont="1" applyFill="1" applyBorder="1" applyAlignment="1" quotePrefix="1">
      <alignment horizontal="center" vertical="center"/>
      <protection/>
    </xf>
    <xf numFmtId="0" fontId="18" fillId="0" borderId="19" xfId="93" applyFont="1" applyFill="1" applyBorder="1" applyAlignment="1">
      <alignment horizontal="center" vertical="center"/>
      <protection/>
    </xf>
    <xf numFmtId="0" fontId="18" fillId="0" borderId="19" xfId="93" applyFont="1" applyFill="1" applyBorder="1" applyAlignment="1">
      <alignment vertical="center"/>
      <protection/>
    </xf>
    <xf numFmtId="180" fontId="18" fillId="0" borderId="19" xfId="93" applyNumberFormat="1" applyFont="1" applyFill="1" applyBorder="1" applyAlignment="1" quotePrefix="1">
      <alignment horizontal="right" vertical="center"/>
      <protection/>
    </xf>
    <xf numFmtId="180" fontId="18" fillId="0" borderId="0" xfId="93" applyNumberFormat="1" applyFont="1" applyFill="1">
      <alignment/>
      <protection/>
    </xf>
    <xf numFmtId="3" fontId="65" fillId="0" borderId="19" xfId="0" applyNumberFormat="1" applyFont="1" applyFill="1" applyBorder="1" applyAlignment="1">
      <alignment horizontal="right" vertical="center"/>
    </xf>
    <xf numFmtId="0" fontId="66" fillId="0" borderId="19" xfId="93" applyFont="1" applyFill="1" applyBorder="1" applyAlignment="1">
      <alignment vertical="center" wrapText="1"/>
      <protection/>
    </xf>
    <xf numFmtId="180" fontId="65" fillId="0" borderId="19" xfId="93" applyNumberFormat="1" applyFont="1" applyFill="1" applyBorder="1" applyAlignment="1">
      <alignment horizontal="right" vertical="center" wrapText="1"/>
      <protection/>
    </xf>
    <xf numFmtId="180" fontId="65" fillId="0" borderId="19" xfId="93" applyNumberFormat="1" applyFont="1" applyFill="1" applyBorder="1" applyAlignment="1">
      <alignment horizontal="right" vertical="center"/>
      <protection/>
    </xf>
    <xf numFmtId="0" fontId="66" fillId="0" borderId="17" xfId="93" applyFont="1" applyFill="1" applyBorder="1" applyAlignment="1">
      <alignment horizontal="left" vertical="center" wrapText="1"/>
      <protection/>
    </xf>
    <xf numFmtId="4" fontId="65" fillId="0" borderId="19" xfId="93" applyNumberFormat="1" applyFont="1" applyFill="1" applyBorder="1" applyAlignment="1">
      <alignment horizontal="right" vertical="center"/>
      <protection/>
    </xf>
    <xf numFmtId="2" fontId="65" fillId="0" borderId="19" xfId="93" applyNumberFormat="1" applyFont="1" applyFill="1" applyBorder="1" applyAlignment="1">
      <alignment horizontal="center" vertical="center"/>
      <protection/>
    </xf>
    <xf numFmtId="180" fontId="18" fillId="0" borderId="19" xfId="93" applyNumberFormat="1" applyFont="1" applyFill="1" applyBorder="1" applyAlignment="1">
      <alignment horizontal="right" vertical="center"/>
      <protection/>
    </xf>
    <xf numFmtId="0" fontId="65" fillId="0" borderId="19" xfId="93" applyFont="1" applyFill="1" applyBorder="1" applyAlignment="1" quotePrefix="1">
      <alignment horizontal="center" vertical="center"/>
      <protection/>
    </xf>
    <xf numFmtId="181" fontId="18" fillId="0" borderId="19" xfId="0" applyNumberFormat="1" applyFont="1" applyFill="1" applyBorder="1" applyAlignment="1">
      <alignment horizontal="right" vertical="center"/>
    </xf>
    <xf numFmtId="0" fontId="18" fillId="0" borderId="19" xfId="93" applyFont="1" applyFill="1" applyBorder="1" applyAlignment="1" quotePrefix="1">
      <alignment horizontal="center" vertical="center" wrapText="1"/>
      <protection/>
    </xf>
    <xf numFmtId="0" fontId="18" fillId="0" borderId="19" xfId="93" applyFont="1" applyFill="1" applyBorder="1" applyAlignment="1" quotePrefix="1">
      <alignment horizontal="center" vertical="center"/>
      <protection/>
    </xf>
    <xf numFmtId="180" fontId="65" fillId="0" borderId="0" xfId="93" applyNumberFormat="1" applyFont="1" applyFill="1">
      <alignment/>
      <protection/>
    </xf>
    <xf numFmtId="3" fontId="18" fillId="0" borderId="19" xfId="0" applyNumberFormat="1" applyFont="1" applyFill="1" applyBorder="1" applyAlignment="1">
      <alignment horizontal="right" vertical="center"/>
    </xf>
    <xf numFmtId="180" fontId="18" fillId="0" borderId="19" xfId="93" applyNumberFormat="1" applyFont="1" applyFill="1" applyBorder="1" applyAlignment="1">
      <alignment horizontal="center" vertical="center" wrapText="1"/>
      <protection/>
    </xf>
    <xf numFmtId="180" fontId="18" fillId="0" borderId="19" xfId="93" applyNumberFormat="1" applyFont="1" applyFill="1" applyBorder="1" applyAlignment="1">
      <alignment horizontal="center" vertical="center"/>
      <protection/>
    </xf>
    <xf numFmtId="2" fontId="65" fillId="0" borderId="19" xfId="93" applyNumberFormat="1" applyFont="1" applyFill="1" applyBorder="1" applyAlignment="1" quotePrefix="1">
      <alignment horizontal="right" vertical="center"/>
      <protection/>
    </xf>
    <xf numFmtId="2" fontId="65" fillId="0" borderId="19" xfId="93" applyNumberFormat="1" applyFont="1" applyFill="1" applyBorder="1" applyAlignment="1">
      <alignment horizontal="right" vertical="center"/>
      <protection/>
    </xf>
    <xf numFmtId="180" fontId="65" fillId="0" borderId="19" xfId="93" applyNumberFormat="1" applyFont="1" applyFill="1" applyBorder="1" applyAlignment="1" quotePrefix="1">
      <alignment horizontal="center" vertical="center" wrapText="1"/>
      <protection/>
    </xf>
    <xf numFmtId="2" fontId="18" fillId="0" borderId="19" xfId="0" applyNumberFormat="1" applyFont="1" applyFill="1" applyBorder="1" applyAlignment="1">
      <alignment horizontal="right" vertical="center"/>
    </xf>
    <xf numFmtId="180" fontId="18" fillId="0" borderId="19" xfId="0" applyNumberFormat="1" applyFont="1" applyFill="1" applyBorder="1" applyAlignment="1">
      <alignment horizontal="right" vertical="center"/>
    </xf>
    <xf numFmtId="180" fontId="65" fillId="0" borderId="19" xfId="93" applyNumberFormat="1" applyFont="1" applyFill="1" applyBorder="1" applyAlignment="1">
      <alignment horizontal="center" vertical="center" wrapText="1"/>
      <protection/>
    </xf>
    <xf numFmtId="180" fontId="18" fillId="0" borderId="19" xfId="0" applyNumberFormat="1" applyFont="1" applyFill="1" applyBorder="1" applyAlignment="1">
      <alignment horizontal="right" vertical="center" wrapText="1"/>
    </xf>
    <xf numFmtId="2" fontId="18" fillId="0" borderId="19" xfId="93" applyNumberFormat="1" applyFont="1" applyFill="1" applyBorder="1" applyAlignment="1" quotePrefix="1">
      <alignment horizontal="center" vertical="center" wrapText="1"/>
      <protection/>
    </xf>
    <xf numFmtId="9" fontId="65" fillId="0" borderId="19" xfId="93" applyNumberFormat="1" applyFont="1" applyFill="1" applyBorder="1" applyAlignment="1" quotePrefix="1">
      <alignment horizontal="center" vertical="center"/>
      <protection/>
    </xf>
    <xf numFmtId="2" fontId="18" fillId="0" borderId="19" xfId="0" applyNumberFormat="1" applyFont="1" applyFill="1" applyBorder="1" applyAlignment="1">
      <alignment horizontal="right" vertical="center" wrapText="1"/>
    </xf>
    <xf numFmtId="2" fontId="18" fillId="0" borderId="19" xfId="87" applyNumberFormat="1" applyFont="1" applyFill="1" applyBorder="1" applyAlignment="1">
      <alignment horizontal="right" vertical="center" wrapText="1"/>
      <protection/>
    </xf>
    <xf numFmtId="2" fontId="65" fillId="0" borderId="19" xfId="93" applyNumberFormat="1" applyFont="1" applyFill="1" applyBorder="1" applyAlignment="1" quotePrefix="1">
      <alignment horizontal="center" vertical="center" wrapText="1"/>
      <protection/>
    </xf>
    <xf numFmtId="0" fontId="65" fillId="0" borderId="19" xfId="93" applyFont="1" applyFill="1" applyBorder="1" applyAlignment="1" quotePrefix="1">
      <alignment horizontal="right" vertical="center"/>
      <protection/>
    </xf>
    <xf numFmtId="0" fontId="18" fillId="0" borderId="19" xfId="0" applyFont="1" applyFill="1" applyBorder="1" applyAlignment="1">
      <alignment horizontal="right" vertical="center"/>
    </xf>
    <xf numFmtId="181" fontId="18" fillId="0" borderId="19" xfId="0" applyNumberFormat="1" applyFont="1" applyFill="1" applyBorder="1" applyAlignment="1">
      <alignment horizontal="right" vertical="center" wrapText="1"/>
    </xf>
    <xf numFmtId="180" fontId="70" fillId="0" borderId="19" xfId="93" applyNumberFormat="1" applyFont="1" applyFill="1" applyBorder="1" applyAlignment="1">
      <alignment horizontal="center" vertical="center"/>
      <protection/>
    </xf>
    <xf numFmtId="0" fontId="18" fillId="0" borderId="19" xfId="93" applyFont="1" applyFill="1" applyBorder="1" applyAlignment="1">
      <alignment horizontal="center"/>
      <protection/>
    </xf>
    <xf numFmtId="0" fontId="70" fillId="0" borderId="19" xfId="93" applyFont="1" applyFill="1" applyBorder="1" applyAlignment="1">
      <alignment horizontal="center" vertical="center"/>
      <protection/>
    </xf>
    <xf numFmtId="0" fontId="18" fillId="0" borderId="19" xfId="93" applyFont="1" applyFill="1" applyBorder="1">
      <alignment/>
      <protection/>
    </xf>
    <xf numFmtId="0" fontId="18" fillId="0" borderId="0" xfId="93" applyFont="1" applyFill="1" applyAlignment="1">
      <alignment horizontal="center"/>
      <protection/>
    </xf>
    <xf numFmtId="3" fontId="52" fillId="0" borderId="19" xfId="0" applyNumberFormat="1" applyFont="1" applyFill="1" applyBorder="1" applyAlignment="1">
      <alignment horizontal="right" vertical="center"/>
    </xf>
    <xf numFmtId="181" fontId="52" fillId="0" borderId="19" xfId="0" applyNumberFormat="1" applyFont="1" applyFill="1" applyBorder="1" applyAlignment="1">
      <alignment horizontal="right" vertical="center"/>
    </xf>
    <xf numFmtId="197" fontId="52" fillId="0" borderId="19" xfId="0" applyNumberFormat="1" applyFont="1" applyFill="1" applyBorder="1" applyAlignment="1">
      <alignment horizontal="right" vertical="center"/>
    </xf>
    <xf numFmtId="180" fontId="56" fillId="0" borderId="19" xfId="0" applyNumberFormat="1" applyFont="1" applyFill="1" applyBorder="1" applyAlignment="1">
      <alignment horizontal="right" vertical="center"/>
    </xf>
    <xf numFmtId="181" fontId="59" fillId="0" borderId="19" xfId="0" applyNumberFormat="1" applyFont="1" applyFill="1" applyBorder="1" applyAlignment="1">
      <alignment horizontal="right" vertical="center"/>
    </xf>
    <xf numFmtId="180" fontId="59" fillId="0" borderId="19" xfId="0" applyNumberFormat="1" applyFont="1" applyFill="1" applyBorder="1" applyAlignment="1">
      <alignment horizontal="right" vertical="center"/>
    </xf>
    <xf numFmtId="197" fontId="56" fillId="0" borderId="19" xfId="61" applyNumberFormat="1" applyFont="1" applyFill="1" applyBorder="1" applyAlignment="1">
      <alignment horizontal="right" vertical="center"/>
    </xf>
    <xf numFmtId="180" fontId="56" fillId="0" borderId="19" xfId="0" applyNumberFormat="1" applyFont="1" applyFill="1" applyBorder="1" applyAlignment="1">
      <alignment horizontal="right" vertical="center"/>
    </xf>
    <xf numFmtId="3" fontId="56" fillId="0" borderId="19" xfId="0" applyNumberFormat="1" applyFont="1" applyFill="1" applyBorder="1" applyAlignment="1">
      <alignment horizontal="right" vertical="center"/>
    </xf>
    <xf numFmtId="181" fontId="56" fillId="0" borderId="19" xfId="89" applyNumberFormat="1" applyFont="1" applyFill="1" applyBorder="1" applyAlignment="1">
      <alignment horizontal="right" vertical="center"/>
      <protection/>
    </xf>
    <xf numFmtId="181" fontId="56" fillId="0" borderId="19" xfId="89" applyNumberFormat="1" applyFont="1" applyFill="1" applyBorder="1" applyAlignment="1">
      <alignment vertical="center"/>
      <protection/>
    </xf>
    <xf numFmtId="3" fontId="59" fillId="0" borderId="19" xfId="0" applyNumberFormat="1" applyFont="1" applyFill="1" applyBorder="1" applyAlignment="1">
      <alignment horizontal="right" vertical="center"/>
    </xf>
    <xf numFmtId="181" fontId="52" fillId="0" borderId="19" xfId="0" applyNumberFormat="1" applyFont="1" applyFill="1" applyBorder="1" applyAlignment="1">
      <alignment horizontal="right" vertical="center"/>
    </xf>
    <xf numFmtId="3" fontId="52" fillId="0" borderId="19" xfId="0" applyNumberFormat="1" applyFont="1" applyFill="1" applyBorder="1" applyAlignment="1">
      <alignment horizontal="right" vertical="center"/>
    </xf>
    <xf numFmtId="180" fontId="52" fillId="0" borderId="19" xfId="0" applyNumberFormat="1" applyFont="1" applyFill="1" applyBorder="1" applyAlignment="1">
      <alignment horizontal="right" vertical="center" wrapText="1"/>
    </xf>
    <xf numFmtId="198" fontId="56" fillId="0" borderId="19" xfId="61" applyNumberFormat="1" applyFont="1" applyFill="1" applyBorder="1" applyAlignment="1" quotePrefix="1">
      <alignment horizontal="right" vertical="center" wrapText="1"/>
    </xf>
    <xf numFmtId="2" fontId="56" fillId="0" borderId="19" xfId="87" applyNumberFormat="1" applyFont="1" applyFill="1" applyBorder="1" applyAlignment="1">
      <alignment horizontal="right" vertical="center" wrapText="1"/>
      <protection/>
    </xf>
    <xf numFmtId="180" fontId="56" fillId="0" borderId="19" xfId="87" applyNumberFormat="1" applyFont="1" applyFill="1" applyBorder="1" applyAlignment="1">
      <alignment horizontal="right" vertical="center" wrapText="1"/>
      <protection/>
    </xf>
    <xf numFmtId="0" fontId="53" fillId="0" borderId="19" xfId="0" applyFont="1" applyFill="1" applyBorder="1" applyAlignment="1">
      <alignment horizontal="right" vertical="center"/>
    </xf>
    <xf numFmtId="180" fontId="56" fillId="0" borderId="19" xfId="0" applyNumberFormat="1" applyFont="1" applyFill="1" applyBorder="1" applyAlignment="1">
      <alignment horizontal="right" vertical="center" wrapText="1"/>
    </xf>
    <xf numFmtId="184" fontId="56" fillId="0" borderId="19" xfId="61" applyNumberFormat="1" applyFont="1" applyFill="1" applyBorder="1" applyAlignment="1">
      <alignment horizontal="right" vertical="center"/>
    </xf>
    <xf numFmtId="184" fontId="56" fillId="0" borderId="19" xfId="61" applyNumberFormat="1" applyFont="1" applyFill="1" applyBorder="1" applyAlignment="1">
      <alignment horizontal="right" vertical="center" wrapText="1"/>
    </xf>
    <xf numFmtId="0" fontId="56" fillId="0" borderId="19" xfId="0" applyFont="1" applyFill="1" applyBorder="1" applyAlignment="1">
      <alignment horizontal="right" vertical="center"/>
    </xf>
    <xf numFmtId="181" fontId="56" fillId="0" borderId="19" xfId="0" applyNumberFormat="1" applyFont="1" applyFill="1" applyBorder="1" applyAlignment="1">
      <alignment horizontal="right" vertical="center" wrapText="1"/>
    </xf>
    <xf numFmtId="181" fontId="56" fillId="0" borderId="19" xfId="0" applyNumberFormat="1" applyFont="1" applyFill="1" applyBorder="1" applyAlignment="1">
      <alignment horizontal="right" vertical="center"/>
    </xf>
    <xf numFmtId="180" fontId="56" fillId="0" borderId="19" xfId="0" applyNumberFormat="1" applyFont="1" applyFill="1" applyBorder="1" applyAlignment="1">
      <alignment horizontal="right" vertical="center" wrapText="1"/>
    </xf>
    <xf numFmtId="180" fontId="56" fillId="0" borderId="19" xfId="0" applyNumberFormat="1" applyFont="1" applyFill="1" applyBorder="1" applyAlignment="1" quotePrefix="1">
      <alignment horizontal="right" vertical="center" wrapText="1"/>
    </xf>
    <xf numFmtId="1" fontId="51" fillId="0" borderId="19" xfId="0" applyNumberFormat="1" applyFont="1" applyFill="1" applyBorder="1" applyAlignment="1">
      <alignment horizontal="right" vertical="center" wrapText="1"/>
    </xf>
    <xf numFmtId="0" fontId="64" fillId="0" borderId="0" xfId="93" applyFont="1" applyFill="1">
      <alignment/>
      <protection/>
    </xf>
    <xf numFmtId="202" fontId="56" fillId="0" borderId="19" xfId="87" applyNumberFormat="1" applyFont="1" applyFill="1" applyBorder="1" applyAlignment="1">
      <alignment horizontal="right" vertical="center" wrapText="1"/>
      <protection/>
    </xf>
    <xf numFmtId="198" fontId="56" fillId="0" borderId="19" xfId="53" applyNumberFormat="1" applyFont="1" applyFill="1" applyBorder="1" applyAlignment="1">
      <alignment horizontal="right" vertical="center" wrapText="1"/>
    </xf>
    <xf numFmtId="1" fontId="56" fillId="0" borderId="19" xfId="87" applyNumberFormat="1" applyFont="1" applyFill="1" applyBorder="1" applyAlignment="1">
      <alignment horizontal="right" vertical="center" wrapText="1"/>
      <protection/>
    </xf>
    <xf numFmtId="2" fontId="56" fillId="0" borderId="19" xfId="0" applyNumberFormat="1" applyFont="1" applyFill="1" applyBorder="1" applyAlignment="1">
      <alignment horizontal="right" vertical="center" wrapText="1"/>
    </xf>
    <xf numFmtId="1" fontId="56" fillId="0" borderId="19" xfId="0" applyNumberFormat="1" applyFont="1" applyFill="1" applyBorder="1" applyAlignment="1">
      <alignment horizontal="right" vertical="center" wrapText="1"/>
    </xf>
    <xf numFmtId="0" fontId="52" fillId="0" borderId="19" xfId="0" applyNumberFormat="1" applyFont="1" applyFill="1" applyBorder="1" applyAlignment="1">
      <alignment horizontal="center" vertical="center" wrapText="1"/>
    </xf>
    <xf numFmtId="15" fontId="52" fillId="0" borderId="19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right" vertical="center"/>
    </xf>
    <xf numFmtId="0" fontId="52" fillId="0" borderId="19" xfId="0" applyNumberFormat="1" applyFont="1" applyFill="1" applyBorder="1" applyAlignment="1">
      <alignment vertical="center" wrapText="1"/>
    </xf>
    <xf numFmtId="0" fontId="52" fillId="0" borderId="19" xfId="0" applyNumberFormat="1" applyFont="1" applyFill="1" applyBorder="1" applyAlignment="1">
      <alignment horizontal="center" vertical="center"/>
    </xf>
    <xf numFmtId="0" fontId="56" fillId="0" borderId="19" xfId="0" applyNumberFormat="1" applyFont="1" applyFill="1" applyBorder="1" applyAlignment="1" quotePrefix="1">
      <alignment horizontal="left" vertical="center"/>
    </xf>
    <xf numFmtId="0" fontId="56" fillId="0" borderId="19" xfId="0" applyNumberFormat="1" applyFont="1" applyFill="1" applyBorder="1" applyAlignment="1">
      <alignment horizontal="center" vertical="center"/>
    </xf>
    <xf numFmtId="0" fontId="52" fillId="0" borderId="19" xfId="0" applyNumberFormat="1" applyFont="1" applyFill="1" applyBorder="1" applyAlignment="1">
      <alignment horizontal="justify" vertical="center" wrapText="1"/>
    </xf>
    <xf numFmtId="180" fontId="52" fillId="0" borderId="19" xfId="0" applyNumberFormat="1" applyFont="1" applyFill="1" applyBorder="1" applyAlignment="1">
      <alignment horizontal="right" vertical="center"/>
    </xf>
    <xf numFmtId="4" fontId="52" fillId="0" borderId="19" xfId="0" applyNumberFormat="1" applyFont="1" applyFill="1" applyBorder="1" applyAlignment="1">
      <alignment horizontal="right" vertical="center"/>
    </xf>
    <xf numFmtId="0" fontId="56" fillId="0" borderId="19" xfId="0" applyFont="1" applyFill="1" applyBorder="1" applyAlignment="1">
      <alignment horizontal="center" vertical="center"/>
    </xf>
    <xf numFmtId="0" fontId="52" fillId="0" borderId="19" xfId="0" applyNumberFormat="1" applyFont="1" applyFill="1" applyBorder="1" applyAlignment="1">
      <alignment horizontal="left" vertical="center" wrapText="1"/>
    </xf>
    <xf numFmtId="197" fontId="52" fillId="0" borderId="19" xfId="53" applyNumberFormat="1" applyFont="1" applyFill="1" applyBorder="1" applyAlignment="1">
      <alignment horizontal="right" vertical="center"/>
    </xf>
    <xf numFmtId="0" fontId="52" fillId="0" borderId="19" xfId="0" applyNumberFormat="1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19" xfId="0" applyNumberFormat="1" applyFont="1" applyFill="1" applyBorder="1" applyAlignment="1">
      <alignment horizontal="left" vertical="center"/>
    </xf>
    <xf numFmtId="0" fontId="59" fillId="0" borderId="19" xfId="0" applyNumberFormat="1" applyFont="1" applyFill="1" applyBorder="1" applyAlignment="1" quotePrefix="1">
      <alignment horizontal="center" vertical="center"/>
    </xf>
    <xf numFmtId="0" fontId="56" fillId="0" borderId="19" xfId="0" applyNumberFormat="1" applyFont="1" applyFill="1" applyBorder="1" applyAlignment="1" quotePrefix="1">
      <alignment horizontal="center" vertical="center"/>
    </xf>
    <xf numFmtId="0" fontId="56" fillId="0" borderId="19" xfId="0" applyNumberFormat="1" applyFont="1" applyFill="1" applyBorder="1" applyAlignment="1">
      <alignment horizontal="left" vertical="center"/>
    </xf>
    <xf numFmtId="0" fontId="56" fillId="0" borderId="19" xfId="0" applyNumberFormat="1" applyFont="1" applyFill="1" applyBorder="1" applyAlignment="1">
      <alignment horizontal="justify" vertical="center" wrapText="1"/>
    </xf>
    <xf numFmtId="0" fontId="56" fillId="0" borderId="19" xfId="0" applyNumberFormat="1" applyFont="1" applyFill="1" applyBorder="1" applyAlignment="1" quotePrefix="1">
      <alignment vertical="center"/>
    </xf>
    <xf numFmtId="3" fontId="56" fillId="0" borderId="19" xfId="53" applyNumberFormat="1" applyFont="1" applyFill="1" applyBorder="1" applyAlignment="1">
      <alignment horizontal="right" vertical="center"/>
    </xf>
    <xf numFmtId="0" fontId="56" fillId="0" borderId="19" xfId="0" applyFont="1" applyFill="1" applyBorder="1" applyAlignment="1" quotePrefix="1">
      <alignment horizontal="left" vertical="center"/>
    </xf>
    <xf numFmtId="0" fontId="52" fillId="0" borderId="19" xfId="0" applyFont="1" applyFill="1" applyBorder="1" applyAlignment="1">
      <alignment horizontal="left" vertical="center"/>
    </xf>
    <xf numFmtId="4" fontId="56" fillId="0" borderId="19" xfId="53" applyNumberFormat="1" applyFont="1" applyFill="1" applyBorder="1" applyAlignment="1">
      <alignment horizontal="right" vertical="center"/>
    </xf>
    <xf numFmtId="0" fontId="52" fillId="0" borderId="19" xfId="0" applyNumberFormat="1" applyFont="1" applyFill="1" applyBorder="1" applyAlignment="1">
      <alignment vertical="center"/>
    </xf>
    <xf numFmtId="0" fontId="51" fillId="0" borderId="19" xfId="0" applyFont="1" applyFill="1" applyBorder="1" applyAlignment="1">
      <alignment horizontal="center" vertical="center"/>
    </xf>
    <xf numFmtId="4" fontId="59" fillId="0" borderId="19" xfId="0" applyNumberFormat="1" applyFont="1" applyFill="1" applyBorder="1" applyAlignment="1">
      <alignment horizontal="right" vertical="center"/>
    </xf>
    <xf numFmtId="0" fontId="56" fillId="0" borderId="19" xfId="0" applyNumberFormat="1" applyFont="1" applyFill="1" applyBorder="1" applyAlignment="1">
      <alignment vertical="center"/>
    </xf>
    <xf numFmtId="3" fontId="56" fillId="0" borderId="19" xfId="53" applyNumberFormat="1" applyFont="1" applyFill="1" applyBorder="1" applyAlignment="1">
      <alignment horizontal="right" vertical="center"/>
    </xf>
    <xf numFmtId="181" fontId="62" fillId="0" borderId="19" xfId="0" applyNumberFormat="1" applyFont="1" applyFill="1" applyBorder="1" applyAlignment="1">
      <alignment horizontal="right" vertical="center"/>
    </xf>
    <xf numFmtId="2" fontId="56" fillId="0" borderId="19" xfId="0" applyNumberFormat="1" applyFont="1" applyFill="1" applyBorder="1" applyAlignment="1">
      <alignment horizontal="right" vertical="center"/>
    </xf>
    <xf numFmtId="3" fontId="56" fillId="0" borderId="19" xfId="89" applyNumberFormat="1" applyFont="1" applyFill="1" applyBorder="1" applyAlignment="1">
      <alignment horizontal="right" vertical="center"/>
      <protection/>
    </xf>
    <xf numFmtId="0" fontId="56" fillId="0" borderId="19" xfId="0" applyNumberFormat="1" applyFont="1" applyFill="1" applyBorder="1" applyAlignment="1" quotePrefix="1">
      <alignment vertical="center" wrapText="1"/>
    </xf>
    <xf numFmtId="0" fontId="56" fillId="0" borderId="19" xfId="0" applyNumberFormat="1" applyFont="1" applyFill="1" applyBorder="1" applyAlignment="1">
      <alignment horizontal="center" vertical="center" wrapText="1"/>
    </xf>
    <xf numFmtId="180" fontId="52" fillId="0" borderId="19" xfId="0" applyNumberFormat="1" applyFont="1" applyFill="1" applyBorder="1" applyAlignment="1">
      <alignment horizontal="right" vertical="center"/>
    </xf>
    <xf numFmtId="180" fontId="56" fillId="0" borderId="19" xfId="0" applyNumberFormat="1" applyFont="1" applyFill="1" applyBorder="1" applyAlignment="1" quotePrefix="1">
      <alignment horizontal="right" vertical="center"/>
    </xf>
    <xf numFmtId="4" fontId="56" fillId="0" borderId="19" xfId="0" applyNumberFormat="1" applyFont="1" applyFill="1" applyBorder="1" applyAlignment="1">
      <alignment horizontal="right" vertical="center" wrapText="1"/>
    </xf>
    <xf numFmtId="0" fontId="59" fillId="0" borderId="19" xfId="0" applyNumberFormat="1" applyFont="1" applyFill="1" applyBorder="1" applyAlignment="1">
      <alignment horizontal="center" vertical="center"/>
    </xf>
    <xf numFmtId="3" fontId="59" fillId="0" borderId="19" xfId="53" applyNumberFormat="1" applyFont="1" applyFill="1" applyBorder="1" applyAlignment="1">
      <alignment horizontal="right" vertical="center"/>
    </xf>
    <xf numFmtId="0" fontId="56" fillId="0" borderId="19" xfId="0" applyNumberFormat="1" applyFont="1" applyFill="1" applyBorder="1" applyAlignment="1">
      <alignment vertical="center" wrapText="1"/>
    </xf>
    <xf numFmtId="3" fontId="52" fillId="0" borderId="19" xfId="53" applyNumberFormat="1" applyFont="1" applyFill="1" applyBorder="1" applyAlignment="1">
      <alignment horizontal="right" vertical="center"/>
    </xf>
    <xf numFmtId="0" fontId="51" fillId="0" borderId="19" xfId="0" applyNumberFormat="1" applyFont="1" applyFill="1" applyBorder="1" applyAlignment="1">
      <alignment horizontal="left" vertical="center"/>
    </xf>
    <xf numFmtId="3" fontId="51" fillId="0" borderId="19" xfId="53" applyNumberFormat="1" applyFont="1" applyFill="1" applyBorder="1" applyAlignment="1">
      <alignment horizontal="right" vertical="center"/>
    </xf>
    <xf numFmtId="0" fontId="56" fillId="0" borderId="19" xfId="0" applyNumberFormat="1" applyFont="1" applyFill="1" applyBorder="1" applyAlignment="1">
      <alignment horizontal="left" vertical="center"/>
    </xf>
    <xf numFmtId="0" fontId="56" fillId="0" borderId="19" xfId="0" applyNumberFormat="1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left" vertical="center" wrapText="1"/>
    </xf>
    <xf numFmtId="4" fontId="52" fillId="0" borderId="19" xfId="0" applyNumberFormat="1" applyFont="1" applyFill="1" applyBorder="1" applyAlignment="1">
      <alignment horizontal="righ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center" vertical="center" wrapText="1"/>
    </xf>
    <xf numFmtId="43" fontId="56" fillId="0" borderId="19" xfId="53" applyFont="1" applyFill="1" applyBorder="1" applyAlignment="1">
      <alignment horizontal="right" vertical="center"/>
    </xf>
    <xf numFmtId="0" fontId="56" fillId="0" borderId="19" xfId="0" applyFont="1" applyFill="1" applyBorder="1" applyAlignment="1">
      <alignment vertical="center" wrapText="1"/>
    </xf>
    <xf numFmtId="181" fontId="56" fillId="0" borderId="19" xfId="0" applyNumberFormat="1" applyFont="1" applyFill="1" applyBorder="1" applyAlignment="1">
      <alignment horizontal="right" vertical="center" wrapText="1"/>
    </xf>
    <xf numFmtId="180" fontId="56" fillId="0" borderId="19" xfId="0" applyNumberFormat="1" applyFont="1" applyFill="1" applyBorder="1" applyAlignment="1">
      <alignment vertical="center"/>
    </xf>
    <xf numFmtId="180" fontId="56" fillId="0" borderId="19" xfId="0" applyNumberFormat="1" applyFont="1" applyFill="1" applyBorder="1" applyAlignment="1">
      <alignment horizontal="center" vertical="center"/>
    </xf>
    <xf numFmtId="180" fontId="56" fillId="0" borderId="19" xfId="0" applyNumberFormat="1" applyFont="1" applyFill="1" applyBorder="1" applyAlignment="1" quotePrefix="1">
      <alignment vertical="center"/>
    </xf>
    <xf numFmtId="180" fontId="56" fillId="0" borderId="19" xfId="0" applyNumberFormat="1" applyFont="1" applyFill="1" applyBorder="1" applyAlignment="1" quotePrefix="1">
      <alignment horizontal="justify" vertical="center" wrapText="1"/>
    </xf>
    <xf numFmtId="180" fontId="56" fillId="0" borderId="19" xfId="0" applyNumberFormat="1" applyFont="1" applyFill="1" applyBorder="1" applyAlignment="1" quotePrefix="1">
      <alignment vertical="center" wrapText="1"/>
    </xf>
    <xf numFmtId="180" fontId="56" fillId="0" borderId="19" xfId="0" applyNumberFormat="1" applyFont="1" applyFill="1" applyBorder="1" applyAlignment="1">
      <alignment horizontal="center" vertical="center" wrapText="1"/>
    </xf>
    <xf numFmtId="0" fontId="56" fillId="0" borderId="19" xfId="99" applyNumberFormat="1" applyFont="1" applyFill="1" applyBorder="1" applyAlignment="1">
      <alignment horizontal="left" vertical="center" wrapText="1"/>
      <protection/>
    </xf>
    <xf numFmtId="0" fontId="56" fillId="0" borderId="19" xfId="0" applyNumberFormat="1" applyFont="1" applyFill="1" applyBorder="1" applyAlignment="1" quotePrefix="1">
      <alignment horizontal="justify" vertical="center" wrapText="1"/>
    </xf>
    <xf numFmtId="180" fontId="56" fillId="0" borderId="19" xfId="0" applyNumberFormat="1" applyFont="1" applyFill="1" applyBorder="1" applyAlignment="1" quotePrefix="1">
      <alignment horizontal="right" vertical="center" wrapText="1"/>
    </xf>
    <xf numFmtId="0" fontId="59" fillId="0" borderId="19" xfId="0" applyNumberFormat="1" applyFont="1" applyFill="1" applyBorder="1" applyAlignment="1">
      <alignment vertical="center"/>
    </xf>
    <xf numFmtId="3" fontId="56" fillId="0" borderId="19" xfId="0" applyNumberFormat="1" applyFont="1" applyFill="1" applyBorder="1" applyAlignment="1">
      <alignment horizontal="right" vertical="center" wrapText="1"/>
    </xf>
    <xf numFmtId="0" fontId="59" fillId="0" borderId="19" xfId="0" applyNumberFormat="1" applyFont="1" applyFill="1" applyBorder="1" applyAlignment="1">
      <alignment vertical="center" wrapText="1"/>
    </xf>
    <xf numFmtId="184" fontId="18" fillId="0" borderId="20" xfId="53" applyNumberFormat="1" applyFont="1" applyFill="1" applyBorder="1" applyAlignment="1">
      <alignment horizontal="right" vertical="center"/>
    </xf>
    <xf numFmtId="184" fontId="18" fillId="0" borderId="20" xfId="53" applyNumberFormat="1" applyFont="1" applyFill="1" applyBorder="1" applyAlignment="1">
      <alignment horizontal="right" vertical="center" wrapText="1"/>
    </xf>
    <xf numFmtId="0" fontId="56" fillId="0" borderId="19" xfId="0" applyNumberFormat="1" applyFont="1" applyFill="1" applyBorder="1" applyAlignment="1" quotePrefix="1">
      <alignment vertical="center"/>
    </xf>
    <xf numFmtId="0" fontId="56" fillId="0" borderId="19" xfId="0" applyFont="1" applyFill="1" applyBorder="1" applyAlignment="1">
      <alignment horizontal="center" vertical="center"/>
    </xf>
    <xf numFmtId="205" fontId="56" fillId="0" borderId="19" xfId="0" applyNumberFormat="1" applyFont="1" applyFill="1" applyBorder="1" applyAlignment="1">
      <alignment horizontal="right" vertical="center"/>
    </xf>
    <xf numFmtId="43" fontId="18" fillId="0" borderId="20" xfId="53" applyNumberFormat="1" applyFont="1" applyFill="1" applyBorder="1" applyAlignment="1">
      <alignment horizontal="right" vertical="center" wrapText="1"/>
    </xf>
    <xf numFmtId="197" fontId="52" fillId="0" borderId="19" xfId="61" applyNumberFormat="1" applyFont="1" applyFill="1" applyBorder="1" applyAlignment="1">
      <alignment horizontal="right" vertical="center"/>
    </xf>
    <xf numFmtId="180" fontId="56" fillId="0" borderId="19" xfId="98" applyNumberFormat="1" applyFont="1" applyFill="1" applyBorder="1" applyAlignment="1">
      <alignment horizontal="right" vertical="center"/>
      <protection/>
    </xf>
    <xf numFmtId="0" fontId="56" fillId="0" borderId="19" xfId="0" applyFont="1" applyFill="1" applyBorder="1" applyAlignment="1">
      <alignment horizontal="right" vertical="center"/>
    </xf>
    <xf numFmtId="0" fontId="52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/>
    </xf>
    <xf numFmtId="0" fontId="56" fillId="0" borderId="19" xfId="0" applyNumberFormat="1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right" vertical="center"/>
    </xf>
    <xf numFmtId="181" fontId="56" fillId="0" borderId="8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3" fontId="54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180" fontId="53" fillId="0" borderId="0" xfId="0" applyNumberFormat="1" applyFont="1" applyFill="1" applyBorder="1" applyAlignment="1">
      <alignment vertical="center"/>
    </xf>
    <xf numFmtId="183" fontId="53" fillId="0" borderId="0" xfId="0" applyNumberFormat="1" applyFont="1" applyFill="1" applyBorder="1" applyAlignment="1">
      <alignment vertical="center"/>
    </xf>
    <xf numFmtId="223" fontId="58" fillId="0" borderId="0" xfId="0" applyNumberFormat="1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vertical="center"/>
    </xf>
    <xf numFmtId="180" fontId="58" fillId="0" borderId="0" xfId="0" applyNumberFormat="1" applyFont="1" applyFill="1" applyBorder="1" applyAlignment="1">
      <alignment vertical="center"/>
    </xf>
    <xf numFmtId="4" fontId="53" fillId="0" borderId="0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202" fontId="53" fillId="0" borderId="0" xfId="0" applyNumberFormat="1" applyFont="1" applyFill="1" applyBorder="1" applyAlignment="1">
      <alignment vertical="center"/>
    </xf>
    <xf numFmtId="3" fontId="53" fillId="0" borderId="0" xfId="0" applyNumberFormat="1" applyFont="1" applyFill="1" applyBorder="1" applyAlignment="1">
      <alignment vertical="center"/>
    </xf>
    <xf numFmtId="3" fontId="57" fillId="0" borderId="0" xfId="0" applyNumberFormat="1" applyFont="1" applyFill="1" applyBorder="1" applyAlignment="1">
      <alignment vertical="center"/>
    </xf>
    <xf numFmtId="198" fontId="58" fillId="0" borderId="0" xfId="53" applyNumberFormat="1" applyFont="1" applyFill="1" applyBorder="1" applyAlignment="1">
      <alignment vertical="center"/>
    </xf>
    <xf numFmtId="181" fontId="53" fillId="0" borderId="0" xfId="0" applyNumberFormat="1" applyFont="1" applyFill="1" applyBorder="1" applyAlignment="1">
      <alignment vertical="center"/>
    </xf>
    <xf numFmtId="181" fontId="57" fillId="0" borderId="0" xfId="0" applyNumberFormat="1" applyFont="1" applyFill="1" applyBorder="1" applyAlignment="1">
      <alignment vertical="center"/>
    </xf>
    <xf numFmtId="184" fontId="58" fillId="0" borderId="0" xfId="53" applyNumberFormat="1" applyFont="1" applyFill="1" applyBorder="1" applyAlignment="1">
      <alignment vertical="center"/>
    </xf>
    <xf numFmtId="184" fontId="53" fillId="0" borderId="0" xfId="53" applyNumberFormat="1" applyFont="1" applyFill="1" applyBorder="1" applyAlignment="1">
      <alignment vertical="center"/>
    </xf>
    <xf numFmtId="198" fontId="53" fillId="0" borderId="0" xfId="53" applyNumberFormat="1" applyFont="1" applyFill="1" applyBorder="1" applyAlignment="1">
      <alignment vertical="center"/>
    </xf>
    <xf numFmtId="184" fontId="53" fillId="0" borderId="0" xfId="0" applyNumberFormat="1" applyFont="1" applyFill="1" applyBorder="1" applyAlignment="1">
      <alignment vertical="center"/>
    </xf>
    <xf numFmtId="10" fontId="53" fillId="0" borderId="0" xfId="0" applyNumberFormat="1" applyFont="1" applyFill="1" applyBorder="1" applyAlignment="1">
      <alignment vertical="center"/>
    </xf>
    <xf numFmtId="1" fontId="53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left" vertical="center"/>
    </xf>
    <xf numFmtId="2" fontId="65" fillId="0" borderId="0" xfId="93" applyNumberFormat="1" applyFont="1" applyFill="1">
      <alignment/>
      <protection/>
    </xf>
    <xf numFmtId="197" fontId="59" fillId="0" borderId="19" xfId="53" applyNumberFormat="1" applyFont="1" applyFill="1" applyBorder="1" applyAlignment="1">
      <alignment horizontal="right" vertical="center"/>
    </xf>
    <xf numFmtId="180" fontId="52" fillId="0" borderId="19" xfId="0" applyNumberFormat="1" applyFont="1" applyFill="1" applyBorder="1" applyAlignment="1" quotePrefix="1">
      <alignment horizontal="justify" vertical="center" wrapText="1"/>
    </xf>
    <xf numFmtId="180" fontId="52" fillId="0" borderId="19" xfId="0" applyNumberFormat="1" applyFont="1" applyFill="1" applyBorder="1" applyAlignment="1">
      <alignment horizontal="center" vertical="center" wrapText="1"/>
    </xf>
    <xf numFmtId="0" fontId="57" fillId="26" borderId="0" xfId="0" applyFont="1" applyFill="1" applyBorder="1" applyAlignment="1">
      <alignment vertical="center"/>
    </xf>
    <xf numFmtId="180" fontId="18" fillId="0" borderId="17" xfId="93" applyNumberFormat="1" applyFont="1" applyFill="1" applyBorder="1" applyAlignment="1">
      <alignment horizontal="center" vertical="center" wrapText="1"/>
      <protection/>
    </xf>
    <xf numFmtId="180" fontId="18" fillId="0" borderId="8" xfId="93" applyNumberFormat="1" applyFont="1" applyFill="1" applyBorder="1" applyAlignment="1">
      <alignment horizontal="center" vertical="center" wrapText="1"/>
      <protection/>
    </xf>
    <xf numFmtId="180" fontId="18" fillId="0" borderId="21" xfId="93" applyNumberFormat="1" applyFont="1" applyFill="1" applyBorder="1" applyAlignment="1">
      <alignment horizontal="center" vertical="center" wrapText="1"/>
      <protection/>
    </xf>
    <xf numFmtId="0" fontId="52" fillId="0" borderId="0" xfId="93" applyFont="1" applyFill="1" applyAlignment="1">
      <alignment horizontal="center" vertical="center"/>
      <protection/>
    </xf>
    <xf numFmtId="0" fontId="63" fillId="0" borderId="0" xfId="93" applyFont="1" applyFill="1" applyBorder="1" applyAlignment="1">
      <alignment horizontal="center" vertical="center"/>
      <protection/>
    </xf>
    <xf numFmtId="0" fontId="65" fillId="0" borderId="19" xfId="93" applyFont="1" applyFill="1" applyBorder="1" applyAlignment="1">
      <alignment horizontal="center" vertical="center" wrapText="1"/>
      <protection/>
    </xf>
    <xf numFmtId="0" fontId="65" fillId="0" borderId="22" xfId="93" applyFont="1" applyFill="1" applyBorder="1" applyAlignment="1">
      <alignment horizontal="center" vertical="center"/>
      <protection/>
    </xf>
    <xf numFmtId="0" fontId="65" fillId="0" borderId="23" xfId="93" applyFont="1" applyFill="1" applyBorder="1" applyAlignment="1">
      <alignment horizontal="center" vertical="center"/>
      <protection/>
    </xf>
    <xf numFmtId="0" fontId="52" fillId="0" borderId="19" xfId="0" applyNumberFormat="1" applyFont="1" applyFill="1" applyBorder="1" applyAlignment="1">
      <alignment horizontal="center" vertical="center" wrapText="1"/>
    </xf>
    <xf numFmtId="15" fontId="52" fillId="0" borderId="19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2" fontId="52" fillId="0" borderId="19" xfId="0" applyNumberFormat="1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</cellXfs>
  <cellStyles count="13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2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eE­ [0]_INQUIRY ¿μ¾÷AßAø " xfId="44"/>
    <cellStyle name="AeE­_INQUIRY ¿μ¾÷AßAø " xfId="45"/>
    <cellStyle name="AÞ¸¶ [0]_INQUIRY ¿?¾÷AßAø " xfId="46"/>
    <cellStyle name="AÞ¸¶_INQUIRY ¿?¾÷AßAø " xfId="47"/>
    <cellStyle name="Bad" xfId="48"/>
    <cellStyle name="C?AØ_¿?¾÷CoE² " xfId="49"/>
    <cellStyle name="C￥AØ_¿μ¾÷CoE² " xfId="50"/>
    <cellStyle name="Calculation" xfId="51"/>
    <cellStyle name="Check Cell" xfId="52"/>
    <cellStyle name="Comma" xfId="53"/>
    <cellStyle name="Comma [0]" xfId="54"/>
    <cellStyle name="Comma 18" xfId="55"/>
    <cellStyle name="Comma 2" xfId="56"/>
    <cellStyle name="Comma 3" xfId="57"/>
    <cellStyle name="Comma 4" xfId="58"/>
    <cellStyle name="Comma 5" xfId="59"/>
    <cellStyle name="Comma 6" xfId="60"/>
    <cellStyle name="Comma 7" xfId="61"/>
    <cellStyle name="Comma 8" xfId="62"/>
    <cellStyle name="Comma0" xfId="63"/>
    <cellStyle name="Currency" xfId="64"/>
    <cellStyle name="Currency [0]" xfId="65"/>
    <cellStyle name="Currency0" xfId="66"/>
    <cellStyle name="Date" xfId="67"/>
    <cellStyle name="Explanatory Text" xfId="68"/>
    <cellStyle name="Fixed" xfId="69"/>
    <cellStyle name="Followed Hyperlink" xfId="70"/>
    <cellStyle name="Good" xfId="71"/>
    <cellStyle name="Header1" xfId="72"/>
    <cellStyle name="Header2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Loai CBDT" xfId="81"/>
    <cellStyle name="Loai CT" xfId="82"/>
    <cellStyle name="Loai GD" xfId="83"/>
    <cellStyle name="n" xfId="84"/>
    <cellStyle name="Neutral" xfId="85"/>
    <cellStyle name="Normal - Style1" xfId="86"/>
    <cellStyle name="Normal 10" xfId="87"/>
    <cellStyle name="Normal 11" xfId="88"/>
    <cellStyle name="Normal 12" xfId="89"/>
    <cellStyle name="Normal 2" xfId="90"/>
    <cellStyle name="Normal 3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rmal_Bieu tong hop chuan " xfId="98"/>
    <cellStyle name="Normal_So Van Hoa" xfId="99"/>
    <cellStyle name="Note" xfId="100"/>
    <cellStyle name="Note 2" xfId="101"/>
    <cellStyle name="Note 2 2" xfId="102"/>
    <cellStyle name="Output" xfId="103"/>
    <cellStyle name="Percent" xfId="104"/>
    <cellStyle name="Title" xfId="105"/>
    <cellStyle name="Tong so" xfId="106"/>
    <cellStyle name="tong so 1" xfId="107"/>
    <cellStyle name="Total" xfId="108"/>
    <cellStyle name="Warning Text" xfId="109"/>
    <cellStyle name="xuan" xfId="110"/>
    <cellStyle name=" [0.00]_ Att. 1- Cover" xfId="111"/>
    <cellStyle name="_ Att. 1- Cover" xfId="112"/>
    <cellStyle name="?_ Att. 1- Cover" xfId="113"/>
    <cellStyle name="똿뗦먛귟 [0.00]_PRODUCT DETAIL Q1" xfId="114"/>
    <cellStyle name="똿뗦먛귟_PRODUCT DETAIL Q1" xfId="115"/>
    <cellStyle name="믅됞 [0.00]_PRODUCT DETAIL Q1" xfId="116"/>
    <cellStyle name="믅됞_PRODUCT DETAIL Q1" xfId="117"/>
    <cellStyle name="백분율_95" xfId="118"/>
    <cellStyle name="뷭?_BOOKSHIP" xfId="119"/>
    <cellStyle name="콤마 [0]_1202" xfId="120"/>
    <cellStyle name="콤마_1202" xfId="121"/>
    <cellStyle name="통화 [0]_1202" xfId="122"/>
    <cellStyle name="통화_1202" xfId="123"/>
    <cellStyle name="표준_(정보부문)월별인원계획" xfId="124"/>
    <cellStyle name="표준_kc-elec system check list" xfId="125"/>
    <cellStyle name="一般_00Q3902REV.1" xfId="126"/>
    <cellStyle name="千分位[0]_00Q3902REV.1" xfId="127"/>
    <cellStyle name="千分位_00Q3902REV.1" xfId="128"/>
    <cellStyle name="貨幣 [0]_00Q3902REV.1" xfId="129"/>
    <cellStyle name="貨幣[0]_BRE" xfId="130"/>
    <cellStyle name="貨幣_00Q3902REV.1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bacgiang.gov.vn/Annual%20SEDP\2012\KH%202012\Phu%20luc%20KH2012%20bao%20cao%20Quoc%20hoi%20FINAL%2020111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an%20ban\Nam%202023\Th&#244;ng%20b&#225;o\so%20lieu%20KTXH%202022\Bieu%20kem%20theo%20thong%20bao%20nam%202022%20(sua%20lai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a"/>
      <sheetName val="B.1 - TH"/>
      <sheetName val="B.2. TL,TD"/>
      <sheetName val="B.3 PT-CL"/>
      <sheetName val="B.3. NL,TS"/>
      <sheetName val="B.4.CN"/>
      <sheetName val="B.5. DV"/>
      <sheetName val="B.6 XNK"/>
      <sheetName val="B.7. GDDT"/>
      <sheetName val="B.8. LD,VH,YT,XH"/>
      <sheetName val="B.9. VDTPT"/>
      <sheetName val="B.10. NSNN"/>
      <sheetName val="B.11 PTDN"/>
      <sheetName val="12. DTN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Bieu chi tieu chu yeu"/>
      <sheetName val="Hệ thống chỉ tiêu PTKT"/>
      <sheetName val="00000000"/>
    </sheetNames>
    <sheetDataSet>
      <sheetData sheetId="2">
        <row r="7">
          <cell r="I7">
            <v>10040</v>
          </cell>
        </row>
        <row r="16">
          <cell r="I16">
            <v>29.387474191328288</v>
          </cell>
        </row>
        <row r="17">
          <cell r="I17">
            <v>45.17925295626603</v>
          </cell>
        </row>
        <row r="18">
          <cell r="I18">
            <v>25.43327285240568</v>
          </cell>
        </row>
        <row r="19">
          <cell r="I19">
            <v>93.42363371360314</v>
          </cell>
        </row>
        <row r="24">
          <cell r="I24">
            <v>117.2</v>
          </cell>
        </row>
        <row r="28">
          <cell r="I28">
            <v>3826</v>
          </cell>
        </row>
        <row r="131">
          <cell r="I131">
            <v>100</v>
          </cell>
          <cell r="J131">
            <v>100</v>
          </cell>
          <cell r="K131">
            <v>100</v>
          </cell>
        </row>
        <row r="137">
          <cell r="I137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="130" zoomScaleNormal="130" zoomScalePageLayoutView="0" workbookViewId="0" topLeftCell="A7">
      <selection activeCell="F14" sqref="F14"/>
    </sheetView>
  </sheetViews>
  <sheetFormatPr defaultColWidth="9.140625" defaultRowHeight="12.75"/>
  <cols>
    <col min="1" max="1" width="4.421875" style="67" customWidth="1"/>
    <col min="2" max="2" width="46.00390625" style="17" customWidth="1"/>
    <col min="3" max="3" width="9.421875" style="67" customWidth="1"/>
    <col min="4" max="4" width="8.8515625" style="67" hidden="1" customWidth="1"/>
    <col min="5" max="5" width="9.00390625" style="67" customWidth="1"/>
    <col min="6" max="6" width="9.421875" style="67" customWidth="1"/>
    <col min="7" max="7" width="10.00390625" style="67" customWidth="1"/>
    <col min="8" max="8" width="10.00390625" style="17" customWidth="1"/>
    <col min="9" max="16384" width="9.140625" style="17" customWidth="1"/>
  </cols>
  <sheetData>
    <row r="1" spans="1:8" ht="24.75" customHeight="1">
      <c r="A1" s="228" t="s">
        <v>251</v>
      </c>
      <c r="B1" s="228"/>
      <c r="C1" s="228"/>
      <c r="D1" s="228"/>
      <c r="E1" s="228"/>
      <c r="F1" s="228"/>
      <c r="G1" s="228"/>
      <c r="H1" s="228"/>
    </row>
    <row r="2" spans="1:8" ht="21.75" customHeight="1">
      <c r="A2" s="229" t="s">
        <v>262</v>
      </c>
      <c r="B2" s="229"/>
      <c r="C2" s="229"/>
      <c r="D2" s="229"/>
      <c r="E2" s="229"/>
      <c r="F2" s="229"/>
      <c r="G2" s="229"/>
      <c r="H2" s="229"/>
    </row>
    <row r="3" spans="1:7" ht="6" customHeight="1">
      <c r="A3" s="18"/>
      <c r="B3" s="18"/>
      <c r="C3" s="18"/>
      <c r="D3" s="18"/>
      <c r="E3" s="18"/>
      <c r="F3" s="18"/>
      <c r="G3" s="18"/>
    </row>
    <row r="4" spans="1:8" ht="21.75" customHeight="1">
      <c r="A4" s="230" t="s">
        <v>206</v>
      </c>
      <c r="B4" s="230" t="s">
        <v>207</v>
      </c>
      <c r="C4" s="230" t="s">
        <v>135</v>
      </c>
      <c r="D4" s="230" t="s">
        <v>208</v>
      </c>
      <c r="E4" s="231" t="s">
        <v>252</v>
      </c>
      <c r="F4" s="232"/>
      <c r="G4" s="230" t="s">
        <v>253</v>
      </c>
      <c r="H4" s="230" t="s">
        <v>209</v>
      </c>
    </row>
    <row r="5" spans="1:8" ht="48" customHeight="1">
      <c r="A5" s="230"/>
      <c r="B5" s="230"/>
      <c r="C5" s="230"/>
      <c r="D5" s="230"/>
      <c r="E5" s="19" t="s">
        <v>210</v>
      </c>
      <c r="F5" s="19" t="s">
        <v>211</v>
      </c>
      <c r="G5" s="230"/>
      <c r="H5" s="230"/>
    </row>
    <row r="6" spans="1:8" s="25" customFormat="1" ht="21" customHeight="1">
      <c r="A6" s="20">
        <v>1</v>
      </c>
      <c r="B6" s="21" t="s">
        <v>212</v>
      </c>
      <c r="C6" s="20" t="s">
        <v>1</v>
      </c>
      <c r="D6" s="22">
        <f>+'[2]Hệ thống chỉ tiêu PTKT'!I7</f>
        <v>10040</v>
      </c>
      <c r="E6" s="22">
        <f>+'Hệ thống chỉ tiêu PTKT'!J7</f>
        <v>13258</v>
      </c>
      <c r="F6" s="22">
        <f>+'Hệ thống chỉ tiêu PTKT'!K7</f>
        <v>12790</v>
      </c>
      <c r="G6" s="23">
        <f>+'Hệ thống chỉ tiêu PTKT'!M7</f>
        <v>111.47912490194369</v>
      </c>
      <c r="H6" s="24"/>
    </row>
    <row r="7" spans="1:8" s="25" customFormat="1" ht="21" customHeight="1">
      <c r="A7" s="20">
        <v>2</v>
      </c>
      <c r="B7" s="21" t="s">
        <v>213</v>
      </c>
      <c r="C7" s="20" t="s">
        <v>5</v>
      </c>
      <c r="D7" s="26">
        <f>SUM(D8:D10)</f>
        <v>100</v>
      </c>
      <c r="E7" s="26">
        <f>SUM(E8:E10)</f>
        <v>100</v>
      </c>
      <c r="F7" s="26">
        <f>SUM(F8:F10)</f>
        <v>100</v>
      </c>
      <c r="G7" s="27" t="s">
        <v>214</v>
      </c>
      <c r="H7" s="27" t="s">
        <v>214</v>
      </c>
    </row>
    <row r="8" spans="1:13" ht="21" customHeight="1">
      <c r="A8" s="28"/>
      <c r="B8" s="29" t="s">
        <v>215</v>
      </c>
      <c r="C8" s="28" t="s">
        <v>5</v>
      </c>
      <c r="D8" s="30">
        <f>+'[2]Hệ thống chỉ tiêu PTKT'!I16</f>
        <v>29.387474191328288</v>
      </c>
      <c r="E8" s="30">
        <v>24.98656111029663</v>
      </c>
      <c r="F8" s="30">
        <v>24.999153816769905</v>
      </c>
      <c r="G8" s="27" t="s">
        <v>214</v>
      </c>
      <c r="H8" s="27" t="s">
        <v>214</v>
      </c>
      <c r="J8" s="31"/>
      <c r="K8" s="31"/>
      <c r="M8" s="31"/>
    </row>
    <row r="9" spans="1:13" ht="21" customHeight="1">
      <c r="A9" s="28"/>
      <c r="B9" s="29" t="s">
        <v>216</v>
      </c>
      <c r="C9" s="28" t="s">
        <v>5</v>
      </c>
      <c r="D9" s="30">
        <f>+'[2]Hệ thống chỉ tiêu PTKT'!I17</f>
        <v>45.17925295626603</v>
      </c>
      <c r="E9" s="30">
        <v>48.38000293212139</v>
      </c>
      <c r="F9" s="30">
        <v>48.00518347670095</v>
      </c>
      <c r="G9" s="27" t="s">
        <v>214</v>
      </c>
      <c r="H9" s="27" t="s">
        <v>214</v>
      </c>
      <c r="J9" s="31"/>
      <c r="K9" s="31"/>
      <c r="M9" s="31"/>
    </row>
    <row r="10" spans="1:13" ht="21" customHeight="1">
      <c r="A10" s="28"/>
      <c r="B10" s="29" t="s">
        <v>217</v>
      </c>
      <c r="C10" s="28" t="s">
        <v>5</v>
      </c>
      <c r="D10" s="30">
        <f>+'[2]Hệ thống chỉ tiêu PTKT'!I18</f>
        <v>25.43327285240568</v>
      </c>
      <c r="E10" s="30">
        <v>26.633435957581973</v>
      </c>
      <c r="F10" s="30">
        <v>26.99566270652915</v>
      </c>
      <c r="G10" s="27" t="s">
        <v>214</v>
      </c>
      <c r="H10" s="27" t="s">
        <v>214</v>
      </c>
      <c r="J10" s="31"/>
      <c r="K10" s="31"/>
      <c r="M10" s="31"/>
    </row>
    <row r="11" spans="1:13" s="25" customFormat="1" ht="21" customHeight="1">
      <c r="A11" s="20">
        <v>3</v>
      </c>
      <c r="B11" s="21" t="s">
        <v>218</v>
      </c>
      <c r="C11" s="20" t="s">
        <v>219</v>
      </c>
      <c r="D11" s="26">
        <f>+'[2]Hệ thống chỉ tiêu PTKT'!I19</f>
        <v>93.42363371360314</v>
      </c>
      <c r="E11" s="26">
        <f>+'Hệ thống chỉ tiêu PTKT'!J19</f>
        <v>109.63300294669166</v>
      </c>
      <c r="F11" s="26">
        <f>+'Hệ thống chỉ tiêu PTKT'!K19</f>
        <v>110.80684308378116</v>
      </c>
      <c r="G11" s="23">
        <f>+'Hệ thống chỉ tiêu PTKT'!M19</f>
        <v>110.40340549620299</v>
      </c>
      <c r="H11" s="23">
        <f>+F11/E11*100</f>
        <v>101.07069961192276</v>
      </c>
      <c r="J11" s="31"/>
      <c r="K11" s="17"/>
      <c r="M11" s="17"/>
    </row>
    <row r="12" spans="1:8" s="25" customFormat="1" ht="21" customHeight="1">
      <c r="A12" s="20">
        <v>4</v>
      </c>
      <c r="B12" s="21" t="s">
        <v>220</v>
      </c>
      <c r="C12" s="20" t="s">
        <v>219</v>
      </c>
      <c r="D12" s="32">
        <v>162.2</v>
      </c>
      <c r="E12" s="12">
        <v>172</v>
      </c>
      <c r="F12" s="13">
        <v>172.5</v>
      </c>
      <c r="G12" s="23">
        <f>+'Hệ thống chỉ tiêu PTKT'!M20</f>
        <v>100.81823495032145</v>
      </c>
      <c r="H12" s="23">
        <f>+F12/E12*100</f>
        <v>100.29069767441861</v>
      </c>
    </row>
    <row r="13" spans="1:8" s="25" customFormat="1" ht="21" customHeight="1">
      <c r="A13" s="20">
        <v>5</v>
      </c>
      <c r="B13" s="33" t="s">
        <v>221</v>
      </c>
      <c r="C13" s="20" t="s">
        <v>222</v>
      </c>
      <c r="D13" s="34">
        <v>1</v>
      </c>
      <c r="E13" s="35">
        <f>+'Hệ thống chỉ tiêu PTKT'!J72</f>
        <v>3</v>
      </c>
      <c r="F13" s="34">
        <f>+'Hệ thống chỉ tiêu PTKT'!K72</f>
        <v>5</v>
      </c>
      <c r="G13" s="23">
        <f>+'Hệ thống chỉ tiêu PTKT'!M72</f>
        <v>125</v>
      </c>
      <c r="H13" s="23">
        <f>+F13/E13*100</f>
        <v>166.66666666666669</v>
      </c>
    </row>
    <row r="14" spans="1:8" s="25" customFormat="1" ht="27.75" customHeight="1">
      <c r="A14" s="20">
        <v>6</v>
      </c>
      <c r="B14" s="36" t="s">
        <v>223</v>
      </c>
      <c r="C14" s="20" t="s">
        <v>1</v>
      </c>
      <c r="D14" s="35">
        <f>+'[2]Hệ thống chỉ tiêu PTKT'!I24</f>
        <v>117.2</v>
      </c>
      <c r="E14" s="35">
        <v>154</v>
      </c>
      <c r="F14" s="35">
        <f>+'Hệ thống chỉ tiêu PTKT'!K24</f>
        <v>172.8</v>
      </c>
      <c r="G14" s="23">
        <f>+F14/D14*100</f>
        <v>147.44027303754265</v>
      </c>
      <c r="H14" s="23">
        <f>+F14/E14*100</f>
        <v>112.20779220779222</v>
      </c>
    </row>
    <row r="15" spans="1:8" s="25" customFormat="1" ht="21" customHeight="1">
      <c r="A15" s="20">
        <v>7</v>
      </c>
      <c r="B15" s="21" t="s">
        <v>0</v>
      </c>
      <c r="C15" s="20" t="s">
        <v>1</v>
      </c>
      <c r="D15" s="22">
        <f>+'[2]Hệ thống chỉ tiêu PTKT'!I28</f>
        <v>3826</v>
      </c>
      <c r="E15" s="22">
        <v>4250</v>
      </c>
      <c r="F15" s="22">
        <v>4280</v>
      </c>
      <c r="G15" s="23">
        <f>+F15/D15*100</f>
        <v>111.86617877679039</v>
      </c>
      <c r="H15" s="23">
        <f>+F15/E15*100</f>
        <v>100.70588235294117</v>
      </c>
    </row>
    <row r="16" spans="1:13" s="25" customFormat="1" ht="21" customHeight="1">
      <c r="A16" s="20">
        <v>8</v>
      </c>
      <c r="B16" s="21" t="s">
        <v>224</v>
      </c>
      <c r="C16" s="20" t="s">
        <v>5</v>
      </c>
      <c r="D16" s="37">
        <v>12</v>
      </c>
      <c r="E16" s="37">
        <v>12.1</v>
      </c>
      <c r="F16" s="37">
        <v>12.23</v>
      </c>
      <c r="G16" s="23" t="s">
        <v>214</v>
      </c>
      <c r="H16" s="23" t="s">
        <v>214</v>
      </c>
      <c r="M16" s="25">
        <f>+E16*101.1%</f>
        <v>12.233099999999999</v>
      </c>
    </row>
    <row r="17" spans="1:8" s="25" customFormat="1" ht="21" customHeight="1">
      <c r="A17" s="20">
        <v>9</v>
      </c>
      <c r="B17" s="21" t="s">
        <v>120</v>
      </c>
      <c r="C17" s="20"/>
      <c r="D17" s="35"/>
      <c r="E17" s="35"/>
      <c r="F17" s="35"/>
      <c r="G17" s="38"/>
      <c r="H17" s="20"/>
    </row>
    <row r="18" spans="1:8" ht="21" customHeight="1">
      <c r="A18" s="28"/>
      <c r="B18" s="29" t="s">
        <v>225</v>
      </c>
      <c r="C18" s="28" t="s">
        <v>5</v>
      </c>
      <c r="D18" s="30">
        <f>+'[2]Hệ thống chỉ tiêu PTKT'!I131</f>
        <v>100</v>
      </c>
      <c r="E18" s="39">
        <f>+'[2]Hệ thống chỉ tiêu PTKT'!J131</f>
        <v>100</v>
      </c>
      <c r="F18" s="30">
        <f>+'[2]Hệ thống chỉ tiêu PTKT'!K131</f>
        <v>100</v>
      </c>
      <c r="G18" s="23" t="s">
        <v>214</v>
      </c>
      <c r="H18" s="40" t="s">
        <v>214</v>
      </c>
    </row>
    <row r="19" spans="1:8" ht="21" customHeight="1">
      <c r="A19" s="28"/>
      <c r="B19" s="29" t="s">
        <v>226</v>
      </c>
      <c r="C19" s="28" t="s">
        <v>5</v>
      </c>
      <c r="D19" s="30">
        <f>+'[2]Hệ thống chỉ tiêu PTKT'!I137</f>
        <v>99</v>
      </c>
      <c r="E19" s="39">
        <v>100</v>
      </c>
      <c r="F19" s="39">
        <f>+'Hệ thống chỉ tiêu PTKT'!K139</f>
        <v>99.9</v>
      </c>
      <c r="G19" s="23" t="s">
        <v>214</v>
      </c>
      <c r="H19" s="40" t="s">
        <v>214</v>
      </c>
    </row>
    <row r="20" spans="1:8" s="25" customFormat="1" ht="21" customHeight="1">
      <c r="A20" s="20">
        <v>10</v>
      </c>
      <c r="B20" s="21" t="s">
        <v>227</v>
      </c>
      <c r="C20" s="20"/>
      <c r="D20" s="26"/>
      <c r="E20" s="35"/>
      <c r="F20" s="35"/>
      <c r="G20" s="23"/>
      <c r="H20" s="40"/>
    </row>
    <row r="21" spans="1:12" s="25" customFormat="1" ht="21" customHeight="1">
      <c r="A21" s="28"/>
      <c r="B21" s="29" t="s">
        <v>228</v>
      </c>
      <c r="C21" s="28" t="s">
        <v>5</v>
      </c>
      <c r="D21" s="41">
        <v>74.1</v>
      </c>
      <c r="E21" s="41">
        <v>78</v>
      </c>
      <c r="F21" s="41">
        <f>+'Hệ thống chỉ tiêu PTKT'!K98</f>
        <v>78</v>
      </c>
      <c r="G21" s="42" t="s">
        <v>214</v>
      </c>
      <c r="H21" s="43" t="s">
        <v>214</v>
      </c>
      <c r="L21" s="44"/>
    </row>
    <row r="22" spans="1:8" s="25" customFormat="1" ht="21" customHeight="1">
      <c r="A22" s="28"/>
      <c r="B22" s="29" t="s">
        <v>229</v>
      </c>
      <c r="C22" s="28" t="s">
        <v>52</v>
      </c>
      <c r="D22" s="45">
        <v>3316</v>
      </c>
      <c r="E22" s="45">
        <v>3200</v>
      </c>
      <c r="F22" s="45">
        <f>+'Hệ thống chỉ tiêu PTKT'!K96</f>
        <v>3310</v>
      </c>
      <c r="G22" s="46">
        <f>+F22/D22*100</f>
        <v>99.81905910735827</v>
      </c>
      <c r="H22" s="47">
        <f>+F22/E22*100</f>
        <v>103.4375</v>
      </c>
    </row>
    <row r="23" spans="1:8" s="25" customFormat="1" ht="21" customHeight="1">
      <c r="A23" s="20">
        <v>11</v>
      </c>
      <c r="B23" s="21" t="s">
        <v>230</v>
      </c>
      <c r="C23" s="20" t="s">
        <v>5</v>
      </c>
      <c r="D23" s="48">
        <v>4.9</v>
      </c>
      <c r="E23" s="49">
        <v>2.47</v>
      </c>
      <c r="F23" s="48">
        <v>2.21</v>
      </c>
      <c r="G23" s="50" t="s">
        <v>214</v>
      </c>
      <c r="H23" s="50" t="s">
        <v>214</v>
      </c>
    </row>
    <row r="24" spans="1:8" s="25" customFormat="1" ht="21" customHeight="1">
      <c r="A24" s="20">
        <v>12</v>
      </c>
      <c r="B24" s="21" t="s">
        <v>231</v>
      </c>
      <c r="C24" s="20"/>
      <c r="D24" s="35"/>
      <c r="E24" s="35"/>
      <c r="F24" s="35"/>
      <c r="G24" s="38"/>
      <c r="H24" s="20"/>
    </row>
    <row r="25" spans="1:8" ht="21" customHeight="1">
      <c r="A25" s="28"/>
      <c r="B25" s="29" t="s">
        <v>232</v>
      </c>
      <c r="C25" s="28" t="s">
        <v>5</v>
      </c>
      <c r="D25" s="51">
        <v>89.9</v>
      </c>
      <c r="E25" s="41">
        <f>+'Hệ thống chỉ tiêu PTKT'!J111</f>
        <v>89</v>
      </c>
      <c r="F25" s="41">
        <f>+'Hệ thống chỉ tiêu PTKT'!K111</f>
        <v>91.7</v>
      </c>
      <c r="G25" s="40" t="s">
        <v>214</v>
      </c>
      <c r="H25" s="40" t="s">
        <v>214</v>
      </c>
    </row>
    <row r="26" spans="1:8" ht="21" customHeight="1">
      <c r="A26" s="28"/>
      <c r="B26" s="29" t="s">
        <v>233</v>
      </c>
      <c r="C26" s="28" t="s">
        <v>5</v>
      </c>
      <c r="D26" s="51">
        <v>85.17</v>
      </c>
      <c r="E26" s="52">
        <f>+'Hệ thống chỉ tiêu PTKT'!J113</f>
        <v>85.2</v>
      </c>
      <c r="F26" s="52">
        <f>+'Hệ thống chỉ tiêu PTKT'!K113</f>
        <v>86.43533123028391</v>
      </c>
      <c r="G26" s="40" t="s">
        <v>214</v>
      </c>
      <c r="H26" s="40" t="s">
        <v>214</v>
      </c>
    </row>
    <row r="27" spans="1:8" ht="21" customHeight="1">
      <c r="A27" s="28"/>
      <c r="B27" s="29" t="s">
        <v>234</v>
      </c>
      <c r="C27" s="28" t="s">
        <v>5</v>
      </c>
      <c r="D27" s="41">
        <v>90.7</v>
      </c>
      <c r="E27" s="41">
        <f>+'Hệ thống chỉ tiêu PTKT'!J115</f>
        <v>90</v>
      </c>
      <c r="F27" s="41">
        <f>+'Hệ thống chỉ tiêu PTKT'!K115</f>
        <v>93.2</v>
      </c>
      <c r="G27" s="40" t="s">
        <v>214</v>
      </c>
      <c r="H27" s="40" t="s">
        <v>214</v>
      </c>
    </row>
    <row r="28" spans="1:8" s="25" customFormat="1" ht="21" customHeight="1">
      <c r="A28" s="20">
        <v>13</v>
      </c>
      <c r="B28" s="21" t="s">
        <v>235</v>
      </c>
      <c r="C28" s="20" t="s">
        <v>82</v>
      </c>
      <c r="D28" s="26">
        <v>22</v>
      </c>
      <c r="E28" s="26">
        <v>22</v>
      </c>
      <c r="F28" s="26">
        <v>22</v>
      </c>
      <c r="G28" s="53">
        <f>+F28/D28*100</f>
        <v>100</v>
      </c>
      <c r="H28" s="24">
        <f>+F28/E28*100</f>
        <v>100</v>
      </c>
    </row>
    <row r="29" spans="1:8" s="25" customFormat="1" ht="21" customHeight="1">
      <c r="A29" s="20"/>
      <c r="B29" s="29" t="s">
        <v>236</v>
      </c>
      <c r="C29" s="28" t="s">
        <v>5</v>
      </c>
      <c r="D29" s="54">
        <v>99.5</v>
      </c>
      <c r="E29" s="54">
        <v>99.8</v>
      </c>
      <c r="F29" s="54">
        <v>99.8</v>
      </c>
      <c r="G29" s="55" t="s">
        <v>214</v>
      </c>
      <c r="H29" s="55" t="s">
        <v>214</v>
      </c>
    </row>
    <row r="30" spans="1:10" s="25" customFormat="1" ht="21" customHeight="1">
      <c r="A30" s="20">
        <v>14</v>
      </c>
      <c r="B30" s="21" t="s">
        <v>237</v>
      </c>
      <c r="C30" s="56" t="s">
        <v>238</v>
      </c>
      <c r="D30" s="57">
        <v>0.02</v>
      </c>
      <c r="E30" s="58">
        <v>0.04</v>
      </c>
      <c r="F30" s="58" t="s">
        <v>239</v>
      </c>
      <c r="G30" s="59" t="s">
        <v>214</v>
      </c>
      <c r="H30" s="59" t="s">
        <v>214</v>
      </c>
      <c r="J30" s="220"/>
    </row>
    <row r="31" spans="1:11" s="25" customFormat="1" ht="21" customHeight="1">
      <c r="A31" s="20">
        <v>15</v>
      </c>
      <c r="B31" s="21" t="s">
        <v>240</v>
      </c>
      <c r="C31" s="20" t="s">
        <v>5</v>
      </c>
      <c r="D31" s="54">
        <v>11.8</v>
      </c>
      <c r="E31" s="87">
        <v>10.7</v>
      </c>
      <c r="F31" s="100">
        <v>10.65</v>
      </c>
      <c r="G31" s="59" t="s">
        <v>214</v>
      </c>
      <c r="H31" s="59" t="s">
        <v>214</v>
      </c>
      <c r="K31" s="44"/>
    </row>
    <row r="32" spans="1:8" s="25" customFormat="1" ht="21" customHeight="1">
      <c r="A32" s="20">
        <v>16</v>
      </c>
      <c r="B32" s="21" t="s">
        <v>241</v>
      </c>
      <c r="C32" s="20"/>
      <c r="D32" s="60"/>
      <c r="E32" s="60"/>
      <c r="F32" s="60"/>
      <c r="G32" s="40"/>
      <c r="H32" s="40"/>
    </row>
    <row r="33" spans="1:8" s="25" customFormat="1" ht="21" customHeight="1">
      <c r="A33" s="20"/>
      <c r="B33" s="29" t="s">
        <v>242</v>
      </c>
      <c r="C33" s="28" t="s">
        <v>5</v>
      </c>
      <c r="D33" s="41">
        <v>98</v>
      </c>
      <c r="E33" s="41">
        <v>98.5</v>
      </c>
      <c r="F33" s="61">
        <f>+'Hệ thống chỉ tiêu PTKT'!K145</f>
        <v>98.5</v>
      </c>
      <c r="G33" s="40" t="s">
        <v>214</v>
      </c>
      <c r="H33" s="40" t="s">
        <v>214</v>
      </c>
    </row>
    <row r="34" spans="1:8" s="25" customFormat="1" ht="21" customHeight="1">
      <c r="A34" s="20"/>
      <c r="B34" s="29" t="s">
        <v>243</v>
      </c>
      <c r="C34" s="28" t="s">
        <v>5</v>
      </c>
      <c r="D34" s="41">
        <v>90</v>
      </c>
      <c r="E34" s="41">
        <v>92</v>
      </c>
      <c r="F34" s="61">
        <f>+'Hệ thống chỉ tiêu PTKT'!K146</f>
        <v>97</v>
      </c>
      <c r="G34" s="40" t="s">
        <v>214</v>
      </c>
      <c r="H34" s="40" t="s">
        <v>214</v>
      </c>
    </row>
    <row r="35" spans="1:8" s="25" customFormat="1" ht="21" customHeight="1">
      <c r="A35" s="20"/>
      <c r="B35" s="29" t="s">
        <v>244</v>
      </c>
      <c r="C35" s="28" t="s">
        <v>5</v>
      </c>
      <c r="D35" s="62">
        <v>60</v>
      </c>
      <c r="E35" s="62">
        <v>68</v>
      </c>
      <c r="F35" s="62">
        <f>+'Hệ thống chỉ tiêu PTKT'!K149</f>
        <v>75</v>
      </c>
      <c r="G35" s="40"/>
      <c r="H35" s="40"/>
    </row>
    <row r="36" spans="1:8" s="25" customFormat="1" ht="21" customHeight="1">
      <c r="A36" s="20"/>
      <c r="B36" s="29" t="s">
        <v>245</v>
      </c>
      <c r="C36" s="28" t="s">
        <v>5</v>
      </c>
      <c r="D36" s="41">
        <v>98</v>
      </c>
      <c r="E36" s="41">
        <v>99</v>
      </c>
      <c r="F36" s="41">
        <f>+'Hệ thống chỉ tiêu PTKT'!K150</f>
        <v>99.9</v>
      </c>
      <c r="G36" s="40" t="s">
        <v>214</v>
      </c>
      <c r="H36" s="40" t="s">
        <v>214</v>
      </c>
    </row>
    <row r="37" spans="1:8" s="25" customFormat="1" ht="21" customHeight="1">
      <c r="A37" s="20">
        <v>17</v>
      </c>
      <c r="B37" s="21" t="s">
        <v>259</v>
      </c>
      <c r="C37" s="20"/>
      <c r="D37" s="24"/>
      <c r="E37" s="24"/>
      <c r="F37" s="24"/>
      <c r="G37" s="38"/>
      <c r="H37" s="40" t="s">
        <v>214</v>
      </c>
    </row>
    <row r="38" spans="1:10" ht="21" customHeight="1">
      <c r="A38" s="28"/>
      <c r="B38" s="29" t="s">
        <v>246</v>
      </c>
      <c r="C38" s="28" t="s">
        <v>247</v>
      </c>
      <c r="D38" s="63">
        <v>18</v>
      </c>
      <c r="E38" s="225" t="s">
        <v>248</v>
      </c>
      <c r="F38" s="63">
        <v>13</v>
      </c>
      <c r="G38" s="47"/>
      <c r="H38" s="40" t="s">
        <v>214</v>
      </c>
      <c r="J38" s="17">
        <v>13</v>
      </c>
    </row>
    <row r="39" spans="1:10" ht="21" customHeight="1">
      <c r="A39" s="28"/>
      <c r="B39" s="29" t="s">
        <v>249</v>
      </c>
      <c r="C39" s="28" t="s">
        <v>52</v>
      </c>
      <c r="D39" s="63">
        <v>11</v>
      </c>
      <c r="E39" s="226"/>
      <c r="F39" s="63">
        <v>10</v>
      </c>
      <c r="G39" s="47"/>
      <c r="H39" s="40" t="s">
        <v>214</v>
      </c>
      <c r="J39" s="17">
        <v>9</v>
      </c>
    </row>
    <row r="40" spans="1:10" ht="21" customHeight="1">
      <c r="A40" s="64"/>
      <c r="B40" s="29" t="s">
        <v>250</v>
      </c>
      <c r="C40" s="28" t="s">
        <v>52</v>
      </c>
      <c r="D40" s="65">
        <v>14</v>
      </c>
      <c r="E40" s="227"/>
      <c r="F40" s="65">
        <v>6</v>
      </c>
      <c r="G40" s="47"/>
      <c r="H40" s="66"/>
      <c r="J40" s="17">
        <v>5</v>
      </c>
    </row>
    <row r="42" ht="15">
      <c r="B42" s="96"/>
    </row>
  </sheetData>
  <sheetProtection/>
  <mergeCells count="10">
    <mergeCell ref="E38:E40"/>
    <mergeCell ref="A1:H1"/>
    <mergeCell ref="A2:H2"/>
    <mergeCell ref="A4:A5"/>
    <mergeCell ref="B4:B5"/>
    <mergeCell ref="C4:C5"/>
    <mergeCell ref="D4:D5"/>
    <mergeCell ref="E4:F4"/>
    <mergeCell ref="G4:G5"/>
    <mergeCell ref="H4:H5"/>
  </mergeCells>
  <printOptions horizontalCentered="1"/>
  <pageMargins left="0.74" right="0.28" top="0.5" bottom="0.25" header="0.35" footer="0.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R182"/>
  <sheetViews>
    <sheetView tabSelected="1" zoomScale="91" zoomScaleNormal="91" zoomScaleSheetLayoutView="100" zoomScalePageLayoutView="0" workbookViewId="0" topLeftCell="A20">
      <pane ySplit="2916" topLeftCell="A10" activePane="topLeft" state="split"/>
      <selection pane="topLeft" activeCell="L27" sqref="L27"/>
      <selection pane="bottomLeft" activeCell="I13" sqref="I13"/>
    </sheetView>
  </sheetViews>
  <sheetFormatPr defaultColWidth="9.140625" defaultRowHeight="12.75"/>
  <cols>
    <col min="1" max="1" width="4.8515625" style="215" customWidth="1"/>
    <col min="2" max="2" width="46.00390625" style="216" customWidth="1"/>
    <col min="3" max="3" width="10.8515625" style="217" bestFit="1" customWidth="1"/>
    <col min="4" max="4" width="22.8515625" style="218" hidden="1" customWidth="1"/>
    <col min="5" max="5" width="28.00390625" style="218" hidden="1" customWidth="1"/>
    <col min="6" max="6" width="22.8515625" style="218" hidden="1" customWidth="1"/>
    <col min="7" max="8" width="10.140625" style="218" hidden="1" customWidth="1"/>
    <col min="9" max="9" width="12.421875" style="218" customWidth="1"/>
    <col min="10" max="10" width="10.421875" style="218" customWidth="1"/>
    <col min="11" max="11" width="12.421875" style="218" customWidth="1"/>
    <col min="12" max="12" width="10.57421875" style="218" customWidth="1"/>
    <col min="13" max="14" width="11.00390625" style="218" customWidth="1"/>
    <col min="15" max="15" width="9.57421875" style="187" bestFit="1" customWidth="1"/>
    <col min="16" max="17" width="9.140625" style="187" customWidth="1"/>
    <col min="18" max="18" width="9.57421875" style="187" bestFit="1" customWidth="1"/>
    <col min="19" max="19" width="14.8515625" style="187" bestFit="1" customWidth="1"/>
    <col min="20" max="20" width="9.140625" style="187" customWidth="1"/>
    <col min="21" max="21" width="11.8515625" style="187" bestFit="1" customWidth="1"/>
    <col min="22" max="23" width="9.140625" style="187" customWidth="1"/>
    <col min="24" max="25" width="15.140625" style="187" bestFit="1" customWidth="1"/>
    <col min="26" max="26" width="10.57421875" style="187" bestFit="1" customWidth="1"/>
    <col min="27" max="27" width="9.57421875" style="187" bestFit="1" customWidth="1"/>
    <col min="28" max="32" width="9.140625" style="187" customWidth="1"/>
    <col min="33" max="33" width="14.57421875" style="187" customWidth="1"/>
    <col min="34" max="219" width="9.140625" style="187" customWidth="1"/>
    <col min="220" max="221" width="15.421875" style="187" customWidth="1"/>
    <col min="222" max="16384" width="9.140625" style="187" customWidth="1"/>
  </cols>
  <sheetData>
    <row r="1" spans="1:14" ht="24" customHeight="1">
      <c r="A1" s="235" t="s">
        <v>256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ht="19.5" customHeight="1">
      <c r="A2" s="236" t="s">
        <v>261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10.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s="189" customFormat="1" ht="21" customHeight="1">
      <c r="A4" s="237" t="s">
        <v>125</v>
      </c>
      <c r="B4" s="233" t="s">
        <v>2</v>
      </c>
      <c r="C4" s="233" t="s">
        <v>135</v>
      </c>
      <c r="D4" s="233" t="s">
        <v>161</v>
      </c>
      <c r="E4" s="233" t="s">
        <v>162</v>
      </c>
      <c r="F4" s="233" t="s">
        <v>163</v>
      </c>
      <c r="G4" s="233" t="s">
        <v>164</v>
      </c>
      <c r="H4" s="233"/>
      <c r="I4" s="233" t="s">
        <v>200</v>
      </c>
      <c r="J4" s="234" t="s">
        <v>196</v>
      </c>
      <c r="K4" s="234" t="s">
        <v>201</v>
      </c>
      <c r="L4" s="234" t="s">
        <v>202</v>
      </c>
      <c r="M4" s="234" t="s">
        <v>136</v>
      </c>
      <c r="N4" s="234"/>
    </row>
    <row r="5" spans="1:14" s="189" customFormat="1" ht="66.75" customHeight="1">
      <c r="A5" s="237"/>
      <c r="B5" s="238"/>
      <c r="C5" s="239"/>
      <c r="D5" s="233"/>
      <c r="E5" s="233"/>
      <c r="F5" s="233"/>
      <c r="G5" s="102" t="s">
        <v>165</v>
      </c>
      <c r="H5" s="102" t="s">
        <v>166</v>
      </c>
      <c r="I5" s="233"/>
      <c r="J5" s="234"/>
      <c r="K5" s="234"/>
      <c r="L5" s="234"/>
      <c r="M5" s="103" t="s">
        <v>203</v>
      </c>
      <c r="N5" s="103" t="s">
        <v>204</v>
      </c>
    </row>
    <row r="6" spans="1:19" s="189" customFormat="1" ht="18.75" customHeight="1">
      <c r="A6" s="105" t="s">
        <v>22</v>
      </c>
      <c r="B6" s="106" t="s">
        <v>111</v>
      </c>
      <c r="C6" s="104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S6" s="190"/>
    </row>
    <row r="7" spans="1:14" s="189" customFormat="1" ht="19.5" customHeight="1">
      <c r="A7" s="105">
        <v>1</v>
      </c>
      <c r="B7" s="108" t="s">
        <v>167</v>
      </c>
      <c r="C7" s="109" t="s">
        <v>1</v>
      </c>
      <c r="D7" s="68">
        <f aca="true" t="shared" si="0" ref="D7:I7">+D8+D9+D10</f>
        <v>5648</v>
      </c>
      <c r="E7" s="68">
        <f t="shared" si="0"/>
        <v>6385</v>
      </c>
      <c r="F7" s="68">
        <f t="shared" si="0"/>
        <v>6447</v>
      </c>
      <c r="G7" s="68">
        <f t="shared" si="0"/>
        <v>7255</v>
      </c>
      <c r="H7" s="68">
        <f t="shared" si="0"/>
        <v>7615.475348194759</v>
      </c>
      <c r="I7" s="68">
        <f t="shared" si="0"/>
        <v>11473</v>
      </c>
      <c r="J7" s="68">
        <v>13258</v>
      </c>
      <c r="K7" s="68">
        <f>+K8+K9+K10</f>
        <v>12790</v>
      </c>
      <c r="L7" s="68">
        <f>+L8+L9+L10</f>
        <v>14140</v>
      </c>
      <c r="M7" s="15">
        <f>+K7/I7*100</f>
        <v>111.47912490194369</v>
      </c>
      <c r="N7" s="15">
        <f aca="true" t="shared" si="1" ref="N7:N14">+K7/J7*100</f>
        <v>96.47005581535677</v>
      </c>
    </row>
    <row r="8" spans="1:14" s="189" customFormat="1" ht="19.5" customHeight="1">
      <c r="A8" s="105"/>
      <c r="B8" s="110" t="s">
        <v>184</v>
      </c>
      <c r="C8" s="111" t="s">
        <v>1</v>
      </c>
      <c r="D8" s="14">
        <v>2273</v>
      </c>
      <c r="E8" s="14">
        <v>2516</v>
      </c>
      <c r="F8" s="14">
        <v>2291</v>
      </c>
      <c r="G8" s="14">
        <v>2475</v>
      </c>
      <c r="H8" s="14">
        <f>+H12/1.556</f>
        <v>2552.6992287917737</v>
      </c>
      <c r="I8" s="14">
        <v>2831</v>
      </c>
      <c r="J8" s="14">
        <v>3050</v>
      </c>
      <c r="K8" s="14">
        <v>2890</v>
      </c>
      <c r="L8" s="14">
        <v>2980</v>
      </c>
      <c r="M8" s="15">
        <f aca="true" t="shared" si="2" ref="M8:M67">+K8/I8*100</f>
        <v>102.0840692334864</v>
      </c>
      <c r="N8" s="15">
        <f t="shared" si="1"/>
        <v>94.75409836065573</v>
      </c>
    </row>
    <row r="9" spans="1:14" s="189" customFormat="1" ht="19.5" customHeight="1">
      <c r="A9" s="105"/>
      <c r="B9" s="110" t="s">
        <v>185</v>
      </c>
      <c r="C9" s="111" t="s">
        <v>1</v>
      </c>
      <c r="D9" s="14">
        <v>1887</v>
      </c>
      <c r="E9" s="14">
        <v>2248</v>
      </c>
      <c r="F9" s="14">
        <v>2476</v>
      </c>
      <c r="G9" s="14">
        <v>2990</v>
      </c>
      <c r="H9" s="14">
        <f>+H13/1.34</f>
        <v>3094.776119402985</v>
      </c>
      <c r="I9" s="14">
        <v>6257</v>
      </c>
      <c r="J9" s="14">
        <v>7768</v>
      </c>
      <c r="K9" s="14">
        <v>7205</v>
      </c>
      <c r="L9" s="14">
        <v>8210</v>
      </c>
      <c r="M9" s="15">
        <f t="shared" si="2"/>
        <v>115.15103084545308</v>
      </c>
      <c r="N9" s="15">
        <f t="shared" si="1"/>
        <v>92.75231719876416</v>
      </c>
    </row>
    <row r="10" spans="1:14" s="189" customFormat="1" ht="19.5" customHeight="1">
      <c r="A10" s="105"/>
      <c r="B10" s="110" t="s">
        <v>186</v>
      </c>
      <c r="C10" s="111" t="s">
        <v>1</v>
      </c>
      <c r="D10" s="14">
        <v>1488</v>
      </c>
      <c r="E10" s="14">
        <v>1621</v>
      </c>
      <c r="F10" s="14">
        <v>1680</v>
      </c>
      <c r="G10" s="14">
        <v>1790</v>
      </c>
      <c r="H10" s="14">
        <v>1968</v>
      </c>
      <c r="I10" s="14">
        <v>2385</v>
      </c>
      <c r="J10" s="14">
        <v>2440</v>
      </c>
      <c r="K10" s="14">
        <v>2695</v>
      </c>
      <c r="L10" s="14">
        <v>2950</v>
      </c>
      <c r="M10" s="15">
        <f t="shared" si="2"/>
        <v>112.9979035639413</v>
      </c>
      <c r="N10" s="15">
        <f t="shared" si="1"/>
        <v>110.45081967213115</v>
      </c>
    </row>
    <row r="11" spans="1:19" s="191" customFormat="1" ht="18.75" customHeight="1">
      <c r="A11" s="105">
        <v>1</v>
      </c>
      <c r="B11" s="108" t="s">
        <v>58</v>
      </c>
      <c r="C11" s="109" t="s">
        <v>1</v>
      </c>
      <c r="D11" s="68">
        <f>+D12+D13+D14</f>
        <v>7801</v>
      </c>
      <c r="E11" s="68">
        <f>+E12+E13+E14</f>
        <v>9082</v>
      </c>
      <c r="F11" s="68">
        <v>9182</v>
      </c>
      <c r="G11" s="68">
        <f>+G12+G13+G14</f>
        <v>10550</v>
      </c>
      <c r="H11" s="68">
        <f>+H12+H13+H14</f>
        <v>11144</v>
      </c>
      <c r="I11" s="68">
        <f>+I12+I13+I14</f>
        <v>18402</v>
      </c>
      <c r="J11" s="68">
        <v>20463</v>
      </c>
      <c r="K11" s="68">
        <f>+K12+K13+K14</f>
        <v>20681.1</v>
      </c>
      <c r="L11" s="68">
        <f>+L12+L13+L14</f>
        <v>22861</v>
      </c>
      <c r="M11" s="15">
        <f t="shared" si="2"/>
        <v>112.3850668405608</v>
      </c>
      <c r="N11" s="15">
        <f t="shared" si="1"/>
        <v>101.06582612520158</v>
      </c>
      <c r="S11" s="189"/>
    </row>
    <row r="12" spans="1:14" ht="18.75" customHeight="1">
      <c r="A12" s="105"/>
      <c r="B12" s="110" t="s">
        <v>184</v>
      </c>
      <c r="C12" s="111" t="s">
        <v>1</v>
      </c>
      <c r="D12" s="14">
        <v>3378</v>
      </c>
      <c r="E12" s="14">
        <v>3822</v>
      </c>
      <c r="F12" s="14">
        <f>+F34</f>
        <v>3483</v>
      </c>
      <c r="G12" s="14">
        <f>+G34</f>
        <v>3860</v>
      </c>
      <c r="H12" s="14">
        <f>+H34</f>
        <v>3972</v>
      </c>
      <c r="I12" s="15">
        <v>5011</v>
      </c>
      <c r="J12" s="14">
        <v>5113</v>
      </c>
      <c r="K12" s="15">
        <f>+K34</f>
        <v>5170.1</v>
      </c>
      <c r="L12" s="15">
        <f>+L34</f>
        <v>5371</v>
      </c>
      <c r="M12" s="15">
        <f t="shared" si="2"/>
        <v>103.17501496707244</v>
      </c>
      <c r="N12" s="15">
        <f t="shared" si="1"/>
        <v>101.11676119694897</v>
      </c>
    </row>
    <row r="13" spans="1:14" ht="18.75" customHeight="1">
      <c r="A13" s="105"/>
      <c r="B13" s="110" t="s">
        <v>185</v>
      </c>
      <c r="C13" s="111" t="s">
        <v>1</v>
      </c>
      <c r="D13" s="14">
        <v>2485</v>
      </c>
      <c r="E13" s="14">
        <v>3010</v>
      </c>
      <c r="F13" s="14">
        <f>+F74</f>
        <v>3281</v>
      </c>
      <c r="G13" s="14">
        <f>+G74</f>
        <v>3990</v>
      </c>
      <c r="H13" s="14">
        <f>+H74</f>
        <v>4147</v>
      </c>
      <c r="I13" s="15">
        <v>8539</v>
      </c>
      <c r="J13" s="14">
        <v>9900</v>
      </c>
      <c r="K13" s="15">
        <f>+K74</f>
        <v>9928</v>
      </c>
      <c r="L13" s="15">
        <f>+L74</f>
        <v>11380</v>
      </c>
      <c r="M13" s="15">
        <f t="shared" si="2"/>
        <v>116.26654174961939</v>
      </c>
      <c r="N13" s="15">
        <f t="shared" si="1"/>
        <v>100.28282828282829</v>
      </c>
    </row>
    <row r="14" spans="1:14" ht="18.75" customHeight="1">
      <c r="A14" s="105"/>
      <c r="B14" s="110" t="s">
        <v>186</v>
      </c>
      <c r="C14" s="111" t="s">
        <v>1</v>
      </c>
      <c r="D14" s="14">
        <v>1938</v>
      </c>
      <c r="E14" s="14">
        <v>2250</v>
      </c>
      <c r="F14" s="14">
        <f>+F84</f>
        <v>2418</v>
      </c>
      <c r="G14" s="14">
        <f>+G84</f>
        <v>2700</v>
      </c>
      <c r="H14" s="14">
        <f>+H84</f>
        <v>3025</v>
      </c>
      <c r="I14" s="15">
        <v>4852</v>
      </c>
      <c r="J14" s="14">
        <v>5450</v>
      </c>
      <c r="K14" s="15">
        <f>+K84</f>
        <v>5583</v>
      </c>
      <c r="L14" s="15">
        <f>+L84</f>
        <v>6110</v>
      </c>
      <c r="M14" s="15">
        <f t="shared" si="2"/>
        <v>115.06595218466612</v>
      </c>
      <c r="N14" s="15">
        <f t="shared" si="1"/>
        <v>102.44036697247707</v>
      </c>
    </row>
    <row r="15" spans="1:26" s="191" customFormat="1" ht="18.75" customHeight="1">
      <c r="A15" s="105">
        <v>2</v>
      </c>
      <c r="B15" s="112" t="s">
        <v>168</v>
      </c>
      <c r="C15" s="105" t="s">
        <v>5</v>
      </c>
      <c r="D15" s="113">
        <v>100</v>
      </c>
      <c r="E15" s="114">
        <v>100</v>
      </c>
      <c r="F15" s="114">
        <v>100</v>
      </c>
      <c r="G15" s="114">
        <v>100</v>
      </c>
      <c r="H15" s="114">
        <v>100</v>
      </c>
      <c r="I15" s="69">
        <f>+I16+I17+I18</f>
        <v>100</v>
      </c>
      <c r="J15" s="69">
        <f>+J16+J17+J18</f>
        <v>100</v>
      </c>
      <c r="K15" s="69">
        <f>+K16+K17+K18</f>
        <v>100</v>
      </c>
      <c r="L15" s="69">
        <f>+L16+L17+L18</f>
        <v>100</v>
      </c>
      <c r="M15" s="15"/>
      <c r="N15" s="15"/>
      <c r="S15" s="187"/>
      <c r="U15" s="187"/>
      <c r="X15" s="192"/>
      <c r="Y15" s="192"/>
      <c r="Z15" s="192"/>
    </row>
    <row r="16" spans="1:26" s="193" customFormat="1" ht="18.75" customHeight="1">
      <c r="A16" s="105"/>
      <c r="B16" s="110" t="s">
        <v>184</v>
      </c>
      <c r="C16" s="115" t="s">
        <v>5</v>
      </c>
      <c r="D16" s="71">
        <f aca="true" t="shared" si="3" ref="D16:L16">+D12/D11*100</f>
        <v>43.302140751185746</v>
      </c>
      <c r="E16" s="71">
        <f t="shared" si="3"/>
        <v>42.08324157674521</v>
      </c>
      <c r="F16" s="71">
        <f t="shared" si="3"/>
        <v>37.93291221956001</v>
      </c>
      <c r="G16" s="71">
        <f t="shared" si="3"/>
        <v>36.58767772511848</v>
      </c>
      <c r="H16" s="71">
        <f t="shared" si="3"/>
        <v>35.64249820531227</v>
      </c>
      <c r="I16" s="15">
        <f t="shared" si="3"/>
        <v>27.23073578958809</v>
      </c>
      <c r="J16" s="15">
        <f t="shared" si="3"/>
        <v>24.98656111029663</v>
      </c>
      <c r="K16" s="15">
        <f t="shared" si="3"/>
        <v>24.999153816769905</v>
      </c>
      <c r="L16" s="15">
        <f t="shared" si="3"/>
        <v>23.494160360439174</v>
      </c>
      <c r="M16" s="15"/>
      <c r="N16" s="15"/>
      <c r="S16" s="187"/>
      <c r="U16" s="187"/>
      <c r="X16" s="194"/>
      <c r="Y16" s="194"/>
      <c r="Z16" s="194"/>
    </row>
    <row r="17" spans="1:26" s="193" customFormat="1" ht="18.75" customHeight="1">
      <c r="A17" s="105"/>
      <c r="B17" s="110" t="s">
        <v>187</v>
      </c>
      <c r="C17" s="115" t="s">
        <v>5</v>
      </c>
      <c r="D17" s="71">
        <f aca="true" t="shared" si="4" ref="D17:L17">+D13/D11*100</f>
        <v>31.854890398666836</v>
      </c>
      <c r="E17" s="71">
        <f t="shared" si="4"/>
        <v>33.142479630037435</v>
      </c>
      <c r="F17" s="71">
        <f t="shared" si="4"/>
        <v>35.7329557830538</v>
      </c>
      <c r="G17" s="71">
        <f t="shared" si="4"/>
        <v>37.81990521327015</v>
      </c>
      <c r="H17" s="71">
        <f t="shared" si="4"/>
        <v>37.21284996410625</v>
      </c>
      <c r="I17" s="15">
        <f t="shared" si="4"/>
        <v>46.402564938593635</v>
      </c>
      <c r="J17" s="15">
        <f t="shared" si="4"/>
        <v>48.38000293212139</v>
      </c>
      <c r="K17" s="15">
        <f t="shared" si="4"/>
        <v>48.00518347670095</v>
      </c>
      <c r="L17" s="15">
        <f t="shared" si="4"/>
        <v>49.779099776912645</v>
      </c>
      <c r="M17" s="15"/>
      <c r="N17" s="15"/>
      <c r="U17" s="187"/>
      <c r="X17" s="194"/>
      <c r="Y17" s="194"/>
      <c r="Z17" s="194"/>
    </row>
    <row r="18" spans="1:26" s="193" customFormat="1" ht="18.75" customHeight="1">
      <c r="A18" s="105"/>
      <c r="B18" s="110" t="s">
        <v>188</v>
      </c>
      <c r="C18" s="115" t="s">
        <v>5</v>
      </c>
      <c r="D18" s="71">
        <f aca="true" t="shared" si="5" ref="D18:L18">+D14/D11*100</f>
        <v>24.842968850147418</v>
      </c>
      <c r="E18" s="71">
        <f t="shared" si="5"/>
        <v>24.774278793217352</v>
      </c>
      <c r="F18" s="71">
        <f t="shared" si="5"/>
        <v>26.33413199738619</v>
      </c>
      <c r="G18" s="71">
        <f t="shared" si="5"/>
        <v>25.59241706161137</v>
      </c>
      <c r="H18" s="71">
        <f t="shared" si="5"/>
        <v>27.14465183058148</v>
      </c>
      <c r="I18" s="15">
        <f t="shared" si="5"/>
        <v>26.366699271818277</v>
      </c>
      <c r="J18" s="15">
        <f t="shared" si="5"/>
        <v>26.633435957581973</v>
      </c>
      <c r="K18" s="15">
        <f t="shared" si="5"/>
        <v>26.99566270652915</v>
      </c>
      <c r="L18" s="15">
        <f t="shared" si="5"/>
        <v>26.72673986264818</v>
      </c>
      <c r="M18" s="15"/>
      <c r="N18" s="15"/>
      <c r="U18" s="187"/>
      <c r="X18" s="194"/>
      <c r="Y18" s="194"/>
      <c r="Z18" s="194"/>
    </row>
    <row r="19" spans="1:26" s="191" customFormat="1" ht="18.75" customHeight="1">
      <c r="A19" s="105">
        <v>3</v>
      </c>
      <c r="B19" s="116" t="s">
        <v>59</v>
      </c>
      <c r="C19" s="109" t="s">
        <v>137</v>
      </c>
      <c r="D19" s="80">
        <v>46</v>
      </c>
      <c r="E19" s="80">
        <v>53</v>
      </c>
      <c r="F19" s="80">
        <v>54.1</v>
      </c>
      <c r="G19" s="80">
        <f aca="true" t="shared" si="6" ref="G19:L19">+G11/G90</f>
        <v>61.40861466821885</v>
      </c>
      <c r="H19" s="80">
        <f t="shared" si="6"/>
        <v>64.94929478960252</v>
      </c>
      <c r="I19" s="70">
        <f t="shared" si="6"/>
        <v>100.36542132533407</v>
      </c>
      <c r="J19" s="70">
        <f t="shared" si="6"/>
        <v>109.63300294669166</v>
      </c>
      <c r="K19" s="70">
        <f t="shared" si="6"/>
        <v>110.80684308378116</v>
      </c>
      <c r="L19" s="70">
        <f t="shared" si="6"/>
        <v>120.95767195767196</v>
      </c>
      <c r="M19" s="15">
        <f t="shared" si="2"/>
        <v>110.40340549620299</v>
      </c>
      <c r="N19" s="15">
        <f>+K19/J19*100</f>
        <v>101.07069961192276</v>
      </c>
      <c r="U19" s="187"/>
      <c r="X19" s="192"/>
      <c r="Y19" s="192"/>
      <c r="Z19" s="192"/>
    </row>
    <row r="20" spans="1:14" s="195" customFormat="1" ht="18.75" customHeight="1">
      <c r="A20" s="106">
        <v>4</v>
      </c>
      <c r="B20" s="112" t="s">
        <v>60</v>
      </c>
      <c r="C20" s="109" t="s">
        <v>137</v>
      </c>
      <c r="D20" s="68">
        <f>+(1270+280)/14.091</f>
        <v>109.99929032715919</v>
      </c>
      <c r="E20" s="68">
        <v>115</v>
      </c>
      <c r="F20" s="68">
        <f>+(F36+F40)/13.667</f>
        <v>129.8017121533621</v>
      </c>
      <c r="G20" s="68">
        <f>+(G36+G40)/13.667</f>
        <v>137.55762054584034</v>
      </c>
      <c r="H20" s="68">
        <f>+(H36+H40)/13668*1000</f>
        <v>143.83962540239978</v>
      </c>
      <c r="I20" s="69">
        <v>171.1</v>
      </c>
      <c r="J20" s="68">
        <v>172</v>
      </c>
      <c r="K20" s="117">
        <v>172.5</v>
      </c>
      <c r="L20" s="117">
        <v>173</v>
      </c>
      <c r="M20" s="15">
        <f t="shared" si="2"/>
        <v>100.81823495032145</v>
      </c>
      <c r="N20" s="15">
        <f>+K20/J20*100</f>
        <v>100.29069767441861</v>
      </c>
    </row>
    <row r="21" spans="1:14" ht="18.75" customHeight="1">
      <c r="A21" s="105">
        <v>5</v>
      </c>
      <c r="B21" s="118" t="s">
        <v>128</v>
      </c>
      <c r="C21" s="109" t="s">
        <v>160</v>
      </c>
      <c r="D21" s="71"/>
      <c r="E21" s="16"/>
      <c r="F21" s="71"/>
      <c r="G21" s="71"/>
      <c r="H21" s="71"/>
      <c r="I21" s="71"/>
      <c r="J21" s="71"/>
      <c r="K21" s="71"/>
      <c r="L21" s="71"/>
      <c r="M21" s="15"/>
      <c r="N21" s="15"/>
    </row>
    <row r="22" spans="1:14" s="193" customFormat="1" ht="18.75" customHeight="1">
      <c r="A22" s="119" t="s">
        <v>20</v>
      </c>
      <c r="B22" s="120" t="s">
        <v>62</v>
      </c>
      <c r="C22" s="121" t="s">
        <v>40</v>
      </c>
      <c r="D22" s="73">
        <v>665.6</v>
      </c>
      <c r="E22" s="72">
        <v>585.4</v>
      </c>
      <c r="F22" s="73">
        <v>807.7</v>
      </c>
      <c r="G22" s="73">
        <v>654.6</v>
      </c>
      <c r="H22" s="73">
        <v>943.4</v>
      </c>
      <c r="I22" s="72">
        <v>2324</v>
      </c>
      <c r="J22" s="72">
        <v>1443.3</v>
      </c>
      <c r="K22" s="72">
        <v>2176</v>
      </c>
      <c r="L22" s="72">
        <v>1681.3</v>
      </c>
      <c r="M22" s="15">
        <f t="shared" si="2"/>
        <v>93.63166953528399</v>
      </c>
      <c r="N22" s="15">
        <f aca="true" t="shared" si="7" ref="N22:N31">+K22/J22*100</f>
        <v>150.76560659599528</v>
      </c>
    </row>
    <row r="23" spans="1:27" ht="18.75" customHeight="1">
      <c r="A23" s="105"/>
      <c r="B23" s="110" t="s">
        <v>189</v>
      </c>
      <c r="C23" s="122" t="s">
        <v>40</v>
      </c>
      <c r="D23" s="71">
        <v>191</v>
      </c>
      <c r="E23" s="15">
        <v>127.4</v>
      </c>
      <c r="F23" s="71">
        <v>265.1</v>
      </c>
      <c r="G23" s="71">
        <v>174.8</v>
      </c>
      <c r="H23" s="71">
        <v>376.2</v>
      </c>
      <c r="I23" s="15">
        <v>1425</v>
      </c>
      <c r="J23" s="15">
        <v>854.3</v>
      </c>
      <c r="K23" s="15">
        <v>952.8</v>
      </c>
      <c r="L23" s="15">
        <v>885.8</v>
      </c>
      <c r="M23" s="15">
        <f t="shared" si="2"/>
        <v>66.86315789473683</v>
      </c>
      <c r="N23" s="15">
        <f t="shared" si="7"/>
        <v>111.52990752662998</v>
      </c>
      <c r="Q23" s="207"/>
      <c r="S23" s="207"/>
      <c r="AA23" s="196"/>
    </row>
    <row r="24" spans="1:27" ht="18.75" customHeight="1">
      <c r="A24" s="105"/>
      <c r="B24" s="123" t="s">
        <v>145</v>
      </c>
      <c r="C24" s="122" t="s">
        <v>40</v>
      </c>
      <c r="D24" s="71">
        <v>53.1</v>
      </c>
      <c r="E24" s="15">
        <v>67.4</v>
      </c>
      <c r="F24" s="71">
        <v>79.2</v>
      </c>
      <c r="G24" s="71">
        <v>84.8</v>
      </c>
      <c r="H24" s="71">
        <v>110</v>
      </c>
      <c r="I24" s="15">
        <v>236</v>
      </c>
      <c r="J24" s="15">
        <v>154.30011848736467</v>
      </c>
      <c r="K24" s="15">
        <v>172.8</v>
      </c>
      <c r="L24" s="15">
        <v>160.8</v>
      </c>
      <c r="M24" s="15">
        <f t="shared" si="2"/>
        <v>73.22033898305085</v>
      </c>
      <c r="N24" s="15">
        <f t="shared" si="7"/>
        <v>111.98954459270247</v>
      </c>
      <c r="AA24" s="197"/>
    </row>
    <row r="25" spans="1:24" s="193" customFormat="1" ht="18.75" customHeight="1">
      <c r="A25" s="119" t="s">
        <v>21</v>
      </c>
      <c r="B25" s="120" t="s">
        <v>63</v>
      </c>
      <c r="C25" s="121"/>
      <c r="D25" s="73">
        <v>647.6</v>
      </c>
      <c r="E25" s="72">
        <v>573.9</v>
      </c>
      <c r="F25" s="73">
        <v>784.3</v>
      </c>
      <c r="G25" s="73">
        <v>640.2</v>
      </c>
      <c r="H25" s="73">
        <f>+H26+H27</f>
        <v>829</v>
      </c>
      <c r="I25" s="73">
        <v>2084</v>
      </c>
      <c r="J25" s="79">
        <v>1455.9</v>
      </c>
      <c r="K25" s="221">
        <v>1989</v>
      </c>
      <c r="L25" s="73">
        <v>1519.5</v>
      </c>
      <c r="M25" s="15">
        <f t="shared" si="2"/>
        <v>95.44145873320538</v>
      </c>
      <c r="N25" s="15">
        <f t="shared" si="7"/>
        <v>136.6165258602926</v>
      </c>
      <c r="O25" s="198"/>
      <c r="S25" s="199"/>
      <c r="X25" s="200"/>
    </row>
    <row r="26" spans="1:22" ht="18.75" customHeight="1">
      <c r="A26" s="119"/>
      <c r="B26" s="124" t="s">
        <v>61</v>
      </c>
      <c r="C26" s="111" t="s">
        <v>1</v>
      </c>
      <c r="D26" s="71">
        <v>142.8</v>
      </c>
      <c r="E26" s="15">
        <v>54</v>
      </c>
      <c r="F26" s="71">
        <v>184.1</v>
      </c>
      <c r="G26" s="71">
        <v>81</v>
      </c>
      <c r="H26" s="71">
        <v>289</v>
      </c>
      <c r="I26" s="71">
        <v>871</v>
      </c>
      <c r="J26" s="71">
        <v>720</v>
      </c>
      <c r="K26" s="71">
        <v>982</v>
      </c>
      <c r="L26" s="71">
        <v>560</v>
      </c>
      <c r="M26" s="15">
        <f t="shared" si="2"/>
        <v>112.74397244546499</v>
      </c>
      <c r="N26" s="15">
        <f t="shared" si="7"/>
        <v>136.38888888888889</v>
      </c>
      <c r="R26" s="196"/>
      <c r="V26" s="201"/>
    </row>
    <row r="27" spans="1:15" ht="18.75" customHeight="1">
      <c r="A27" s="119"/>
      <c r="B27" s="123" t="s">
        <v>183</v>
      </c>
      <c r="C27" s="111" t="s">
        <v>1</v>
      </c>
      <c r="D27" s="71">
        <v>478</v>
      </c>
      <c r="E27" s="15">
        <v>502.9</v>
      </c>
      <c r="F27" s="71">
        <v>562</v>
      </c>
      <c r="G27" s="71">
        <v>538.9</v>
      </c>
      <c r="H27" s="71">
        <v>540</v>
      </c>
      <c r="I27" s="74">
        <v>671</v>
      </c>
      <c r="J27" s="71">
        <v>654.8</v>
      </c>
      <c r="K27" s="74">
        <v>738.9</v>
      </c>
      <c r="L27" s="71">
        <v>728.6</v>
      </c>
      <c r="M27" s="15">
        <f t="shared" si="2"/>
        <v>110.11922503725782</v>
      </c>
      <c r="N27" s="15">
        <f t="shared" si="7"/>
        <v>112.84361637141112</v>
      </c>
      <c r="O27" s="196"/>
    </row>
    <row r="28" spans="1:16" s="191" customFormat="1" ht="18.75" customHeight="1">
      <c r="A28" s="105">
        <v>6</v>
      </c>
      <c r="B28" s="112" t="s">
        <v>0</v>
      </c>
      <c r="C28" s="109" t="s">
        <v>1</v>
      </c>
      <c r="D28" s="68">
        <f>SUM(D29:D31)</f>
        <v>1815</v>
      </c>
      <c r="E28" s="68">
        <f>SUM(E29:E31)</f>
        <v>2240</v>
      </c>
      <c r="F28" s="68">
        <f>SUM(F29:F31)</f>
        <v>2350</v>
      </c>
      <c r="G28" s="68">
        <f>SUM(G29:G31)</f>
        <v>2400</v>
      </c>
      <c r="H28" s="68">
        <v>3217</v>
      </c>
      <c r="I28" s="68">
        <f>+I29+I30+I31</f>
        <v>4035</v>
      </c>
      <c r="J28" s="68">
        <v>4250</v>
      </c>
      <c r="K28" s="68">
        <f>K29+K30+K31</f>
        <v>4279.925</v>
      </c>
      <c r="L28" s="68">
        <f>+L29+L30+L31</f>
        <v>4290</v>
      </c>
      <c r="M28" s="15">
        <f t="shared" si="2"/>
        <v>106.07001239157374</v>
      </c>
      <c r="N28" s="15">
        <f t="shared" si="7"/>
        <v>100.70411764705882</v>
      </c>
      <c r="O28" s="187"/>
      <c r="P28" s="187"/>
    </row>
    <row r="29" spans="1:25" ht="18.75" customHeight="1">
      <c r="A29" s="105"/>
      <c r="B29" s="125" t="s">
        <v>104</v>
      </c>
      <c r="C29" s="111" t="s">
        <v>1</v>
      </c>
      <c r="D29" s="14">
        <v>260</v>
      </c>
      <c r="E29" s="126">
        <v>250</v>
      </c>
      <c r="F29" s="14">
        <v>260</v>
      </c>
      <c r="G29" s="14">
        <v>250</v>
      </c>
      <c r="H29" s="14">
        <v>344</v>
      </c>
      <c r="I29" s="14">
        <v>1025</v>
      </c>
      <c r="J29" s="14">
        <v>750</v>
      </c>
      <c r="K29" s="14">
        <v>1093</v>
      </c>
      <c r="L29" s="14">
        <v>750</v>
      </c>
      <c r="M29" s="15">
        <f t="shared" si="2"/>
        <v>106.63414634146342</v>
      </c>
      <c r="N29" s="15">
        <f t="shared" si="7"/>
        <v>145.73333333333335</v>
      </c>
      <c r="T29" s="196"/>
      <c r="V29" s="196"/>
      <c r="Y29" s="201"/>
    </row>
    <row r="30" spans="1:14" ht="18.75" customHeight="1">
      <c r="A30" s="105"/>
      <c r="B30" s="127" t="s">
        <v>105</v>
      </c>
      <c r="C30" s="111" t="s">
        <v>1</v>
      </c>
      <c r="D30" s="14">
        <v>170</v>
      </c>
      <c r="E30" s="126">
        <v>230</v>
      </c>
      <c r="F30" s="14">
        <v>300</v>
      </c>
      <c r="G30" s="14">
        <v>300</v>
      </c>
      <c r="H30" s="14">
        <v>375</v>
      </c>
      <c r="I30" s="14">
        <v>185</v>
      </c>
      <c r="J30" s="14">
        <v>250</v>
      </c>
      <c r="K30" s="14">
        <v>167</v>
      </c>
      <c r="L30" s="14">
        <v>240</v>
      </c>
      <c r="M30" s="15">
        <f t="shared" si="2"/>
        <v>90.27027027027027</v>
      </c>
      <c r="N30" s="15">
        <f t="shared" si="7"/>
        <v>66.8</v>
      </c>
    </row>
    <row r="31" spans="1:14" ht="18.75" customHeight="1">
      <c r="A31" s="105"/>
      <c r="B31" s="127" t="s">
        <v>106</v>
      </c>
      <c r="C31" s="111" t="s">
        <v>1</v>
      </c>
      <c r="D31" s="14">
        <v>1385</v>
      </c>
      <c r="E31" s="126">
        <v>1760</v>
      </c>
      <c r="F31" s="14">
        <v>1790</v>
      </c>
      <c r="G31" s="14">
        <v>1850</v>
      </c>
      <c r="H31" s="14">
        <f>+H28-H29-H30</f>
        <v>2498</v>
      </c>
      <c r="I31" s="14">
        <v>2825</v>
      </c>
      <c r="J31" s="14">
        <v>3250</v>
      </c>
      <c r="K31" s="14">
        <f>I31*106.9/100</f>
        <v>3019.925</v>
      </c>
      <c r="L31" s="14">
        <v>3300</v>
      </c>
      <c r="M31" s="15">
        <f t="shared" si="2"/>
        <v>106.90000000000002</v>
      </c>
      <c r="N31" s="15">
        <f t="shared" si="7"/>
        <v>92.92076923076924</v>
      </c>
    </row>
    <row r="32" spans="1:20" ht="18.75" customHeight="1">
      <c r="A32" s="105" t="s">
        <v>45</v>
      </c>
      <c r="B32" s="128" t="s">
        <v>138</v>
      </c>
      <c r="C32" s="111"/>
      <c r="D32" s="71"/>
      <c r="E32" s="129"/>
      <c r="F32" s="71"/>
      <c r="G32" s="71"/>
      <c r="H32" s="71"/>
      <c r="I32" s="71"/>
      <c r="J32" s="71"/>
      <c r="K32" s="71"/>
      <c r="L32" s="71"/>
      <c r="M32" s="15"/>
      <c r="N32" s="15"/>
      <c r="T32" s="196"/>
    </row>
    <row r="33" spans="1:35" ht="18.75" customHeight="1">
      <c r="A33" s="105" t="s">
        <v>6</v>
      </c>
      <c r="B33" s="130" t="s">
        <v>112</v>
      </c>
      <c r="C33" s="131"/>
      <c r="D33" s="73"/>
      <c r="E33" s="132"/>
      <c r="F33" s="73"/>
      <c r="G33" s="73"/>
      <c r="H33" s="73"/>
      <c r="I33" s="73"/>
      <c r="J33" s="73"/>
      <c r="K33" s="73"/>
      <c r="L33" s="73"/>
      <c r="M33" s="15"/>
      <c r="N33" s="15"/>
      <c r="AC33" s="202"/>
      <c r="AD33" s="202"/>
      <c r="AE33" s="202"/>
      <c r="AF33" s="202"/>
      <c r="AG33" s="202"/>
      <c r="AH33" s="202"/>
      <c r="AI33" s="202"/>
    </row>
    <row r="34" spans="1:35" s="191" customFormat="1" ht="18.75" customHeight="1">
      <c r="A34" s="105">
        <v>1</v>
      </c>
      <c r="B34" s="130" t="s">
        <v>23</v>
      </c>
      <c r="C34" s="109" t="s">
        <v>1</v>
      </c>
      <c r="D34" s="68">
        <v>3378</v>
      </c>
      <c r="E34" s="68">
        <v>3822</v>
      </c>
      <c r="F34" s="68">
        <f>+F35+F39+F40</f>
        <v>3483</v>
      </c>
      <c r="G34" s="68">
        <f>+G35+G39+G40</f>
        <v>3860</v>
      </c>
      <c r="H34" s="68">
        <f>+H35+H39+H40</f>
        <v>3972</v>
      </c>
      <c r="I34" s="68">
        <f>+I35+I39+I40</f>
        <v>5010.5</v>
      </c>
      <c r="J34" s="68">
        <v>5113</v>
      </c>
      <c r="K34" s="68">
        <f>+K35+K39+K40</f>
        <v>5170.1</v>
      </c>
      <c r="L34" s="68">
        <f>+L35+L39+L40</f>
        <v>5371</v>
      </c>
      <c r="M34" s="15">
        <f t="shared" si="2"/>
        <v>103.18531084722085</v>
      </c>
      <c r="N34" s="15">
        <f aca="true" t="shared" si="8" ref="N34:N40">+K34/J34*100</f>
        <v>101.11676119694897</v>
      </c>
      <c r="O34" s="187"/>
      <c r="P34" s="196"/>
      <c r="AC34" s="192"/>
      <c r="AD34" s="192"/>
      <c r="AE34" s="192"/>
      <c r="AF34" s="192"/>
      <c r="AG34" s="192"/>
      <c r="AH34" s="192"/>
      <c r="AI34" s="192"/>
    </row>
    <row r="35" spans="1:35" ht="18.75" customHeight="1">
      <c r="A35" s="105"/>
      <c r="B35" s="133" t="s">
        <v>24</v>
      </c>
      <c r="C35" s="115" t="s">
        <v>25</v>
      </c>
      <c r="D35" s="14">
        <v>3078</v>
      </c>
      <c r="E35" s="14">
        <v>3490</v>
      </c>
      <c r="F35" s="14">
        <f>+F36+F37+F38</f>
        <v>3136</v>
      </c>
      <c r="G35" s="14">
        <f>+G36+G37+G38</f>
        <v>3488</v>
      </c>
      <c r="H35" s="14">
        <f>+H36+H37+H38</f>
        <v>3591</v>
      </c>
      <c r="I35" s="14">
        <f>+I36+I37+I38</f>
        <v>4542</v>
      </c>
      <c r="J35" s="14">
        <v>4634</v>
      </c>
      <c r="K35" s="14">
        <f>K36+K37+K38</f>
        <v>4675</v>
      </c>
      <c r="L35" s="14">
        <f>+L36+L37+L38</f>
        <v>4870</v>
      </c>
      <c r="M35" s="15">
        <f t="shared" si="2"/>
        <v>102.92822545134301</v>
      </c>
      <c r="N35" s="15">
        <f t="shared" si="8"/>
        <v>100.88476478204575</v>
      </c>
      <c r="AC35" s="202"/>
      <c r="AD35" s="202"/>
      <c r="AE35" s="202"/>
      <c r="AF35" s="202"/>
      <c r="AG35" s="202"/>
      <c r="AH35" s="202"/>
      <c r="AI35" s="202"/>
    </row>
    <row r="36" spans="1:34" ht="18.75" customHeight="1">
      <c r="A36" s="105"/>
      <c r="B36" s="133" t="s">
        <v>26</v>
      </c>
      <c r="C36" s="115" t="s">
        <v>25</v>
      </c>
      <c r="D36" s="14">
        <v>1270</v>
      </c>
      <c r="E36" s="134">
        <v>1360</v>
      </c>
      <c r="F36" s="14">
        <v>1445</v>
      </c>
      <c r="G36" s="14">
        <v>1530</v>
      </c>
      <c r="H36" s="14">
        <v>1604</v>
      </c>
      <c r="I36" s="14">
        <v>1950</v>
      </c>
      <c r="J36" s="14">
        <v>2020</v>
      </c>
      <c r="K36" s="14">
        <v>1945</v>
      </c>
      <c r="L36" s="14">
        <v>2090</v>
      </c>
      <c r="M36" s="15">
        <f t="shared" si="2"/>
        <v>99.74358974358975</v>
      </c>
      <c r="N36" s="15">
        <f t="shared" si="8"/>
        <v>96.28712871287128</v>
      </c>
      <c r="AC36" s="202"/>
      <c r="AD36" s="202"/>
      <c r="AE36" s="202"/>
      <c r="AF36" s="202"/>
      <c r="AG36" s="202"/>
      <c r="AH36" s="202"/>
    </row>
    <row r="37" spans="1:34" ht="18.75" customHeight="1">
      <c r="A37" s="105"/>
      <c r="B37" s="133" t="s">
        <v>27</v>
      </c>
      <c r="C37" s="115" t="s">
        <v>25</v>
      </c>
      <c r="D37" s="14">
        <v>1732</v>
      </c>
      <c r="E37" s="134">
        <v>1998</v>
      </c>
      <c r="F37" s="14">
        <v>1625</v>
      </c>
      <c r="G37" s="14">
        <v>1878</v>
      </c>
      <c r="H37" s="14">
        <v>1917</v>
      </c>
      <c r="I37" s="14">
        <v>2470</v>
      </c>
      <c r="J37" s="14">
        <v>2490</v>
      </c>
      <c r="K37" s="14">
        <v>2595</v>
      </c>
      <c r="L37" s="14">
        <v>2650</v>
      </c>
      <c r="M37" s="15">
        <f t="shared" si="2"/>
        <v>105.06072874493928</v>
      </c>
      <c r="N37" s="15">
        <f t="shared" si="8"/>
        <v>104.21686746987953</v>
      </c>
      <c r="AC37" s="202"/>
      <c r="AD37" s="202"/>
      <c r="AE37" s="202"/>
      <c r="AF37" s="202"/>
      <c r="AG37" s="202"/>
      <c r="AH37" s="202"/>
    </row>
    <row r="38" spans="1:34" ht="18.75" customHeight="1">
      <c r="A38" s="105"/>
      <c r="B38" s="133" t="s">
        <v>28</v>
      </c>
      <c r="C38" s="115" t="s">
        <v>25</v>
      </c>
      <c r="D38" s="14">
        <v>76</v>
      </c>
      <c r="E38" s="134">
        <v>80</v>
      </c>
      <c r="F38" s="14">
        <v>66</v>
      </c>
      <c r="G38" s="14">
        <v>80</v>
      </c>
      <c r="H38" s="14">
        <v>70</v>
      </c>
      <c r="I38" s="14">
        <v>122</v>
      </c>
      <c r="J38" s="14">
        <v>124</v>
      </c>
      <c r="K38" s="14">
        <v>135</v>
      </c>
      <c r="L38" s="14">
        <v>130</v>
      </c>
      <c r="M38" s="15">
        <f t="shared" si="2"/>
        <v>110.65573770491804</v>
      </c>
      <c r="N38" s="15">
        <f t="shared" si="8"/>
        <v>108.87096774193547</v>
      </c>
      <c r="V38" s="203"/>
      <c r="AC38" s="202"/>
      <c r="AD38" s="202"/>
      <c r="AE38" s="202"/>
      <c r="AF38" s="202"/>
      <c r="AG38" s="202"/>
      <c r="AH38" s="202"/>
    </row>
    <row r="39" spans="1:34" ht="18.75" customHeight="1">
      <c r="A39" s="105"/>
      <c r="B39" s="133" t="s">
        <v>29</v>
      </c>
      <c r="C39" s="115" t="s">
        <v>25</v>
      </c>
      <c r="D39" s="71">
        <v>20</v>
      </c>
      <c r="E39" s="134">
        <v>22</v>
      </c>
      <c r="F39" s="71">
        <v>18</v>
      </c>
      <c r="G39" s="71">
        <v>22</v>
      </c>
      <c r="H39" s="71">
        <v>19</v>
      </c>
      <c r="I39" s="71">
        <v>28.5</v>
      </c>
      <c r="J39" s="71">
        <v>29</v>
      </c>
      <c r="K39" s="71">
        <v>32.1</v>
      </c>
      <c r="L39" s="71">
        <v>31</v>
      </c>
      <c r="M39" s="15">
        <f t="shared" si="2"/>
        <v>112.63157894736841</v>
      </c>
      <c r="N39" s="15">
        <f t="shared" si="8"/>
        <v>110.68965517241381</v>
      </c>
      <c r="AC39" s="202"/>
      <c r="AD39" s="202"/>
      <c r="AE39" s="202"/>
      <c r="AF39" s="202"/>
      <c r="AG39" s="202"/>
      <c r="AH39" s="202"/>
    </row>
    <row r="40" spans="1:34" ht="18.75" customHeight="1">
      <c r="A40" s="105"/>
      <c r="B40" s="133" t="s">
        <v>30</v>
      </c>
      <c r="C40" s="115" t="s">
        <v>25</v>
      </c>
      <c r="D40" s="71">
        <v>280</v>
      </c>
      <c r="E40" s="134">
        <v>310</v>
      </c>
      <c r="F40" s="71">
        <v>329</v>
      </c>
      <c r="G40" s="71">
        <v>350</v>
      </c>
      <c r="H40" s="71">
        <v>362</v>
      </c>
      <c r="I40" s="71">
        <v>440</v>
      </c>
      <c r="J40" s="71">
        <v>450</v>
      </c>
      <c r="K40" s="71">
        <v>463</v>
      </c>
      <c r="L40" s="71">
        <v>470</v>
      </c>
      <c r="M40" s="15">
        <f t="shared" si="2"/>
        <v>105.22727272727272</v>
      </c>
      <c r="N40" s="15">
        <f t="shared" si="8"/>
        <v>102.8888888888889</v>
      </c>
      <c r="AC40" s="202"/>
      <c r="AD40" s="202"/>
      <c r="AE40" s="202"/>
      <c r="AF40" s="202"/>
      <c r="AG40" s="202"/>
      <c r="AH40" s="202"/>
    </row>
    <row r="41" spans="1:34" ht="18.75" customHeight="1">
      <c r="A41" s="105">
        <v>2</v>
      </c>
      <c r="B41" s="130" t="s">
        <v>38</v>
      </c>
      <c r="C41" s="105"/>
      <c r="D41" s="69"/>
      <c r="E41" s="69"/>
      <c r="F41" s="69"/>
      <c r="G41" s="69"/>
      <c r="H41" s="69"/>
      <c r="I41" s="69"/>
      <c r="J41" s="69"/>
      <c r="K41" s="69"/>
      <c r="L41" s="69"/>
      <c r="M41" s="15"/>
      <c r="N41" s="15"/>
      <c r="AC41" s="202"/>
      <c r="AD41" s="202"/>
      <c r="AE41" s="202"/>
      <c r="AF41" s="202"/>
      <c r="AG41" s="202"/>
      <c r="AH41" s="202"/>
    </row>
    <row r="42" spans="1:34" ht="18.75" customHeight="1">
      <c r="A42" s="105"/>
      <c r="B42" s="123" t="s">
        <v>32</v>
      </c>
      <c r="C42" s="115" t="s">
        <v>39</v>
      </c>
      <c r="D42" s="15">
        <v>13160</v>
      </c>
      <c r="E42" s="14">
        <v>12992</v>
      </c>
      <c r="F42" s="15">
        <v>13063</v>
      </c>
      <c r="G42" s="15">
        <v>12797</v>
      </c>
      <c r="H42" s="15">
        <v>12853</v>
      </c>
      <c r="I42" s="15">
        <v>12184</v>
      </c>
      <c r="J42" s="92">
        <v>12100</v>
      </c>
      <c r="K42" s="135">
        <v>12066</v>
      </c>
      <c r="L42" s="92">
        <v>11944</v>
      </c>
      <c r="M42" s="15">
        <f t="shared" si="2"/>
        <v>99.03151674326986</v>
      </c>
      <c r="N42" s="15">
        <f aca="true" t="shared" si="9" ref="N42:N49">+K42/J42*100</f>
        <v>99.7190082644628</v>
      </c>
      <c r="AC42" s="202"/>
      <c r="AD42" s="202"/>
      <c r="AE42" s="202"/>
      <c r="AF42" s="202"/>
      <c r="AG42" s="202"/>
      <c r="AH42" s="202"/>
    </row>
    <row r="43" spans="1:34" ht="18.75" customHeight="1">
      <c r="A43" s="105"/>
      <c r="B43" s="133" t="s">
        <v>181</v>
      </c>
      <c r="C43" s="115" t="s">
        <v>39</v>
      </c>
      <c r="D43" s="15">
        <v>735</v>
      </c>
      <c r="E43" s="14">
        <v>504</v>
      </c>
      <c r="F43" s="15">
        <v>513</v>
      </c>
      <c r="G43" s="15">
        <v>523</v>
      </c>
      <c r="H43" s="15">
        <v>330</v>
      </c>
      <c r="I43" s="15">
        <v>1280</v>
      </c>
      <c r="J43" s="92">
        <v>1280</v>
      </c>
      <c r="K43" s="135">
        <v>1295</v>
      </c>
      <c r="L43" s="92">
        <v>1280.5</v>
      </c>
      <c r="M43" s="15">
        <f t="shared" si="2"/>
        <v>101.171875</v>
      </c>
      <c r="N43" s="15">
        <f t="shared" si="9"/>
        <v>101.171875</v>
      </c>
      <c r="AC43" s="202"/>
      <c r="AD43" s="202"/>
      <c r="AE43" s="202"/>
      <c r="AF43" s="202"/>
      <c r="AG43" s="202"/>
      <c r="AH43" s="202"/>
    </row>
    <row r="44" spans="1:34" ht="18.75" customHeight="1">
      <c r="A44" s="105"/>
      <c r="B44" s="123" t="s">
        <v>33</v>
      </c>
      <c r="C44" s="115" t="s">
        <v>39</v>
      </c>
      <c r="D44" s="15">
        <v>154</v>
      </c>
      <c r="E44" s="14">
        <v>184</v>
      </c>
      <c r="F44" s="15">
        <v>159.5</v>
      </c>
      <c r="G44" s="15">
        <v>173</v>
      </c>
      <c r="H44" s="15">
        <v>208</v>
      </c>
      <c r="I44" s="15">
        <v>261</v>
      </c>
      <c r="J44" s="92">
        <v>270</v>
      </c>
      <c r="K44" s="135">
        <v>312.5</v>
      </c>
      <c r="L44" s="92">
        <v>310</v>
      </c>
      <c r="M44" s="15">
        <f t="shared" si="2"/>
        <v>119.73180076628354</v>
      </c>
      <c r="N44" s="15">
        <f t="shared" si="9"/>
        <v>115.74074074074075</v>
      </c>
      <c r="AC44" s="202"/>
      <c r="AD44" s="202"/>
      <c r="AE44" s="202"/>
      <c r="AF44" s="202"/>
      <c r="AG44" s="202"/>
      <c r="AH44" s="202"/>
    </row>
    <row r="45" spans="1:34" ht="18.75" customHeight="1">
      <c r="A45" s="105"/>
      <c r="B45" s="123" t="s">
        <v>35</v>
      </c>
      <c r="C45" s="115" t="s">
        <v>39</v>
      </c>
      <c r="D45" s="15">
        <v>561</v>
      </c>
      <c r="E45" s="14">
        <v>636</v>
      </c>
      <c r="F45" s="15">
        <v>719</v>
      </c>
      <c r="G45" s="15">
        <v>702</v>
      </c>
      <c r="H45" s="15">
        <v>530</v>
      </c>
      <c r="I45" s="15">
        <v>410</v>
      </c>
      <c r="J45" s="92">
        <v>400</v>
      </c>
      <c r="K45" s="135">
        <v>393</v>
      </c>
      <c r="L45" s="92">
        <v>393</v>
      </c>
      <c r="M45" s="15">
        <f t="shared" si="2"/>
        <v>95.85365853658536</v>
      </c>
      <c r="N45" s="15">
        <f t="shared" si="9"/>
        <v>98.25</v>
      </c>
      <c r="AC45" s="202"/>
      <c r="AD45" s="202"/>
      <c r="AE45" s="202"/>
      <c r="AF45" s="202"/>
      <c r="AG45" s="202"/>
      <c r="AH45" s="202"/>
    </row>
    <row r="46" spans="1:34" ht="18.75" customHeight="1">
      <c r="A46" s="105"/>
      <c r="B46" s="123" t="s">
        <v>36</v>
      </c>
      <c r="C46" s="115" t="s">
        <v>39</v>
      </c>
      <c r="D46" s="15">
        <v>2690</v>
      </c>
      <c r="E46" s="14">
        <v>2717</v>
      </c>
      <c r="F46" s="15">
        <v>2760</v>
      </c>
      <c r="G46" s="15">
        <v>2606</v>
      </c>
      <c r="H46" s="15">
        <v>2689</v>
      </c>
      <c r="I46" s="15">
        <v>1594</v>
      </c>
      <c r="J46" s="92">
        <v>1500</v>
      </c>
      <c r="K46" s="135">
        <v>1378</v>
      </c>
      <c r="L46" s="92">
        <v>1361</v>
      </c>
      <c r="M46" s="15">
        <f t="shared" si="2"/>
        <v>86.44918444165621</v>
      </c>
      <c r="N46" s="15">
        <f t="shared" si="9"/>
        <v>91.86666666666666</v>
      </c>
      <c r="AC46" s="202"/>
      <c r="AD46" s="202"/>
      <c r="AE46" s="202"/>
      <c r="AF46" s="202"/>
      <c r="AG46" s="202"/>
      <c r="AH46" s="202"/>
    </row>
    <row r="47" spans="1:34" ht="18.75" customHeight="1">
      <c r="A47" s="105"/>
      <c r="B47" s="123" t="s">
        <v>37</v>
      </c>
      <c r="C47" s="115" t="s">
        <v>39</v>
      </c>
      <c r="D47" s="15">
        <v>3452</v>
      </c>
      <c r="E47" s="14">
        <v>4200</v>
      </c>
      <c r="F47" s="15">
        <v>4211</v>
      </c>
      <c r="G47" s="15">
        <v>4356</v>
      </c>
      <c r="H47" s="15">
        <v>4594</v>
      </c>
      <c r="I47" s="15">
        <v>3598</v>
      </c>
      <c r="J47" s="92">
        <v>3590</v>
      </c>
      <c r="K47" s="135">
        <v>3541</v>
      </c>
      <c r="L47" s="92">
        <v>3555</v>
      </c>
      <c r="M47" s="15">
        <f t="shared" si="2"/>
        <v>98.41578654808227</v>
      </c>
      <c r="N47" s="15">
        <f t="shared" si="9"/>
        <v>98.63509749303621</v>
      </c>
      <c r="AC47" s="202"/>
      <c r="AD47" s="202"/>
      <c r="AE47" s="202"/>
      <c r="AF47" s="202"/>
      <c r="AG47" s="202"/>
      <c r="AH47" s="202"/>
    </row>
    <row r="48" spans="1:34" ht="18.75" customHeight="1">
      <c r="A48" s="105"/>
      <c r="B48" s="133" t="s">
        <v>180</v>
      </c>
      <c r="C48" s="115" t="s">
        <v>39</v>
      </c>
      <c r="D48" s="15">
        <v>1320</v>
      </c>
      <c r="E48" s="14">
        <v>1320</v>
      </c>
      <c r="F48" s="15">
        <v>1320</v>
      </c>
      <c r="G48" s="15">
        <v>1320</v>
      </c>
      <c r="H48" s="15">
        <v>1329</v>
      </c>
      <c r="I48" s="15">
        <v>3513</v>
      </c>
      <c r="J48" s="15">
        <v>3513</v>
      </c>
      <c r="K48" s="135">
        <v>3561</v>
      </c>
      <c r="L48" s="15">
        <v>3565</v>
      </c>
      <c r="M48" s="15">
        <f t="shared" si="2"/>
        <v>101.36635354397951</v>
      </c>
      <c r="N48" s="15">
        <f t="shared" si="9"/>
        <v>101.36635354397951</v>
      </c>
      <c r="AC48" s="202"/>
      <c r="AD48" s="202"/>
      <c r="AE48" s="202"/>
      <c r="AF48" s="202"/>
      <c r="AG48" s="202"/>
      <c r="AH48" s="202"/>
    </row>
    <row r="49" spans="1:34" ht="21" customHeight="1">
      <c r="A49" s="105">
        <v>3</v>
      </c>
      <c r="B49" s="130" t="s">
        <v>179</v>
      </c>
      <c r="C49" s="115" t="s">
        <v>39</v>
      </c>
      <c r="D49" s="113">
        <v>15</v>
      </c>
      <c r="E49" s="68">
        <v>15</v>
      </c>
      <c r="F49" s="113">
        <v>15</v>
      </c>
      <c r="G49" s="113">
        <v>15</v>
      </c>
      <c r="H49" s="113">
        <v>37</v>
      </c>
      <c r="I49" s="75">
        <v>31</v>
      </c>
      <c r="J49" s="75">
        <v>32</v>
      </c>
      <c r="K49" s="136">
        <v>56.02</v>
      </c>
      <c r="L49" s="75">
        <v>50</v>
      </c>
      <c r="M49" s="15">
        <f t="shared" si="2"/>
        <v>180.70967741935485</v>
      </c>
      <c r="N49" s="15">
        <f t="shared" si="9"/>
        <v>175.0625</v>
      </c>
      <c r="AC49" s="202"/>
      <c r="AD49" s="202"/>
      <c r="AE49" s="202"/>
      <c r="AF49" s="202"/>
      <c r="AG49" s="202"/>
      <c r="AH49" s="202"/>
    </row>
    <row r="50" spans="1:34" ht="18.75" customHeight="1">
      <c r="A50" s="105">
        <v>4</v>
      </c>
      <c r="B50" s="130" t="s">
        <v>31</v>
      </c>
      <c r="C50" s="115"/>
      <c r="D50" s="71"/>
      <c r="E50" s="16"/>
      <c r="F50" s="71"/>
      <c r="G50" s="71"/>
      <c r="H50" s="71"/>
      <c r="I50" s="71"/>
      <c r="J50" s="71"/>
      <c r="K50" s="71"/>
      <c r="L50" s="71"/>
      <c r="M50" s="15"/>
      <c r="N50" s="15"/>
      <c r="AC50" s="202"/>
      <c r="AD50" s="202"/>
      <c r="AE50" s="202"/>
      <c r="AF50" s="202"/>
      <c r="AG50" s="202"/>
      <c r="AH50" s="202"/>
    </row>
    <row r="51" spans="1:34" ht="18.75" customHeight="1">
      <c r="A51" s="105"/>
      <c r="B51" s="123" t="s">
        <v>32</v>
      </c>
      <c r="C51" s="111" t="s">
        <v>34</v>
      </c>
      <c r="D51" s="14">
        <v>75761</v>
      </c>
      <c r="E51" s="126">
        <v>73730</v>
      </c>
      <c r="F51" s="14">
        <v>73050</v>
      </c>
      <c r="G51" s="14">
        <v>72319</v>
      </c>
      <c r="H51" s="14">
        <v>74275</v>
      </c>
      <c r="I51" s="76">
        <v>70931</v>
      </c>
      <c r="J51" s="76">
        <v>70180</v>
      </c>
      <c r="K51" s="76">
        <v>67951</v>
      </c>
      <c r="L51" s="92">
        <v>68595</v>
      </c>
      <c r="M51" s="15">
        <f t="shared" si="2"/>
        <v>95.79873398091102</v>
      </c>
      <c r="N51" s="15">
        <f aca="true" t="shared" si="10" ref="N51:N57">+K51/J51*100</f>
        <v>96.8238814477059</v>
      </c>
      <c r="AC51" s="202"/>
      <c r="AD51" s="202"/>
      <c r="AE51" s="202"/>
      <c r="AF51" s="202"/>
      <c r="AG51" s="202"/>
      <c r="AH51" s="202"/>
    </row>
    <row r="52" spans="1:34" ht="18.75" customHeight="1">
      <c r="A52" s="105"/>
      <c r="B52" s="133" t="s">
        <v>181</v>
      </c>
      <c r="C52" s="111" t="s">
        <v>34</v>
      </c>
      <c r="D52" s="14">
        <v>2352</v>
      </c>
      <c r="E52" s="126">
        <v>1613</v>
      </c>
      <c r="F52" s="14">
        <v>1646</v>
      </c>
      <c r="G52" s="14">
        <v>1677</v>
      </c>
      <c r="H52" s="14">
        <v>1095</v>
      </c>
      <c r="I52" s="76">
        <v>8795</v>
      </c>
      <c r="J52" s="76">
        <v>5440</v>
      </c>
      <c r="K52" s="76">
        <v>5478</v>
      </c>
      <c r="L52" s="76">
        <v>5440</v>
      </c>
      <c r="M52" s="15">
        <f t="shared" si="2"/>
        <v>62.28538942581012</v>
      </c>
      <c r="N52" s="15">
        <f t="shared" si="10"/>
        <v>100.69852941176471</v>
      </c>
      <c r="AC52" s="202"/>
      <c r="AD52" s="202"/>
      <c r="AE52" s="202"/>
      <c r="AF52" s="202"/>
      <c r="AG52" s="202"/>
      <c r="AH52" s="202"/>
    </row>
    <row r="53" spans="1:14" ht="18.75" customHeight="1">
      <c r="A53" s="105"/>
      <c r="B53" s="123" t="s">
        <v>33</v>
      </c>
      <c r="C53" s="111" t="s">
        <v>34</v>
      </c>
      <c r="D53" s="14">
        <v>1879</v>
      </c>
      <c r="E53" s="126">
        <v>2213</v>
      </c>
      <c r="F53" s="14">
        <v>1923</v>
      </c>
      <c r="G53" s="14">
        <v>2077</v>
      </c>
      <c r="H53" s="14">
        <v>2515</v>
      </c>
      <c r="I53" s="76">
        <v>4000</v>
      </c>
      <c r="J53" s="76">
        <v>4142</v>
      </c>
      <c r="K53" s="76">
        <v>4843</v>
      </c>
      <c r="L53" s="76">
        <v>4142</v>
      </c>
      <c r="M53" s="15">
        <f t="shared" si="2"/>
        <v>121.075</v>
      </c>
      <c r="N53" s="15">
        <f t="shared" si="10"/>
        <v>116.92419121197489</v>
      </c>
    </row>
    <row r="54" spans="1:14" ht="18.75" customHeight="1">
      <c r="A54" s="105"/>
      <c r="B54" s="123" t="s">
        <v>35</v>
      </c>
      <c r="C54" s="111" t="s">
        <v>34</v>
      </c>
      <c r="D54" s="14">
        <v>6373</v>
      </c>
      <c r="E54" s="14">
        <v>7120</v>
      </c>
      <c r="F54" s="14">
        <v>8122</v>
      </c>
      <c r="G54" s="14">
        <v>7898</v>
      </c>
      <c r="H54" s="14">
        <v>6021</v>
      </c>
      <c r="I54" s="76">
        <v>3845</v>
      </c>
      <c r="J54" s="76">
        <v>4732</v>
      </c>
      <c r="K54" s="76">
        <v>4716</v>
      </c>
      <c r="L54" s="76">
        <v>4657</v>
      </c>
      <c r="M54" s="15">
        <f t="shared" si="2"/>
        <v>122.65279583875162</v>
      </c>
      <c r="N54" s="15">
        <f t="shared" si="10"/>
        <v>99.66187658495352</v>
      </c>
    </row>
    <row r="55" spans="1:14" ht="18.75" customHeight="1">
      <c r="A55" s="105"/>
      <c r="B55" s="123" t="s">
        <v>36</v>
      </c>
      <c r="C55" s="111" t="s">
        <v>34</v>
      </c>
      <c r="D55" s="14">
        <v>7129</v>
      </c>
      <c r="E55" s="126">
        <v>7220</v>
      </c>
      <c r="F55" s="14">
        <v>7340</v>
      </c>
      <c r="G55" s="14">
        <v>6967</v>
      </c>
      <c r="H55" s="14">
        <v>5722</v>
      </c>
      <c r="I55" s="76">
        <v>4399</v>
      </c>
      <c r="J55" s="76">
        <v>4140</v>
      </c>
      <c r="K55" s="76">
        <v>3817</v>
      </c>
      <c r="L55" s="76">
        <v>3774</v>
      </c>
      <c r="M55" s="15">
        <f t="shared" si="2"/>
        <v>86.76972039099795</v>
      </c>
      <c r="N55" s="15">
        <f t="shared" si="10"/>
        <v>92.19806763285024</v>
      </c>
    </row>
    <row r="56" spans="1:16" ht="18.75" customHeight="1">
      <c r="A56" s="105"/>
      <c r="B56" s="123" t="s">
        <v>37</v>
      </c>
      <c r="C56" s="111" t="s">
        <v>34</v>
      </c>
      <c r="D56" s="14">
        <v>57730</v>
      </c>
      <c r="E56" s="126">
        <v>65100</v>
      </c>
      <c r="F56" s="14">
        <v>65530</v>
      </c>
      <c r="G56" s="14">
        <v>67569</v>
      </c>
      <c r="H56" s="14">
        <v>50407</v>
      </c>
      <c r="I56" s="76">
        <v>46386</v>
      </c>
      <c r="J56" s="76">
        <v>55505.4</v>
      </c>
      <c r="K56" s="76">
        <v>55842</v>
      </c>
      <c r="L56" s="76">
        <v>55987</v>
      </c>
      <c r="M56" s="15">
        <f t="shared" si="2"/>
        <v>120.38546113051352</v>
      </c>
      <c r="N56" s="15">
        <f t="shared" si="10"/>
        <v>100.6064274827314</v>
      </c>
      <c r="O56" s="191"/>
      <c r="P56" s="191"/>
    </row>
    <row r="57" spans="1:14" ht="18.75" customHeight="1">
      <c r="A57" s="105"/>
      <c r="B57" s="133" t="s">
        <v>193</v>
      </c>
      <c r="C57" s="111" t="s">
        <v>34</v>
      </c>
      <c r="D57" s="14">
        <v>6500</v>
      </c>
      <c r="E57" s="14">
        <v>6500</v>
      </c>
      <c r="F57" s="14">
        <v>13000</v>
      </c>
      <c r="G57" s="14">
        <v>10500</v>
      </c>
      <c r="H57" s="14">
        <v>15000</v>
      </c>
      <c r="I57" s="76">
        <v>30962</v>
      </c>
      <c r="J57" s="76">
        <v>32200</v>
      </c>
      <c r="K57" s="76">
        <v>31255</v>
      </c>
      <c r="L57" s="76">
        <v>32000</v>
      </c>
      <c r="M57" s="15">
        <f t="shared" si="2"/>
        <v>100.94632129707384</v>
      </c>
      <c r="N57" s="15">
        <f t="shared" si="10"/>
        <v>97.06521739130434</v>
      </c>
    </row>
    <row r="58" spans="1:14" ht="18.75" customHeight="1">
      <c r="A58" s="105">
        <v>5</v>
      </c>
      <c r="B58" s="130" t="s">
        <v>41</v>
      </c>
      <c r="C58" s="115"/>
      <c r="D58" s="71"/>
      <c r="E58" s="16"/>
      <c r="F58" s="71"/>
      <c r="G58" s="71"/>
      <c r="H58" s="71"/>
      <c r="I58" s="71"/>
      <c r="J58" s="71"/>
      <c r="K58" s="71"/>
      <c r="L58" s="71"/>
      <c r="M58" s="15"/>
      <c r="N58" s="15"/>
    </row>
    <row r="59" spans="1:14" ht="18.75" customHeight="1">
      <c r="A59" s="105"/>
      <c r="B59" s="125" t="s">
        <v>110</v>
      </c>
      <c r="C59" s="115" t="s">
        <v>134</v>
      </c>
      <c r="D59" s="15">
        <v>3990</v>
      </c>
      <c r="E59" s="14">
        <v>4400</v>
      </c>
      <c r="F59" s="15">
        <v>3840</v>
      </c>
      <c r="G59" s="15">
        <v>3800</v>
      </c>
      <c r="H59" s="15">
        <v>3870</v>
      </c>
      <c r="I59" s="77">
        <v>3300</v>
      </c>
      <c r="J59" s="15">
        <v>3300</v>
      </c>
      <c r="K59" s="137">
        <v>3150</v>
      </c>
      <c r="L59" s="77">
        <v>3100</v>
      </c>
      <c r="M59" s="15">
        <f t="shared" si="2"/>
        <v>95.45454545454545</v>
      </c>
      <c r="N59" s="15">
        <f aca="true" t="shared" si="11" ref="N59:N67">+K59/J59*100</f>
        <v>95.45454545454545</v>
      </c>
    </row>
    <row r="60" spans="1:14" ht="18.75" customHeight="1">
      <c r="A60" s="105"/>
      <c r="B60" s="133" t="s">
        <v>42</v>
      </c>
      <c r="C60" s="115" t="s">
        <v>34</v>
      </c>
      <c r="D60" s="15">
        <v>282</v>
      </c>
      <c r="E60" s="14">
        <v>269</v>
      </c>
      <c r="F60" s="15">
        <v>240</v>
      </c>
      <c r="G60" s="15">
        <v>233</v>
      </c>
      <c r="H60" s="15">
        <v>220</v>
      </c>
      <c r="I60" s="77">
        <v>186</v>
      </c>
      <c r="J60" s="15">
        <v>220</v>
      </c>
      <c r="K60" s="137">
        <v>172</v>
      </c>
      <c r="L60" s="77">
        <v>168</v>
      </c>
      <c r="M60" s="15">
        <f t="shared" si="2"/>
        <v>92.47311827956989</v>
      </c>
      <c r="N60" s="15">
        <f t="shared" si="11"/>
        <v>78.18181818181819</v>
      </c>
    </row>
    <row r="61" spans="1:14" ht="18.75" customHeight="1">
      <c r="A61" s="105"/>
      <c r="B61" s="125" t="s">
        <v>109</v>
      </c>
      <c r="C61" s="115" t="s">
        <v>134</v>
      </c>
      <c r="D61" s="14">
        <v>22300</v>
      </c>
      <c r="E61" s="14">
        <v>23800</v>
      </c>
      <c r="F61" s="14">
        <v>22237</v>
      </c>
      <c r="G61" s="14">
        <v>23200</v>
      </c>
      <c r="H61" s="14">
        <v>22520</v>
      </c>
      <c r="I61" s="77">
        <v>19800</v>
      </c>
      <c r="J61" s="14">
        <v>19800</v>
      </c>
      <c r="K61" s="137">
        <v>19800</v>
      </c>
      <c r="L61" s="77">
        <v>19500</v>
      </c>
      <c r="M61" s="15">
        <f t="shared" si="2"/>
        <v>100</v>
      </c>
      <c r="N61" s="15">
        <f t="shared" si="11"/>
        <v>100</v>
      </c>
    </row>
    <row r="62" spans="1:14" ht="18.75" customHeight="1">
      <c r="A62" s="105"/>
      <c r="B62" s="133" t="s">
        <v>43</v>
      </c>
      <c r="C62" s="115" t="s">
        <v>34</v>
      </c>
      <c r="D62" s="71">
        <v>905</v>
      </c>
      <c r="E62" s="14">
        <v>979</v>
      </c>
      <c r="F62" s="71">
        <v>910</v>
      </c>
      <c r="G62" s="71">
        <v>971</v>
      </c>
      <c r="H62" s="71">
        <v>922</v>
      </c>
      <c r="I62" s="77">
        <v>835</v>
      </c>
      <c r="J62" s="71">
        <v>850</v>
      </c>
      <c r="K62" s="137">
        <v>830</v>
      </c>
      <c r="L62" s="77">
        <v>800</v>
      </c>
      <c r="M62" s="15">
        <f t="shared" si="2"/>
        <v>99.40119760479041</v>
      </c>
      <c r="N62" s="15">
        <f t="shared" si="11"/>
        <v>97.6470588235294</v>
      </c>
    </row>
    <row r="63" spans="1:14" ht="18.75" customHeight="1">
      <c r="A63" s="105"/>
      <c r="B63" s="125" t="s">
        <v>108</v>
      </c>
      <c r="C63" s="115" t="s">
        <v>141</v>
      </c>
      <c r="D63" s="71">
        <v>250</v>
      </c>
      <c r="E63" s="14">
        <v>254</v>
      </c>
      <c r="F63" s="71">
        <v>220.42</v>
      </c>
      <c r="G63" s="71">
        <v>191</v>
      </c>
      <c r="H63" s="71">
        <v>205.3</v>
      </c>
      <c r="I63" s="77">
        <v>190</v>
      </c>
      <c r="J63" s="71">
        <v>190</v>
      </c>
      <c r="K63" s="137">
        <v>182</v>
      </c>
      <c r="L63" s="77">
        <v>185</v>
      </c>
      <c r="M63" s="15">
        <f t="shared" si="2"/>
        <v>95.78947368421052</v>
      </c>
      <c r="N63" s="15">
        <f t="shared" si="11"/>
        <v>95.78947368421052</v>
      </c>
    </row>
    <row r="64" spans="1:14" ht="18.75" customHeight="1">
      <c r="A64" s="105"/>
      <c r="B64" s="133" t="s">
        <v>43</v>
      </c>
      <c r="C64" s="115" t="s">
        <v>34</v>
      </c>
      <c r="D64" s="14">
        <v>32115</v>
      </c>
      <c r="E64" s="14">
        <v>30998</v>
      </c>
      <c r="F64" s="14">
        <v>30230</v>
      </c>
      <c r="G64" s="14">
        <v>23302</v>
      </c>
      <c r="H64" s="14">
        <v>30500</v>
      </c>
      <c r="I64" s="77">
        <v>27450</v>
      </c>
      <c r="J64" s="14">
        <v>26000</v>
      </c>
      <c r="K64" s="137">
        <v>23500</v>
      </c>
      <c r="L64" s="77">
        <v>25343</v>
      </c>
      <c r="M64" s="15">
        <f t="shared" si="2"/>
        <v>85.61020036429873</v>
      </c>
      <c r="N64" s="15">
        <f t="shared" si="11"/>
        <v>90.38461538461539</v>
      </c>
    </row>
    <row r="65" spans="1:14" ht="18.75" customHeight="1">
      <c r="A65" s="105"/>
      <c r="B65" s="125" t="s">
        <v>107</v>
      </c>
      <c r="C65" s="111" t="s">
        <v>142</v>
      </c>
      <c r="D65" s="14">
        <v>2235</v>
      </c>
      <c r="E65" s="14">
        <v>2494</v>
      </c>
      <c r="F65" s="14">
        <v>2405</v>
      </c>
      <c r="G65" s="14">
        <v>2100</v>
      </c>
      <c r="H65" s="14">
        <v>2400</v>
      </c>
      <c r="I65" s="77">
        <v>2900</v>
      </c>
      <c r="J65" s="14">
        <v>2900</v>
      </c>
      <c r="K65" s="137">
        <v>2900</v>
      </c>
      <c r="L65" s="77">
        <v>2933</v>
      </c>
      <c r="M65" s="15">
        <f t="shared" si="2"/>
        <v>100</v>
      </c>
      <c r="N65" s="15">
        <f t="shared" si="11"/>
        <v>100</v>
      </c>
    </row>
    <row r="66" spans="1:19" ht="18.75" customHeight="1">
      <c r="A66" s="105"/>
      <c r="B66" s="133" t="s">
        <v>43</v>
      </c>
      <c r="C66" s="115" t="s">
        <v>34</v>
      </c>
      <c r="D66" s="14">
        <v>4213</v>
      </c>
      <c r="E66" s="14">
        <v>4121</v>
      </c>
      <c r="F66" s="14">
        <v>4428</v>
      </c>
      <c r="G66" s="14">
        <v>3470</v>
      </c>
      <c r="H66" s="14">
        <v>4000</v>
      </c>
      <c r="I66" s="77">
        <v>7242</v>
      </c>
      <c r="J66" s="14">
        <v>5500</v>
      </c>
      <c r="K66" s="137">
        <v>7320</v>
      </c>
      <c r="L66" s="77">
        <v>7000</v>
      </c>
      <c r="M66" s="15">
        <f t="shared" si="2"/>
        <v>101.07705053852527</v>
      </c>
      <c r="N66" s="15">
        <f t="shared" si="11"/>
        <v>133.0909090909091</v>
      </c>
      <c r="S66" s="204"/>
    </row>
    <row r="67" spans="1:14" ht="18.75" customHeight="1">
      <c r="A67" s="105"/>
      <c r="B67" s="133" t="s">
        <v>129</v>
      </c>
      <c r="C67" s="115" t="s">
        <v>34</v>
      </c>
      <c r="D67" s="14">
        <v>37515</v>
      </c>
      <c r="E67" s="14">
        <v>36367</v>
      </c>
      <c r="F67" s="14">
        <f>+F60+F62+F64+F66</f>
        <v>35808</v>
      </c>
      <c r="G67" s="14">
        <f>+G60+G62+G64+G66</f>
        <v>27976</v>
      </c>
      <c r="H67" s="15">
        <f>H60+H62+H64+H66</f>
        <v>35642</v>
      </c>
      <c r="I67" s="77">
        <f>I60+I62+I64+I66</f>
        <v>35713</v>
      </c>
      <c r="J67" s="77">
        <v>32570</v>
      </c>
      <c r="K67" s="137">
        <f>K60+K62+K64+K66</f>
        <v>31822</v>
      </c>
      <c r="L67" s="137">
        <f>L60+L62+L64+L66</f>
        <v>33311</v>
      </c>
      <c r="M67" s="15">
        <f t="shared" si="2"/>
        <v>89.10480777307983</v>
      </c>
      <c r="N67" s="15">
        <f t="shared" si="11"/>
        <v>97.70340804421247</v>
      </c>
    </row>
    <row r="68" spans="1:14" ht="18.75" customHeight="1">
      <c r="A68" s="105">
        <v>6</v>
      </c>
      <c r="B68" s="108" t="s">
        <v>157</v>
      </c>
      <c r="C68" s="115"/>
      <c r="D68" s="71"/>
      <c r="E68" s="16"/>
      <c r="F68" s="71"/>
      <c r="G68" s="71"/>
      <c r="H68" s="71"/>
      <c r="I68" s="71"/>
      <c r="J68" s="71"/>
      <c r="K68" s="71"/>
      <c r="L68" s="71"/>
      <c r="M68" s="15"/>
      <c r="N68" s="15"/>
    </row>
    <row r="69" spans="1:19" ht="18.75" customHeight="1">
      <c r="A69" s="115"/>
      <c r="B69" s="133" t="s">
        <v>156</v>
      </c>
      <c r="C69" s="115" t="s">
        <v>39</v>
      </c>
      <c r="D69" s="15">
        <v>1357</v>
      </c>
      <c r="E69" s="14">
        <v>1349</v>
      </c>
      <c r="F69" s="15">
        <v>1365</v>
      </c>
      <c r="G69" s="15">
        <v>1349</v>
      </c>
      <c r="H69" s="15">
        <v>1350</v>
      </c>
      <c r="I69" s="78">
        <v>1420</v>
      </c>
      <c r="J69" s="15">
        <v>1400</v>
      </c>
      <c r="K69" s="78">
        <v>1412</v>
      </c>
      <c r="L69" s="78">
        <v>1400</v>
      </c>
      <c r="M69" s="15">
        <f aca="true" t="shared" si="12" ref="M69:M135">+K69/I69*100</f>
        <v>99.43661971830986</v>
      </c>
      <c r="N69" s="15">
        <f>+K69/J69*100</f>
        <v>100.85714285714286</v>
      </c>
      <c r="S69" s="204"/>
    </row>
    <row r="70" spans="1:14" ht="18.75" customHeight="1">
      <c r="A70" s="105"/>
      <c r="B70" s="125" t="s">
        <v>139</v>
      </c>
      <c r="C70" s="115" t="s">
        <v>39</v>
      </c>
      <c r="D70" s="15">
        <v>1193</v>
      </c>
      <c r="E70" s="14">
        <v>1194</v>
      </c>
      <c r="F70" s="15">
        <v>1210</v>
      </c>
      <c r="G70" s="15">
        <v>1998.2</v>
      </c>
      <c r="H70" s="15">
        <v>1150</v>
      </c>
      <c r="I70" s="78">
        <v>1289</v>
      </c>
      <c r="J70" s="15">
        <v>1289</v>
      </c>
      <c r="K70" s="78">
        <v>1289</v>
      </c>
      <c r="L70" s="78">
        <v>1289</v>
      </c>
      <c r="M70" s="15">
        <f t="shared" si="12"/>
        <v>100</v>
      </c>
      <c r="N70" s="15">
        <f>+K70/J70*100</f>
        <v>100</v>
      </c>
    </row>
    <row r="71" spans="1:14" ht="18.75" customHeight="1">
      <c r="A71" s="106"/>
      <c r="B71" s="138" t="s">
        <v>140</v>
      </c>
      <c r="C71" s="139" t="s">
        <v>34</v>
      </c>
      <c r="D71" s="15">
        <v>7623</v>
      </c>
      <c r="E71" s="14">
        <v>8073</v>
      </c>
      <c r="F71" s="15">
        <v>8592</v>
      </c>
      <c r="G71" s="15">
        <v>8226</v>
      </c>
      <c r="H71" s="15">
        <v>7825</v>
      </c>
      <c r="I71" s="77">
        <v>9719</v>
      </c>
      <c r="J71" s="15">
        <v>9500</v>
      </c>
      <c r="K71" s="77">
        <v>9272</v>
      </c>
      <c r="L71" s="77">
        <v>9400</v>
      </c>
      <c r="M71" s="15">
        <f t="shared" si="12"/>
        <v>95.40076139520527</v>
      </c>
      <c r="N71" s="15">
        <f>+K71/J71*100</f>
        <v>97.6</v>
      </c>
    </row>
    <row r="72" spans="1:16" s="191" customFormat="1" ht="19.5" customHeight="1">
      <c r="A72" s="105">
        <v>7</v>
      </c>
      <c r="B72" s="130" t="s">
        <v>205</v>
      </c>
      <c r="C72" s="105" t="s">
        <v>75</v>
      </c>
      <c r="D72" s="140">
        <v>2</v>
      </c>
      <c r="E72" s="80">
        <v>2</v>
      </c>
      <c r="F72" s="113">
        <v>2</v>
      </c>
      <c r="G72" s="113">
        <v>2</v>
      </c>
      <c r="H72" s="113">
        <v>3</v>
      </c>
      <c r="I72" s="75">
        <v>4</v>
      </c>
      <c r="J72" s="141">
        <v>3</v>
      </c>
      <c r="K72" s="75">
        <v>5</v>
      </c>
      <c r="L72" s="75">
        <v>3</v>
      </c>
      <c r="M72" s="15">
        <f t="shared" si="12"/>
        <v>125</v>
      </c>
      <c r="N72" s="15">
        <f>+K72/J72*100</f>
        <v>166.66666666666669</v>
      </c>
      <c r="O72" s="187"/>
      <c r="P72" s="187"/>
    </row>
    <row r="73" spans="1:14" ht="18.75" customHeight="1">
      <c r="A73" s="105" t="s">
        <v>53</v>
      </c>
      <c r="B73" s="108" t="s">
        <v>113</v>
      </c>
      <c r="C73" s="115"/>
      <c r="D73" s="71"/>
      <c r="E73" s="142"/>
      <c r="F73" s="71"/>
      <c r="G73" s="71"/>
      <c r="H73" s="71"/>
      <c r="I73" s="71"/>
      <c r="J73" s="71"/>
      <c r="K73" s="71"/>
      <c r="L73" s="71"/>
      <c r="M73" s="15"/>
      <c r="N73" s="15"/>
    </row>
    <row r="74" spans="1:18" s="191" customFormat="1" ht="18.75" customHeight="1">
      <c r="A74" s="105">
        <v>1</v>
      </c>
      <c r="B74" s="108" t="s">
        <v>46</v>
      </c>
      <c r="C74" s="109" t="str">
        <f>C34</f>
        <v>Tỷ đồng</v>
      </c>
      <c r="D74" s="68">
        <f>+D75+D78</f>
        <v>2485</v>
      </c>
      <c r="E74" s="68">
        <v>3010</v>
      </c>
      <c r="F74" s="68">
        <f>+F75+F78</f>
        <v>3281</v>
      </c>
      <c r="G74" s="68">
        <f>+G75+G78</f>
        <v>3990</v>
      </c>
      <c r="H74" s="68">
        <f>+H75+H78</f>
        <v>4147</v>
      </c>
      <c r="I74" s="68">
        <f>+I75+I78</f>
        <v>8539</v>
      </c>
      <c r="J74" s="68">
        <v>9900</v>
      </c>
      <c r="K74" s="68">
        <f>+K75+K78</f>
        <v>9928</v>
      </c>
      <c r="L74" s="68">
        <f>+L75+L78</f>
        <v>11380</v>
      </c>
      <c r="M74" s="15">
        <f t="shared" si="12"/>
        <v>116.26654174961939</v>
      </c>
      <c r="N74" s="15">
        <f>+K74/J74*100</f>
        <v>100.28282828282829</v>
      </c>
      <c r="O74" s="187"/>
      <c r="P74" s="187"/>
      <c r="R74" s="205"/>
    </row>
    <row r="75" spans="1:18" s="193" customFormat="1" ht="18.75" customHeight="1">
      <c r="A75" s="119" t="s">
        <v>20</v>
      </c>
      <c r="B75" s="120" t="s">
        <v>127</v>
      </c>
      <c r="C75" s="143" t="str">
        <f>C35</f>
        <v>"</v>
      </c>
      <c r="D75" s="72">
        <v>795</v>
      </c>
      <c r="E75" s="72">
        <v>960</v>
      </c>
      <c r="F75" s="72">
        <f>+F76</f>
        <v>986</v>
      </c>
      <c r="G75" s="72">
        <v>1140</v>
      </c>
      <c r="H75" s="72">
        <f>+H76</f>
        <v>1235</v>
      </c>
      <c r="I75" s="72">
        <f>+I76+I77</f>
        <v>5259</v>
      </c>
      <c r="J75" s="72">
        <v>6080</v>
      </c>
      <c r="K75" s="72">
        <f>K76+K77</f>
        <v>6215</v>
      </c>
      <c r="L75" s="72">
        <f>+L76+L77</f>
        <v>7350</v>
      </c>
      <c r="M75" s="15">
        <f t="shared" si="12"/>
        <v>118.17836090511504</v>
      </c>
      <c r="N75" s="15">
        <f aca="true" t="shared" si="13" ref="N75:N139">+K75/J75*100</f>
        <v>102.2203947368421</v>
      </c>
      <c r="O75" s="187"/>
      <c r="P75" s="187"/>
      <c r="R75" s="206"/>
    </row>
    <row r="76" spans="1:14" ht="18.75" customHeight="1">
      <c r="A76" s="105"/>
      <c r="B76" s="123" t="s">
        <v>131</v>
      </c>
      <c r="C76" s="111" t="str">
        <f>C36</f>
        <v>"</v>
      </c>
      <c r="D76" s="71">
        <v>795</v>
      </c>
      <c r="E76" s="126">
        <v>960</v>
      </c>
      <c r="F76" s="15">
        <v>986</v>
      </c>
      <c r="G76" s="15">
        <v>1140</v>
      </c>
      <c r="H76" s="15">
        <v>1235</v>
      </c>
      <c r="I76" s="15">
        <v>1464</v>
      </c>
      <c r="J76" s="15">
        <v>1930</v>
      </c>
      <c r="K76" s="15">
        <v>1830</v>
      </c>
      <c r="L76" s="15">
        <v>2250</v>
      </c>
      <c r="M76" s="15">
        <f t="shared" si="12"/>
        <v>125</v>
      </c>
      <c r="N76" s="15">
        <f t="shared" si="13"/>
        <v>94.81865284974094</v>
      </c>
    </row>
    <row r="77" spans="1:226" ht="18.75" customHeight="1">
      <c r="A77" s="105"/>
      <c r="B77" s="123" t="s">
        <v>178</v>
      </c>
      <c r="C77" s="111" t="s">
        <v>25</v>
      </c>
      <c r="D77" s="71"/>
      <c r="E77" s="126"/>
      <c r="F77" s="15"/>
      <c r="G77" s="15"/>
      <c r="H77" s="15"/>
      <c r="I77" s="15">
        <v>3795</v>
      </c>
      <c r="J77" s="15">
        <v>4150</v>
      </c>
      <c r="K77" s="15">
        <v>4385</v>
      </c>
      <c r="L77" s="15">
        <v>5100</v>
      </c>
      <c r="M77" s="15">
        <f t="shared" si="12"/>
        <v>115.5467720685112</v>
      </c>
      <c r="N77" s="15">
        <f t="shared" si="13"/>
        <v>105.66265060240964</v>
      </c>
      <c r="HC77" s="187">
        <f>3927-1493</f>
        <v>2434</v>
      </c>
      <c r="HR77" s="207"/>
    </row>
    <row r="78" spans="1:20" s="193" customFormat="1" ht="18.75" customHeight="1">
      <c r="A78" s="119" t="s">
        <v>21</v>
      </c>
      <c r="B78" s="120" t="s">
        <v>64</v>
      </c>
      <c r="C78" s="143" t="str">
        <f>C38</f>
        <v>"</v>
      </c>
      <c r="D78" s="73">
        <v>1690</v>
      </c>
      <c r="E78" s="144">
        <v>2050</v>
      </c>
      <c r="F78" s="79">
        <v>2295</v>
      </c>
      <c r="G78" s="79">
        <v>2850</v>
      </c>
      <c r="H78" s="79">
        <v>2912</v>
      </c>
      <c r="I78" s="79">
        <v>3280</v>
      </c>
      <c r="J78" s="79">
        <v>3820</v>
      </c>
      <c r="K78" s="79">
        <v>3713</v>
      </c>
      <c r="L78" s="79">
        <v>4030</v>
      </c>
      <c r="M78" s="15">
        <f t="shared" si="12"/>
        <v>113.20121951219512</v>
      </c>
      <c r="N78" s="15">
        <f t="shared" si="13"/>
        <v>97.19895287958114</v>
      </c>
      <c r="O78" s="187"/>
      <c r="P78" s="187"/>
      <c r="T78" s="187"/>
    </row>
    <row r="79" spans="1:14" ht="18.75" customHeight="1">
      <c r="A79" s="105">
        <v>2</v>
      </c>
      <c r="B79" s="112" t="s">
        <v>65</v>
      </c>
      <c r="C79" s="111"/>
      <c r="D79" s="71"/>
      <c r="E79" s="14"/>
      <c r="F79" s="71"/>
      <c r="G79" s="71"/>
      <c r="H79" s="71"/>
      <c r="I79" s="71"/>
      <c r="J79" s="71"/>
      <c r="K79" s="71"/>
      <c r="L79" s="71"/>
      <c r="M79" s="15"/>
      <c r="N79" s="15"/>
    </row>
    <row r="80" spans="1:14" ht="18.75" customHeight="1">
      <c r="A80" s="119"/>
      <c r="B80" s="145" t="s">
        <v>99</v>
      </c>
      <c r="C80" s="111" t="s">
        <v>101</v>
      </c>
      <c r="D80" s="71">
        <v>137</v>
      </c>
      <c r="E80" s="126">
        <v>145</v>
      </c>
      <c r="F80" s="71">
        <v>142</v>
      </c>
      <c r="G80" s="71">
        <v>145</v>
      </c>
      <c r="H80" s="71">
        <v>144</v>
      </c>
      <c r="I80" s="71">
        <v>145.2</v>
      </c>
      <c r="J80" s="71">
        <v>146</v>
      </c>
      <c r="K80" s="71">
        <v>142</v>
      </c>
      <c r="L80" s="71">
        <v>145</v>
      </c>
      <c r="M80" s="15">
        <f t="shared" si="12"/>
        <v>97.79614325068871</v>
      </c>
      <c r="N80" s="15">
        <f t="shared" si="13"/>
        <v>97.26027397260275</v>
      </c>
    </row>
    <row r="81" spans="1:14" ht="18.75" customHeight="1">
      <c r="A81" s="115"/>
      <c r="B81" s="133" t="s">
        <v>100</v>
      </c>
      <c r="C81" s="111" t="s">
        <v>102</v>
      </c>
      <c r="D81" s="14">
        <v>14200</v>
      </c>
      <c r="E81" s="126">
        <v>14980</v>
      </c>
      <c r="F81" s="14">
        <v>15500</v>
      </c>
      <c r="G81" s="14">
        <v>16000</v>
      </c>
      <c r="H81" s="14">
        <v>16100</v>
      </c>
      <c r="I81" s="14">
        <v>17650</v>
      </c>
      <c r="J81" s="14">
        <v>17800</v>
      </c>
      <c r="K81" s="14">
        <v>17950</v>
      </c>
      <c r="L81" s="14">
        <v>180000</v>
      </c>
      <c r="M81" s="15">
        <f t="shared" si="12"/>
        <v>101.69971671388103</v>
      </c>
      <c r="N81" s="15">
        <f t="shared" si="13"/>
        <v>100.84269662921348</v>
      </c>
    </row>
    <row r="82" spans="1:14" ht="18.75" customHeight="1">
      <c r="A82" s="105" t="s">
        <v>55</v>
      </c>
      <c r="B82" s="108" t="s">
        <v>114</v>
      </c>
      <c r="C82" s="111"/>
      <c r="D82" s="71"/>
      <c r="E82" s="129"/>
      <c r="F82" s="71"/>
      <c r="G82" s="71"/>
      <c r="H82" s="71"/>
      <c r="I82" s="71"/>
      <c r="J82" s="71"/>
      <c r="K82" s="71"/>
      <c r="L82" s="71"/>
      <c r="M82" s="15"/>
      <c r="N82" s="15"/>
    </row>
    <row r="83" spans="1:16" s="191" customFormat="1" ht="34.5" customHeight="1">
      <c r="A83" s="105">
        <v>1</v>
      </c>
      <c r="B83" s="116" t="s">
        <v>66</v>
      </c>
      <c r="C83" s="109" t="s">
        <v>1</v>
      </c>
      <c r="D83" s="69">
        <v>2550</v>
      </c>
      <c r="E83" s="146">
        <v>2900</v>
      </c>
      <c r="F83" s="69">
        <v>3100</v>
      </c>
      <c r="G83" s="69">
        <v>3400</v>
      </c>
      <c r="H83" s="69">
        <v>3510</v>
      </c>
      <c r="I83" s="80">
        <v>6650</v>
      </c>
      <c r="J83" s="80">
        <v>6900</v>
      </c>
      <c r="K83" s="80">
        <v>7408</v>
      </c>
      <c r="L83" s="80">
        <v>7250</v>
      </c>
      <c r="M83" s="15">
        <f t="shared" si="12"/>
        <v>111.3984962406015</v>
      </c>
      <c r="N83" s="15">
        <f t="shared" si="13"/>
        <v>107.36231884057972</v>
      </c>
      <c r="O83" s="187"/>
      <c r="P83" s="187"/>
    </row>
    <row r="84" spans="1:20" s="191" customFormat="1" ht="18.75" customHeight="1">
      <c r="A84" s="105">
        <v>2</v>
      </c>
      <c r="B84" s="116" t="s">
        <v>115</v>
      </c>
      <c r="C84" s="109" t="s">
        <v>1</v>
      </c>
      <c r="D84" s="68">
        <v>1938</v>
      </c>
      <c r="E84" s="146">
        <v>2250</v>
      </c>
      <c r="F84" s="68">
        <f>+F86+F87</f>
        <v>2418</v>
      </c>
      <c r="G84" s="68">
        <f>+G86+G87</f>
        <v>2700</v>
      </c>
      <c r="H84" s="68">
        <f>+H86+H87</f>
        <v>3025</v>
      </c>
      <c r="I84" s="81">
        <f>+I86+I87</f>
        <v>4852</v>
      </c>
      <c r="J84" s="81">
        <v>5450</v>
      </c>
      <c r="K84" s="81">
        <f>+K86+K87</f>
        <v>5583</v>
      </c>
      <c r="L84" s="81">
        <f>+L86+L87</f>
        <v>6110</v>
      </c>
      <c r="M84" s="15">
        <f t="shared" si="12"/>
        <v>115.06595218466612</v>
      </c>
      <c r="N84" s="15">
        <f t="shared" si="13"/>
        <v>102.44036697247707</v>
      </c>
      <c r="O84" s="187"/>
      <c r="P84" s="187"/>
      <c r="T84" s="208"/>
    </row>
    <row r="85" spans="1:22" ht="18.75" customHeight="1">
      <c r="A85" s="119"/>
      <c r="B85" s="147" t="s">
        <v>3</v>
      </c>
      <c r="C85" s="111"/>
      <c r="D85" s="14"/>
      <c r="E85" s="148"/>
      <c r="F85" s="14"/>
      <c r="G85" s="14"/>
      <c r="H85" s="14"/>
      <c r="I85" s="76"/>
      <c r="J85" s="76"/>
      <c r="K85" s="76"/>
      <c r="L85" s="76"/>
      <c r="M85" s="15"/>
      <c r="N85" s="15"/>
      <c r="V85" s="204"/>
    </row>
    <row r="86" spans="1:24" s="193" customFormat="1" ht="18.75" customHeight="1">
      <c r="A86" s="119"/>
      <c r="B86" s="149" t="s">
        <v>47</v>
      </c>
      <c r="C86" s="150" t="s">
        <v>1</v>
      </c>
      <c r="D86" s="76">
        <v>477</v>
      </c>
      <c r="E86" s="134">
        <v>585</v>
      </c>
      <c r="F86" s="76">
        <v>592</v>
      </c>
      <c r="G86" s="76">
        <v>710</v>
      </c>
      <c r="H86" s="76">
        <v>725</v>
      </c>
      <c r="I86" s="14">
        <v>895</v>
      </c>
      <c r="J86" s="76">
        <v>1050</v>
      </c>
      <c r="K86" s="14">
        <v>1035</v>
      </c>
      <c r="L86" s="14">
        <v>1310</v>
      </c>
      <c r="M86" s="15">
        <f t="shared" si="12"/>
        <v>115.64245810055867</v>
      </c>
      <c r="N86" s="15">
        <f t="shared" si="13"/>
        <v>98.57142857142858</v>
      </c>
      <c r="X86" s="209"/>
    </row>
    <row r="87" spans="1:24" s="193" customFormat="1" ht="18.75" customHeight="1">
      <c r="A87" s="119"/>
      <c r="B87" s="149" t="s">
        <v>48</v>
      </c>
      <c r="C87" s="150" t="s">
        <v>1</v>
      </c>
      <c r="D87" s="76">
        <v>1461</v>
      </c>
      <c r="E87" s="76">
        <v>1665</v>
      </c>
      <c r="F87" s="76">
        <v>1826</v>
      </c>
      <c r="G87" s="76">
        <v>1990</v>
      </c>
      <c r="H87" s="76">
        <v>2300</v>
      </c>
      <c r="I87" s="14">
        <v>3957</v>
      </c>
      <c r="J87" s="76">
        <v>4400</v>
      </c>
      <c r="K87" s="14">
        <v>4548</v>
      </c>
      <c r="L87" s="14">
        <v>4800</v>
      </c>
      <c r="M87" s="15">
        <f t="shared" si="12"/>
        <v>114.9355572403336</v>
      </c>
      <c r="N87" s="15">
        <f t="shared" si="13"/>
        <v>103.36363636363637</v>
      </c>
      <c r="X87" s="209"/>
    </row>
    <row r="88" spans="1:24" ht="18.75" customHeight="1">
      <c r="A88" s="105" t="s">
        <v>56</v>
      </c>
      <c r="B88" s="118" t="s">
        <v>144</v>
      </c>
      <c r="C88" s="111"/>
      <c r="D88" s="71"/>
      <c r="E88" s="16"/>
      <c r="F88" s="71"/>
      <c r="G88" s="71"/>
      <c r="H88" s="71"/>
      <c r="I88" s="71"/>
      <c r="J88" s="71"/>
      <c r="K88" s="71"/>
      <c r="L88" s="71"/>
      <c r="M88" s="15"/>
      <c r="N88" s="15"/>
      <c r="X88" s="210"/>
    </row>
    <row r="89" spans="1:24" ht="18.75" customHeight="1">
      <c r="A89" s="105">
        <v>1</v>
      </c>
      <c r="B89" s="151" t="s">
        <v>116</v>
      </c>
      <c r="C89" s="106"/>
      <c r="D89" s="82"/>
      <c r="E89" s="152"/>
      <c r="F89" s="82"/>
      <c r="G89" s="82"/>
      <c r="H89" s="82"/>
      <c r="I89" s="82"/>
      <c r="J89" s="82"/>
      <c r="K89" s="82"/>
      <c r="L89" s="82"/>
      <c r="M89" s="15"/>
      <c r="N89" s="15"/>
      <c r="T89" s="203"/>
      <c r="X89" s="210"/>
    </row>
    <row r="90" spans="1:24" ht="32.25" customHeight="1">
      <c r="A90" s="115"/>
      <c r="B90" s="153" t="s">
        <v>68</v>
      </c>
      <c r="C90" s="154" t="s">
        <v>192</v>
      </c>
      <c r="D90" s="87">
        <v>168.6</v>
      </c>
      <c r="E90" s="142">
        <v>170.5</v>
      </c>
      <c r="F90" s="100">
        <v>169.6</v>
      </c>
      <c r="G90" s="100">
        <v>171.8</v>
      </c>
      <c r="H90" s="100">
        <v>171.58</v>
      </c>
      <c r="I90" s="83">
        <v>183.35</v>
      </c>
      <c r="J90" s="97">
        <v>186.65</v>
      </c>
      <c r="K90" s="97">
        <v>186.641</v>
      </c>
      <c r="L90" s="98">
        <v>189</v>
      </c>
      <c r="M90" s="155">
        <f t="shared" si="12"/>
        <v>101.79492773384237</v>
      </c>
      <c r="N90" s="15">
        <f t="shared" si="13"/>
        <v>99.99517814090542</v>
      </c>
      <c r="X90" s="211"/>
    </row>
    <row r="91" spans="1:24" ht="20.25" customHeight="1">
      <c r="A91" s="115"/>
      <c r="B91" s="153" t="s">
        <v>69</v>
      </c>
      <c r="C91" s="115" t="s">
        <v>5</v>
      </c>
      <c r="D91" s="100">
        <v>1.2</v>
      </c>
      <c r="E91" s="142">
        <v>1.2</v>
      </c>
      <c r="F91" s="100">
        <v>1.15</v>
      </c>
      <c r="G91" s="100">
        <v>1.1</v>
      </c>
      <c r="H91" s="100">
        <v>1.06</v>
      </c>
      <c r="I91" s="84">
        <v>0.6</v>
      </c>
      <c r="J91" s="84">
        <v>1.18</v>
      </c>
      <c r="K91" s="84">
        <v>1.18</v>
      </c>
      <c r="L91" s="85">
        <v>1.2</v>
      </c>
      <c r="M91" s="15"/>
      <c r="N91" s="15"/>
      <c r="X91" s="210"/>
    </row>
    <row r="92" spans="1:25" ht="18.75" customHeight="1">
      <c r="A92" s="115"/>
      <c r="B92" s="153" t="s">
        <v>70</v>
      </c>
      <c r="C92" s="115" t="s">
        <v>71</v>
      </c>
      <c r="D92" s="87">
        <v>0.5</v>
      </c>
      <c r="E92" s="142">
        <v>0.2</v>
      </c>
      <c r="F92" s="100">
        <v>0.2</v>
      </c>
      <c r="G92" s="100">
        <v>0.2</v>
      </c>
      <c r="H92" s="100">
        <v>0.4</v>
      </c>
      <c r="I92" s="84" t="s">
        <v>239</v>
      </c>
      <c r="J92" s="84">
        <v>0.04</v>
      </c>
      <c r="K92" s="84">
        <v>0.04</v>
      </c>
      <c r="L92" s="84">
        <v>0.04</v>
      </c>
      <c r="M92" s="15"/>
      <c r="N92" s="15"/>
      <c r="Y92" s="210"/>
    </row>
    <row r="93" spans="1:14" ht="31.5" customHeight="1">
      <c r="A93" s="115"/>
      <c r="B93" s="156" t="s">
        <v>126</v>
      </c>
      <c r="C93" s="115" t="s">
        <v>5</v>
      </c>
      <c r="D93" s="87">
        <v>114</v>
      </c>
      <c r="E93" s="157">
        <v>112</v>
      </c>
      <c r="F93" s="87">
        <v>113</v>
      </c>
      <c r="G93" s="87">
        <v>113</v>
      </c>
      <c r="H93" s="87">
        <v>109</v>
      </c>
      <c r="I93" s="85">
        <v>110.6</v>
      </c>
      <c r="J93" s="85">
        <v>110</v>
      </c>
      <c r="K93" s="99">
        <v>114</v>
      </c>
      <c r="L93" s="99">
        <v>114</v>
      </c>
      <c r="M93" s="15"/>
      <c r="N93" s="15"/>
    </row>
    <row r="94" spans="1:14" ht="18.75" customHeight="1">
      <c r="A94" s="105">
        <v>2</v>
      </c>
      <c r="B94" s="130" t="s">
        <v>117</v>
      </c>
      <c r="C94" s="115"/>
      <c r="D94" s="71"/>
      <c r="E94" s="16"/>
      <c r="F94" s="71"/>
      <c r="G94" s="71"/>
      <c r="H94" s="71"/>
      <c r="I94" s="71"/>
      <c r="J94" s="71"/>
      <c r="K94" s="71"/>
      <c r="L94" s="71"/>
      <c r="M94" s="15"/>
      <c r="N94" s="15"/>
    </row>
    <row r="95" spans="1:21" ht="18.75" customHeight="1">
      <c r="A95" s="115"/>
      <c r="B95" s="158" t="s">
        <v>72</v>
      </c>
      <c r="C95" s="159" t="s">
        <v>52</v>
      </c>
      <c r="D95" s="14">
        <v>105270</v>
      </c>
      <c r="E95" s="14">
        <v>106473</v>
      </c>
      <c r="F95" s="14">
        <v>107100</v>
      </c>
      <c r="G95" s="14">
        <v>108820</v>
      </c>
      <c r="H95" s="14">
        <v>108980</v>
      </c>
      <c r="I95" s="14">
        <v>114300</v>
      </c>
      <c r="J95" s="14">
        <v>115300</v>
      </c>
      <c r="K95" s="14">
        <v>117862</v>
      </c>
      <c r="L95" s="14">
        <v>120780</v>
      </c>
      <c r="M95" s="15">
        <f t="shared" si="12"/>
        <v>103.11636045494312</v>
      </c>
      <c r="N95" s="15">
        <f t="shared" si="13"/>
        <v>102.22202948829143</v>
      </c>
      <c r="U95" s="212"/>
    </row>
    <row r="96" spans="1:21" ht="18.75" customHeight="1">
      <c r="A96" s="115"/>
      <c r="B96" s="158" t="s">
        <v>73</v>
      </c>
      <c r="C96" s="159" t="s">
        <v>52</v>
      </c>
      <c r="D96" s="14">
        <v>3395</v>
      </c>
      <c r="E96" s="15">
        <v>3407</v>
      </c>
      <c r="F96" s="14">
        <v>3407</v>
      </c>
      <c r="G96" s="14">
        <v>3410</v>
      </c>
      <c r="H96" s="14">
        <v>3450</v>
      </c>
      <c r="I96" s="14">
        <v>3100</v>
      </c>
      <c r="J96" s="14">
        <v>3200</v>
      </c>
      <c r="K96" s="14">
        <v>3310</v>
      </c>
      <c r="L96" s="14">
        <v>3200</v>
      </c>
      <c r="M96" s="15">
        <f t="shared" si="12"/>
        <v>106.77419354838709</v>
      </c>
      <c r="N96" s="15">
        <f t="shared" si="13"/>
        <v>103.4375</v>
      </c>
      <c r="U96" s="212"/>
    </row>
    <row r="97" spans="1:14" ht="18.75" customHeight="1">
      <c r="A97" s="115"/>
      <c r="B97" s="160" t="s">
        <v>191</v>
      </c>
      <c r="C97" s="159" t="s">
        <v>52</v>
      </c>
      <c r="D97" s="14"/>
      <c r="E97" s="15"/>
      <c r="F97" s="14"/>
      <c r="G97" s="14"/>
      <c r="H97" s="14"/>
      <c r="I97" s="14">
        <v>150</v>
      </c>
      <c r="J97" s="14">
        <v>100</v>
      </c>
      <c r="K97" s="14">
        <v>133</v>
      </c>
      <c r="L97" s="14">
        <v>100</v>
      </c>
      <c r="M97" s="15">
        <f t="shared" si="12"/>
        <v>88.66666666666667</v>
      </c>
      <c r="N97" s="15">
        <f t="shared" si="13"/>
        <v>133</v>
      </c>
    </row>
    <row r="98" spans="1:14" ht="33.75" customHeight="1">
      <c r="A98" s="115"/>
      <c r="B98" s="161" t="s">
        <v>96</v>
      </c>
      <c r="C98" s="115" t="s">
        <v>5</v>
      </c>
      <c r="D98" s="15">
        <v>58.6</v>
      </c>
      <c r="E98" s="15">
        <v>60</v>
      </c>
      <c r="F98" s="15">
        <v>60</v>
      </c>
      <c r="G98" s="15">
        <v>62</v>
      </c>
      <c r="H98" s="15">
        <v>63</v>
      </c>
      <c r="I98" s="15">
        <v>76</v>
      </c>
      <c r="J98" s="15">
        <v>78</v>
      </c>
      <c r="K98" s="15">
        <v>78</v>
      </c>
      <c r="L98" s="15">
        <v>80</v>
      </c>
      <c r="M98" s="15">
        <f t="shared" si="12"/>
        <v>102.63157894736842</v>
      </c>
      <c r="N98" s="15"/>
    </row>
    <row r="99" spans="1:14" ht="18.75" customHeight="1">
      <c r="A99" s="105">
        <v>3</v>
      </c>
      <c r="B99" s="130" t="s">
        <v>118</v>
      </c>
      <c r="C99" s="115"/>
      <c r="D99" s="14"/>
      <c r="E99" s="16"/>
      <c r="F99" s="14"/>
      <c r="G99" s="14"/>
      <c r="H99" s="14"/>
      <c r="I99" s="14"/>
      <c r="J99" s="14"/>
      <c r="K99" s="14"/>
      <c r="L99" s="14"/>
      <c r="M99" s="15"/>
      <c r="N99" s="15"/>
    </row>
    <row r="100" spans="1:14" ht="18.75" customHeight="1">
      <c r="A100" s="115"/>
      <c r="B100" s="145" t="s">
        <v>74</v>
      </c>
      <c r="C100" s="111" t="s">
        <v>44</v>
      </c>
      <c r="D100" s="14">
        <v>48444</v>
      </c>
      <c r="E100" s="14">
        <v>48950</v>
      </c>
      <c r="F100" s="14">
        <v>48722</v>
      </c>
      <c r="G100" s="14">
        <v>49456</v>
      </c>
      <c r="H100" s="14">
        <v>49678</v>
      </c>
      <c r="I100" s="14">
        <v>50619</v>
      </c>
      <c r="J100" s="14">
        <v>51024</v>
      </c>
      <c r="K100" s="14">
        <v>50760</v>
      </c>
      <c r="L100" s="14">
        <v>50876</v>
      </c>
      <c r="M100" s="15">
        <f t="shared" si="12"/>
        <v>100.27855153203342</v>
      </c>
      <c r="N100" s="15">
        <f t="shared" si="13"/>
        <v>99.48259642521167</v>
      </c>
    </row>
    <row r="101" spans="1:14" ht="18.75" customHeight="1">
      <c r="A101" s="131"/>
      <c r="B101" s="133" t="s">
        <v>194</v>
      </c>
      <c r="C101" s="111" t="s">
        <v>44</v>
      </c>
      <c r="D101" s="14">
        <v>3160</v>
      </c>
      <c r="E101" s="14">
        <v>2640</v>
      </c>
      <c r="F101" s="14">
        <v>2632</v>
      </c>
      <c r="G101" s="14">
        <v>1980</v>
      </c>
      <c r="H101" s="14">
        <v>1987</v>
      </c>
      <c r="I101" s="14">
        <v>1645</v>
      </c>
      <c r="J101" s="14">
        <v>1259</v>
      </c>
      <c r="K101" s="14">
        <v>1122</v>
      </c>
      <c r="L101" s="14">
        <v>776</v>
      </c>
      <c r="M101" s="15">
        <f t="shared" si="12"/>
        <v>68.20668693009118</v>
      </c>
      <c r="N101" s="15">
        <f t="shared" si="13"/>
        <v>89.11834789515488</v>
      </c>
    </row>
    <row r="102" spans="1:14" ht="18.75" customHeight="1">
      <c r="A102" s="115"/>
      <c r="B102" s="133" t="s">
        <v>195</v>
      </c>
      <c r="C102" s="111" t="s">
        <v>5</v>
      </c>
      <c r="D102" s="16">
        <v>6.52</v>
      </c>
      <c r="E102" s="16">
        <v>5.55</v>
      </c>
      <c r="F102" s="16">
        <v>5.41</v>
      </c>
      <c r="G102" s="16">
        <v>4</v>
      </c>
      <c r="H102" s="16">
        <v>4</v>
      </c>
      <c r="I102" s="16">
        <v>3.25</v>
      </c>
      <c r="J102" s="16">
        <v>2.47</v>
      </c>
      <c r="K102" s="16">
        <v>2.21</v>
      </c>
      <c r="L102" s="16">
        <v>1.52</v>
      </c>
      <c r="M102" s="15">
        <f t="shared" si="12"/>
        <v>68</v>
      </c>
      <c r="N102" s="15"/>
    </row>
    <row r="103" spans="1:14" ht="18.75" customHeight="1">
      <c r="A103" s="105">
        <v>4</v>
      </c>
      <c r="B103" s="130" t="s">
        <v>119</v>
      </c>
      <c r="C103" s="115"/>
      <c r="D103" s="86"/>
      <c r="E103" s="16"/>
      <c r="F103" s="86"/>
      <c r="G103" s="86"/>
      <c r="H103" s="86"/>
      <c r="I103" s="86"/>
      <c r="J103" s="86"/>
      <c r="K103" s="86"/>
      <c r="L103" s="86"/>
      <c r="M103" s="15"/>
      <c r="N103" s="15"/>
    </row>
    <row r="104" spans="1:80" s="11" customFormat="1" ht="35.25" customHeight="1">
      <c r="A104" s="115"/>
      <c r="B104" s="162" t="s">
        <v>198</v>
      </c>
      <c r="C104" s="115" t="s">
        <v>5</v>
      </c>
      <c r="D104" s="87">
        <v>13.3</v>
      </c>
      <c r="E104" s="15">
        <v>13</v>
      </c>
      <c r="F104" s="87">
        <v>12.8</v>
      </c>
      <c r="G104" s="87">
        <v>12.5</v>
      </c>
      <c r="H104" s="87">
        <v>12.3</v>
      </c>
      <c r="I104" s="87">
        <v>11.5</v>
      </c>
      <c r="J104" s="87">
        <v>10.7</v>
      </c>
      <c r="K104" s="100">
        <v>10.65</v>
      </c>
      <c r="L104" s="87">
        <v>10.5</v>
      </c>
      <c r="M104" s="15"/>
      <c r="N104" s="15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187"/>
      <c r="BF104" s="187"/>
      <c r="BG104" s="187"/>
      <c r="BH104" s="187"/>
      <c r="BI104" s="187"/>
      <c r="BJ104" s="187"/>
      <c r="BK104" s="187"/>
      <c r="BL104" s="187"/>
      <c r="BM104" s="187"/>
      <c r="BN104" s="187"/>
      <c r="BO104" s="187"/>
      <c r="BP104" s="187"/>
      <c r="BQ104" s="187"/>
      <c r="BR104" s="187"/>
      <c r="BS104" s="187"/>
      <c r="BT104" s="187"/>
      <c r="BU104" s="187"/>
      <c r="BV104" s="187"/>
      <c r="BW104" s="187"/>
      <c r="BX104" s="187"/>
      <c r="BY104" s="187"/>
      <c r="BZ104" s="187"/>
      <c r="CA104" s="187"/>
      <c r="CB104" s="187"/>
    </row>
    <row r="105" spans="1:80" s="11" customFormat="1" ht="36.75" customHeight="1">
      <c r="A105" s="115"/>
      <c r="B105" s="162" t="s">
        <v>199</v>
      </c>
      <c r="C105" s="115" t="s">
        <v>5</v>
      </c>
      <c r="D105" s="87"/>
      <c r="E105" s="15"/>
      <c r="F105" s="87"/>
      <c r="G105" s="87"/>
      <c r="H105" s="87"/>
      <c r="I105" s="87"/>
      <c r="J105" s="87">
        <v>19.5</v>
      </c>
      <c r="K105" s="87">
        <v>19.5</v>
      </c>
      <c r="L105" s="87">
        <v>19.2</v>
      </c>
      <c r="M105" s="15"/>
      <c r="N105" s="15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87"/>
      <c r="BN105" s="187"/>
      <c r="BO105" s="187"/>
      <c r="BP105" s="187"/>
      <c r="BQ105" s="187"/>
      <c r="BR105" s="187"/>
      <c r="BS105" s="187"/>
      <c r="BT105" s="187"/>
      <c r="BU105" s="187"/>
      <c r="BV105" s="187"/>
      <c r="BW105" s="187"/>
      <c r="BX105" s="187"/>
      <c r="BY105" s="187"/>
      <c r="BZ105" s="187"/>
      <c r="CA105" s="187"/>
      <c r="CB105" s="187"/>
    </row>
    <row r="106" spans="1:80" s="11" customFormat="1" ht="39" customHeight="1">
      <c r="A106" s="115"/>
      <c r="B106" s="162" t="s">
        <v>257</v>
      </c>
      <c r="C106" s="115" t="s">
        <v>5</v>
      </c>
      <c r="D106" s="87">
        <v>95.8</v>
      </c>
      <c r="E106" s="15">
        <v>95.8</v>
      </c>
      <c r="F106" s="87">
        <v>95.8</v>
      </c>
      <c r="G106" s="87">
        <v>95.8</v>
      </c>
      <c r="H106" s="87">
        <v>95.8</v>
      </c>
      <c r="I106" s="87">
        <v>0.9</v>
      </c>
      <c r="J106" s="87">
        <v>0.9</v>
      </c>
      <c r="K106" s="87">
        <v>0.9</v>
      </c>
      <c r="L106" s="101">
        <v>18</v>
      </c>
      <c r="M106" s="15">
        <f>+K106/I106*100</f>
        <v>100</v>
      </c>
      <c r="N106" s="15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187"/>
      <c r="BF106" s="187"/>
      <c r="BG106" s="187"/>
      <c r="BH106" s="187"/>
      <c r="BI106" s="187"/>
      <c r="BJ106" s="187"/>
      <c r="BK106" s="187"/>
      <c r="BL106" s="187"/>
      <c r="BM106" s="187"/>
      <c r="BN106" s="187"/>
      <c r="BO106" s="187"/>
      <c r="BP106" s="187"/>
      <c r="BQ106" s="187"/>
      <c r="BR106" s="187"/>
      <c r="BS106" s="187"/>
      <c r="BT106" s="187"/>
      <c r="BU106" s="187"/>
      <c r="BV106" s="187"/>
      <c r="BW106" s="187"/>
      <c r="BX106" s="187"/>
      <c r="BY106" s="187"/>
      <c r="BZ106" s="187"/>
      <c r="CA106" s="187"/>
      <c r="CB106" s="187"/>
    </row>
    <row r="107" spans="1:80" s="11" customFormat="1" ht="22.5" customHeight="1">
      <c r="A107" s="115"/>
      <c r="B107" s="161" t="s">
        <v>83</v>
      </c>
      <c r="C107" s="163" t="s">
        <v>5</v>
      </c>
      <c r="D107" s="87">
        <v>80</v>
      </c>
      <c r="E107" s="15">
        <v>86.9</v>
      </c>
      <c r="F107" s="87">
        <v>93.5</v>
      </c>
      <c r="G107" s="87">
        <v>95</v>
      </c>
      <c r="H107" s="87">
        <v>97.5</v>
      </c>
      <c r="I107" s="87">
        <v>99.7</v>
      </c>
      <c r="J107" s="87">
        <v>99.8</v>
      </c>
      <c r="K107" s="87">
        <v>99.8</v>
      </c>
      <c r="L107" s="87">
        <v>99.8</v>
      </c>
      <c r="M107" s="15">
        <f>+K107/I107*100</f>
        <v>100.10030090270811</v>
      </c>
      <c r="N107" s="15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187"/>
      <c r="AU107" s="187"/>
      <c r="AV107" s="187"/>
      <c r="AW107" s="187"/>
      <c r="AX107" s="187"/>
      <c r="AY107" s="187"/>
      <c r="AZ107" s="187"/>
      <c r="BA107" s="187"/>
      <c r="BB107" s="187"/>
      <c r="BC107" s="187"/>
      <c r="BD107" s="187"/>
      <c r="BE107" s="187"/>
      <c r="BF107" s="187"/>
      <c r="BG107" s="187"/>
      <c r="BH107" s="187"/>
      <c r="BI107" s="187"/>
      <c r="BJ107" s="187"/>
      <c r="BK107" s="187"/>
      <c r="BL107" s="187"/>
      <c r="BM107" s="187"/>
      <c r="BN107" s="187"/>
      <c r="BO107" s="187"/>
      <c r="BP107" s="187"/>
      <c r="BQ107" s="187"/>
      <c r="BR107" s="187"/>
      <c r="BS107" s="187"/>
      <c r="BT107" s="187"/>
      <c r="BU107" s="187"/>
      <c r="BV107" s="187"/>
      <c r="BW107" s="187"/>
      <c r="BX107" s="187"/>
      <c r="BY107" s="187"/>
      <c r="BZ107" s="187"/>
      <c r="CA107" s="187"/>
      <c r="CB107" s="187"/>
    </row>
    <row r="108" spans="1:80" s="11" customFormat="1" ht="33.75" customHeight="1">
      <c r="A108" s="115"/>
      <c r="B108" s="161" t="s">
        <v>258</v>
      </c>
      <c r="C108" s="163" t="s">
        <v>5</v>
      </c>
      <c r="D108" s="87"/>
      <c r="E108" s="15"/>
      <c r="F108" s="87"/>
      <c r="G108" s="87"/>
      <c r="H108" s="87"/>
      <c r="I108" s="87">
        <v>92</v>
      </c>
      <c r="J108" s="87">
        <v>95</v>
      </c>
      <c r="K108" s="87">
        <v>97</v>
      </c>
      <c r="L108" s="87">
        <v>97</v>
      </c>
      <c r="M108" s="15"/>
      <c r="N108" s="15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87"/>
      <c r="BG108" s="187"/>
      <c r="BH108" s="187"/>
      <c r="BI108" s="187"/>
      <c r="BJ108" s="187"/>
      <c r="BK108" s="187"/>
      <c r="BL108" s="187"/>
      <c r="BM108" s="187"/>
      <c r="BN108" s="187"/>
      <c r="BO108" s="187"/>
      <c r="BP108" s="187"/>
      <c r="BQ108" s="187"/>
      <c r="BR108" s="187"/>
      <c r="BS108" s="187"/>
      <c r="BT108" s="187"/>
      <c r="BU108" s="187"/>
      <c r="BV108" s="187"/>
      <c r="BW108" s="187"/>
      <c r="BX108" s="187"/>
      <c r="BY108" s="187"/>
      <c r="BZ108" s="187"/>
      <c r="CA108" s="187"/>
      <c r="CB108" s="187"/>
    </row>
    <row r="109" spans="1:80" s="224" customFormat="1" ht="24.75" customHeight="1">
      <c r="A109" s="105">
        <v>5</v>
      </c>
      <c r="B109" s="222" t="s">
        <v>260</v>
      </c>
      <c r="C109" s="223"/>
      <c r="D109" s="82"/>
      <c r="E109" s="69"/>
      <c r="F109" s="82"/>
      <c r="G109" s="82"/>
      <c r="H109" s="82"/>
      <c r="I109" s="82"/>
      <c r="J109" s="82"/>
      <c r="K109" s="82"/>
      <c r="L109" s="82"/>
      <c r="M109" s="69"/>
      <c r="N109" s="69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191"/>
      <c r="BN109" s="191"/>
      <c r="BO109" s="191"/>
      <c r="BP109" s="191"/>
      <c r="BQ109" s="191"/>
      <c r="BR109" s="191"/>
      <c r="BS109" s="191"/>
      <c r="BT109" s="191"/>
      <c r="BU109" s="191"/>
      <c r="BV109" s="191"/>
      <c r="BW109" s="191"/>
      <c r="BX109" s="191"/>
      <c r="BY109" s="191"/>
      <c r="BZ109" s="191"/>
      <c r="CA109" s="191"/>
      <c r="CB109" s="191"/>
    </row>
    <row r="110" spans="1:14" ht="20.25" customHeight="1">
      <c r="A110" s="115"/>
      <c r="B110" s="164" t="s">
        <v>84</v>
      </c>
      <c r="C110" s="111" t="s">
        <v>86</v>
      </c>
      <c r="D110" s="14">
        <v>39437</v>
      </c>
      <c r="E110" s="14">
        <v>39537</v>
      </c>
      <c r="F110" s="14">
        <v>39994</v>
      </c>
      <c r="G110" s="14">
        <v>40038</v>
      </c>
      <c r="H110" s="14">
        <v>40623</v>
      </c>
      <c r="I110" s="14">
        <v>43940</v>
      </c>
      <c r="J110" s="14">
        <v>43040</v>
      </c>
      <c r="K110" s="14">
        <v>44890</v>
      </c>
      <c r="L110" s="14">
        <v>43793</v>
      </c>
      <c r="M110" s="15">
        <f t="shared" si="12"/>
        <v>102.16203914428768</v>
      </c>
      <c r="N110" s="15">
        <f t="shared" si="13"/>
        <v>104.29832713754648</v>
      </c>
    </row>
    <row r="111" spans="1:14" ht="20.25" customHeight="1">
      <c r="A111" s="115"/>
      <c r="B111" s="165" t="s">
        <v>143</v>
      </c>
      <c r="C111" s="115" t="s">
        <v>5</v>
      </c>
      <c r="D111" s="87">
        <v>85</v>
      </c>
      <c r="E111" s="15">
        <v>86</v>
      </c>
      <c r="F111" s="87">
        <v>86.1</v>
      </c>
      <c r="G111" s="166">
        <v>86.2</v>
      </c>
      <c r="H111" s="166">
        <v>86.7</v>
      </c>
      <c r="I111" s="15">
        <v>90.9</v>
      </c>
      <c r="J111" s="15">
        <v>89</v>
      </c>
      <c r="K111" s="15">
        <v>91.7</v>
      </c>
      <c r="L111" s="15">
        <v>91.7</v>
      </c>
      <c r="M111" s="15">
        <f t="shared" si="12"/>
        <v>100.88008800880088</v>
      </c>
      <c r="N111" s="15"/>
    </row>
    <row r="112" spans="1:14" ht="38.25" customHeight="1">
      <c r="A112" s="115"/>
      <c r="B112" s="124" t="s">
        <v>85</v>
      </c>
      <c r="C112" s="115" t="s">
        <v>57</v>
      </c>
      <c r="D112" s="87">
        <v>275</v>
      </c>
      <c r="E112" s="15">
        <v>277</v>
      </c>
      <c r="F112" s="87">
        <v>292</v>
      </c>
      <c r="G112" s="87">
        <v>293</v>
      </c>
      <c r="H112" s="87">
        <v>277</v>
      </c>
      <c r="I112" s="14">
        <v>271</v>
      </c>
      <c r="J112" s="14">
        <v>270</v>
      </c>
      <c r="K112" s="14">
        <v>274</v>
      </c>
      <c r="L112" s="14">
        <v>275</v>
      </c>
      <c r="M112" s="15">
        <f t="shared" si="12"/>
        <v>101.1070110701107</v>
      </c>
      <c r="N112" s="15">
        <f t="shared" si="13"/>
        <v>101.48148148148148</v>
      </c>
    </row>
    <row r="113" spans="1:14" ht="20.25" customHeight="1">
      <c r="A113" s="115"/>
      <c r="B113" s="165" t="s">
        <v>143</v>
      </c>
      <c r="C113" s="115" t="s">
        <v>5</v>
      </c>
      <c r="D113" s="87">
        <v>74.5</v>
      </c>
      <c r="E113" s="15">
        <v>75.1</v>
      </c>
      <c r="F113" s="87">
        <v>79.5</v>
      </c>
      <c r="G113" s="166">
        <v>79.6</v>
      </c>
      <c r="H113" s="166">
        <v>75.4</v>
      </c>
      <c r="I113" s="71">
        <v>85.5</v>
      </c>
      <c r="J113" s="71">
        <v>85.2</v>
      </c>
      <c r="K113" s="71">
        <f>K112*100/317</f>
        <v>86.43533123028391</v>
      </c>
      <c r="L113" s="71">
        <v>86.7</v>
      </c>
      <c r="M113" s="15">
        <f t="shared" si="12"/>
        <v>101.09395465530282</v>
      </c>
      <c r="N113" s="15"/>
    </row>
    <row r="114" spans="1:14" ht="33" customHeight="1">
      <c r="A114" s="115"/>
      <c r="B114" s="165" t="s">
        <v>103</v>
      </c>
      <c r="C114" s="115" t="s">
        <v>4</v>
      </c>
      <c r="D114" s="87">
        <v>176</v>
      </c>
      <c r="E114" s="14">
        <v>180</v>
      </c>
      <c r="F114" s="87">
        <v>173</v>
      </c>
      <c r="G114" s="87">
        <v>176</v>
      </c>
      <c r="H114" s="87">
        <v>151</v>
      </c>
      <c r="I114" s="14">
        <v>154</v>
      </c>
      <c r="J114" s="14">
        <v>155</v>
      </c>
      <c r="K114" s="14">
        <v>174</v>
      </c>
      <c r="L114" s="14">
        <v>174</v>
      </c>
      <c r="M114" s="15">
        <f t="shared" si="12"/>
        <v>112.98701298701299</v>
      </c>
      <c r="N114" s="15">
        <f t="shared" si="13"/>
        <v>112.25806451612902</v>
      </c>
    </row>
    <row r="115" spans="1:14" ht="20.25" customHeight="1">
      <c r="A115" s="115"/>
      <c r="B115" s="165" t="s">
        <v>143</v>
      </c>
      <c r="C115" s="115" t="s">
        <v>5</v>
      </c>
      <c r="D115" s="87">
        <v>83.4</v>
      </c>
      <c r="E115" s="15">
        <v>85.3</v>
      </c>
      <c r="F115" s="87">
        <v>82</v>
      </c>
      <c r="G115" s="166">
        <v>83.4</v>
      </c>
      <c r="H115" s="166">
        <v>69.5</v>
      </c>
      <c r="I115" s="15">
        <v>89.5</v>
      </c>
      <c r="J115" s="15">
        <v>90</v>
      </c>
      <c r="K115" s="15">
        <v>93.2</v>
      </c>
      <c r="L115" s="15">
        <v>93.2</v>
      </c>
      <c r="M115" s="15">
        <f t="shared" si="12"/>
        <v>104.1340782122905</v>
      </c>
      <c r="N115" s="15"/>
    </row>
    <row r="116" spans="1:14" ht="36.75" customHeight="1">
      <c r="A116" s="115"/>
      <c r="B116" s="165" t="s">
        <v>197</v>
      </c>
      <c r="C116" s="115" t="s">
        <v>57</v>
      </c>
      <c r="D116" s="87">
        <v>1</v>
      </c>
      <c r="E116" s="14">
        <v>1</v>
      </c>
      <c r="F116" s="87">
        <v>2</v>
      </c>
      <c r="G116" s="101">
        <v>1</v>
      </c>
      <c r="H116" s="101">
        <v>8</v>
      </c>
      <c r="I116" s="14">
        <v>15</v>
      </c>
      <c r="J116" s="14">
        <v>15</v>
      </c>
      <c r="K116" s="14">
        <v>16</v>
      </c>
      <c r="L116" s="14">
        <v>15</v>
      </c>
      <c r="M116" s="15">
        <f t="shared" si="12"/>
        <v>106.66666666666667</v>
      </c>
      <c r="N116" s="15">
        <f t="shared" si="13"/>
        <v>106.66666666666667</v>
      </c>
    </row>
    <row r="117" spans="1:14" ht="21" customHeight="1">
      <c r="A117" s="105">
        <v>6</v>
      </c>
      <c r="B117" s="130" t="s">
        <v>120</v>
      </c>
      <c r="C117" s="115"/>
      <c r="D117" s="87"/>
      <c r="E117" s="16"/>
      <c r="F117" s="87"/>
      <c r="G117" s="87"/>
      <c r="H117" s="87"/>
      <c r="I117" s="87"/>
      <c r="J117" s="87"/>
      <c r="K117" s="87"/>
      <c r="L117" s="87"/>
      <c r="M117" s="15"/>
      <c r="N117" s="15"/>
    </row>
    <row r="118" spans="1:14" ht="19.5" customHeight="1">
      <c r="A118" s="119" t="s">
        <v>121</v>
      </c>
      <c r="B118" s="167" t="s">
        <v>87</v>
      </c>
      <c r="C118" s="115"/>
      <c r="D118" s="87"/>
      <c r="E118" s="16"/>
      <c r="F118" s="87"/>
      <c r="G118" s="87"/>
      <c r="H118" s="87"/>
      <c r="I118" s="87"/>
      <c r="J118" s="87"/>
      <c r="K118" s="87"/>
      <c r="L118" s="87"/>
      <c r="M118" s="15"/>
      <c r="N118" s="15"/>
    </row>
    <row r="119" spans="1:14" ht="19.5" customHeight="1">
      <c r="A119" s="115"/>
      <c r="B119" s="125" t="s">
        <v>171</v>
      </c>
      <c r="C119" s="115" t="s">
        <v>130</v>
      </c>
      <c r="D119" s="87"/>
      <c r="E119" s="16"/>
      <c r="F119" s="87"/>
      <c r="G119" s="87"/>
      <c r="H119" s="87"/>
      <c r="I119" s="88">
        <v>74</v>
      </c>
      <c r="J119" s="101">
        <v>74</v>
      </c>
      <c r="K119" s="88">
        <v>74</v>
      </c>
      <c r="L119" s="88">
        <v>74</v>
      </c>
      <c r="M119" s="15">
        <f t="shared" si="12"/>
        <v>100</v>
      </c>
      <c r="N119" s="15">
        <f t="shared" si="13"/>
        <v>100</v>
      </c>
    </row>
    <row r="120" spans="1:14" ht="19.5" customHeight="1">
      <c r="A120" s="105"/>
      <c r="B120" s="138" t="s">
        <v>88</v>
      </c>
      <c r="C120" s="111" t="s">
        <v>77</v>
      </c>
      <c r="D120" s="15">
        <v>40819</v>
      </c>
      <c r="E120" s="15">
        <f>SUM(E121:E124)</f>
        <v>41585</v>
      </c>
      <c r="F120" s="15">
        <f>+F121+F122+F123+F124</f>
        <v>41527</v>
      </c>
      <c r="G120" s="15">
        <f>+G121+G122+G123+G124</f>
        <v>43990</v>
      </c>
      <c r="H120" s="15">
        <f>+H121+H122+H123+H124</f>
        <v>43990</v>
      </c>
      <c r="I120" s="88">
        <v>44625</v>
      </c>
      <c r="J120" s="14">
        <v>45873</v>
      </c>
      <c r="K120" s="14">
        <v>45873</v>
      </c>
      <c r="L120" s="88">
        <f>L121+L122+L123+L124</f>
        <v>44841</v>
      </c>
      <c r="M120" s="15">
        <f t="shared" si="12"/>
        <v>102.79663865546217</v>
      </c>
      <c r="N120" s="15">
        <f t="shared" si="13"/>
        <v>100</v>
      </c>
    </row>
    <row r="121" spans="1:14" ht="19.5" customHeight="1">
      <c r="A121" s="115"/>
      <c r="B121" s="145" t="s">
        <v>78</v>
      </c>
      <c r="C121" s="115" t="s">
        <v>25</v>
      </c>
      <c r="D121" s="157">
        <f>3086+9669</f>
        <v>12755</v>
      </c>
      <c r="E121" s="157">
        <f>2775+10221</f>
        <v>12996</v>
      </c>
      <c r="F121" s="157">
        <f>2775+10221</f>
        <v>12996</v>
      </c>
      <c r="G121" s="157">
        <f>2843+10711</f>
        <v>13554</v>
      </c>
      <c r="H121" s="157">
        <f>2843+10711</f>
        <v>13554</v>
      </c>
      <c r="I121" s="89">
        <v>9568</v>
      </c>
      <c r="J121" s="168">
        <v>9946</v>
      </c>
      <c r="K121" s="89">
        <v>9946</v>
      </c>
      <c r="L121" s="88">
        <v>9525</v>
      </c>
      <c r="M121" s="15">
        <f t="shared" si="12"/>
        <v>103.95066889632108</v>
      </c>
      <c r="N121" s="15">
        <f t="shared" si="13"/>
        <v>100</v>
      </c>
    </row>
    <row r="122" spans="1:14" ht="19.5" customHeight="1">
      <c r="A122" s="115"/>
      <c r="B122" s="145" t="s">
        <v>79</v>
      </c>
      <c r="C122" s="115" t="s">
        <v>25</v>
      </c>
      <c r="D122" s="157">
        <v>13308</v>
      </c>
      <c r="E122" s="157">
        <v>14432</v>
      </c>
      <c r="F122" s="157">
        <v>14432</v>
      </c>
      <c r="G122" s="157">
        <v>15516</v>
      </c>
      <c r="H122" s="157">
        <v>15516</v>
      </c>
      <c r="I122" s="89">
        <v>17504</v>
      </c>
      <c r="J122" s="168">
        <v>17065</v>
      </c>
      <c r="K122" s="168">
        <v>17065</v>
      </c>
      <c r="L122" s="88">
        <v>16710</v>
      </c>
      <c r="M122" s="15">
        <f t="shared" si="12"/>
        <v>97.49200182815356</v>
      </c>
      <c r="N122" s="15">
        <f t="shared" si="13"/>
        <v>100</v>
      </c>
    </row>
    <row r="123" spans="1:14" ht="19.5" customHeight="1">
      <c r="A123" s="115"/>
      <c r="B123" s="145" t="s">
        <v>80</v>
      </c>
      <c r="C123" s="115" t="s">
        <v>25</v>
      </c>
      <c r="D123" s="157">
        <v>9095</v>
      </c>
      <c r="E123" s="157">
        <v>9171</v>
      </c>
      <c r="F123" s="157">
        <v>9150</v>
      </c>
      <c r="G123" s="157">
        <v>9867</v>
      </c>
      <c r="H123" s="157">
        <v>9867</v>
      </c>
      <c r="I123" s="89">
        <v>11606</v>
      </c>
      <c r="J123" s="168">
        <v>12863</v>
      </c>
      <c r="K123" s="168">
        <v>12863</v>
      </c>
      <c r="L123" s="88">
        <v>13436</v>
      </c>
      <c r="M123" s="15">
        <f t="shared" si="12"/>
        <v>110.83060485955541</v>
      </c>
      <c r="N123" s="15">
        <f t="shared" si="13"/>
        <v>100</v>
      </c>
    </row>
    <row r="124" spans="1:19" ht="19.5" customHeight="1">
      <c r="A124" s="115"/>
      <c r="B124" s="145" t="s">
        <v>81</v>
      </c>
      <c r="C124" s="115" t="s">
        <v>25</v>
      </c>
      <c r="D124" s="157">
        <f>4260+500</f>
        <v>4760</v>
      </c>
      <c r="E124" s="157">
        <f>4387+599</f>
        <v>4986</v>
      </c>
      <c r="F124" s="157">
        <f>4350+599</f>
        <v>4949</v>
      </c>
      <c r="G124" s="157">
        <f>4395+658</f>
        <v>5053</v>
      </c>
      <c r="H124" s="157">
        <f>4395+658</f>
        <v>5053</v>
      </c>
      <c r="I124" s="89">
        <v>5947</v>
      </c>
      <c r="J124" s="168">
        <v>5999</v>
      </c>
      <c r="K124" s="168">
        <v>5160</v>
      </c>
      <c r="L124" s="88">
        <v>5170</v>
      </c>
      <c r="M124" s="15">
        <f t="shared" si="12"/>
        <v>86.76643685892046</v>
      </c>
      <c r="N124" s="15">
        <f t="shared" si="13"/>
        <v>86.01433572262044</v>
      </c>
      <c r="S124" s="213"/>
    </row>
    <row r="125" spans="1:14" ht="19.5" customHeight="1">
      <c r="A125" s="115"/>
      <c r="B125" s="125" t="s">
        <v>190</v>
      </c>
      <c r="C125" s="115" t="s">
        <v>5</v>
      </c>
      <c r="D125" s="157">
        <v>100</v>
      </c>
      <c r="E125" s="15">
        <v>100</v>
      </c>
      <c r="F125" s="15">
        <v>100</v>
      </c>
      <c r="G125" s="15">
        <v>100</v>
      </c>
      <c r="H125" s="15">
        <v>100</v>
      </c>
      <c r="I125" s="88">
        <v>100</v>
      </c>
      <c r="J125" s="15">
        <v>100</v>
      </c>
      <c r="K125" s="15">
        <v>100</v>
      </c>
      <c r="L125" s="74">
        <v>100</v>
      </c>
      <c r="M125" s="15"/>
      <c r="N125" s="15"/>
    </row>
    <row r="126" spans="1:14" ht="19.5" customHeight="1">
      <c r="A126" s="115"/>
      <c r="B126" s="125" t="s">
        <v>255</v>
      </c>
      <c r="C126" s="115" t="s">
        <v>5</v>
      </c>
      <c r="D126" s="157"/>
      <c r="E126" s="15"/>
      <c r="F126" s="15"/>
      <c r="G126" s="15"/>
      <c r="H126" s="15"/>
      <c r="I126" s="155">
        <v>27.6</v>
      </c>
      <c r="J126" s="15">
        <v>28</v>
      </c>
      <c r="K126" s="186">
        <v>33.6</v>
      </c>
      <c r="L126" s="74">
        <v>35</v>
      </c>
      <c r="M126" s="15"/>
      <c r="N126" s="15"/>
    </row>
    <row r="127" spans="1:14" ht="19.5" customHeight="1">
      <c r="A127" s="119" t="s">
        <v>122</v>
      </c>
      <c r="B127" s="169" t="s">
        <v>89</v>
      </c>
      <c r="C127" s="115"/>
      <c r="D127" s="157"/>
      <c r="E127" s="16"/>
      <c r="F127" s="157"/>
      <c r="G127" s="157"/>
      <c r="H127" s="157"/>
      <c r="I127" s="74"/>
      <c r="J127" s="157"/>
      <c r="K127" s="170"/>
      <c r="L127" s="74"/>
      <c r="M127" s="15"/>
      <c r="N127" s="15"/>
    </row>
    <row r="128" spans="1:14" ht="35.25" customHeight="1">
      <c r="A128" s="115"/>
      <c r="B128" s="145" t="s">
        <v>170</v>
      </c>
      <c r="C128" s="111" t="s">
        <v>82</v>
      </c>
      <c r="D128" s="157">
        <v>24</v>
      </c>
      <c r="E128" s="14">
        <v>24</v>
      </c>
      <c r="F128" s="14">
        <v>24</v>
      </c>
      <c r="G128" s="14">
        <v>24</v>
      </c>
      <c r="H128" s="14">
        <v>24</v>
      </c>
      <c r="I128" s="90">
        <v>22</v>
      </c>
      <c r="J128" s="90">
        <v>22</v>
      </c>
      <c r="K128" s="171">
        <v>22</v>
      </c>
      <c r="L128" s="90">
        <v>22</v>
      </c>
      <c r="M128" s="15">
        <f t="shared" si="12"/>
        <v>100</v>
      </c>
      <c r="N128" s="15">
        <f t="shared" si="13"/>
        <v>100</v>
      </c>
    </row>
    <row r="129" spans="1:14" ht="33" customHeight="1">
      <c r="A129" s="115"/>
      <c r="B129" s="145" t="s">
        <v>177</v>
      </c>
      <c r="C129" s="150" t="s">
        <v>82</v>
      </c>
      <c r="D129" s="157"/>
      <c r="E129" s="14"/>
      <c r="F129" s="14"/>
      <c r="G129" s="14"/>
      <c r="H129" s="14"/>
      <c r="I129" s="90">
        <v>22</v>
      </c>
      <c r="J129" s="90">
        <v>22</v>
      </c>
      <c r="K129" s="171">
        <v>22</v>
      </c>
      <c r="L129" s="90">
        <v>22</v>
      </c>
      <c r="M129" s="15">
        <f t="shared" si="12"/>
        <v>100</v>
      </c>
      <c r="N129" s="15">
        <f t="shared" si="13"/>
        <v>100</v>
      </c>
    </row>
    <row r="130" spans="1:14" ht="20.25" customHeight="1">
      <c r="A130" s="115"/>
      <c r="B130" s="172" t="s">
        <v>172</v>
      </c>
      <c r="C130" s="173" t="s">
        <v>82</v>
      </c>
      <c r="D130" s="157"/>
      <c r="E130" s="14"/>
      <c r="F130" s="14"/>
      <c r="G130" s="14"/>
      <c r="H130" s="14"/>
      <c r="I130" s="90">
        <v>22</v>
      </c>
      <c r="J130" s="90">
        <v>22</v>
      </c>
      <c r="K130" s="171">
        <v>22</v>
      </c>
      <c r="L130" s="90">
        <v>22</v>
      </c>
      <c r="M130" s="15">
        <f t="shared" si="12"/>
        <v>100</v>
      </c>
      <c r="N130" s="15">
        <f t="shared" si="13"/>
        <v>100</v>
      </c>
    </row>
    <row r="131" spans="1:14" ht="19.5" customHeight="1">
      <c r="A131" s="115"/>
      <c r="B131" s="125" t="s">
        <v>90</v>
      </c>
      <c r="C131" s="115" t="s">
        <v>5</v>
      </c>
      <c r="D131" s="157">
        <v>99.54</v>
      </c>
      <c r="E131" s="174">
        <v>99</v>
      </c>
      <c r="F131" s="157">
        <v>99</v>
      </c>
      <c r="G131" s="157">
        <v>99</v>
      </c>
      <c r="H131" s="157">
        <v>99</v>
      </c>
      <c r="I131" s="90">
        <v>99.5</v>
      </c>
      <c r="J131" s="90">
        <v>99.5</v>
      </c>
      <c r="K131" s="175">
        <v>99.55</v>
      </c>
      <c r="L131" s="90">
        <v>96.5</v>
      </c>
      <c r="M131" s="15"/>
      <c r="N131" s="15"/>
    </row>
    <row r="132" spans="1:14" ht="19.5" customHeight="1">
      <c r="A132" s="119" t="s">
        <v>123</v>
      </c>
      <c r="B132" s="167" t="s">
        <v>91</v>
      </c>
      <c r="C132" s="115"/>
      <c r="D132" s="157"/>
      <c r="E132" s="16"/>
      <c r="F132" s="157"/>
      <c r="G132" s="157"/>
      <c r="H132" s="157"/>
      <c r="I132" s="74"/>
      <c r="J132" s="90"/>
      <c r="K132" s="171"/>
      <c r="L132" s="176"/>
      <c r="M132" s="15"/>
      <c r="N132" s="15"/>
    </row>
    <row r="133" spans="1:14" ht="19.5" customHeight="1">
      <c r="A133" s="115"/>
      <c r="B133" s="125" t="s">
        <v>92</v>
      </c>
      <c r="C133" s="115" t="s">
        <v>5</v>
      </c>
      <c r="D133" s="157">
        <v>82.7</v>
      </c>
      <c r="E133" s="177">
        <v>83.9</v>
      </c>
      <c r="F133" s="157">
        <v>84.4</v>
      </c>
      <c r="G133" s="157">
        <v>89.6</v>
      </c>
      <c r="H133" s="157">
        <v>88.4</v>
      </c>
      <c r="I133" s="90">
        <v>100</v>
      </c>
      <c r="J133" s="90">
        <v>100</v>
      </c>
      <c r="K133" s="90"/>
      <c r="L133" s="90"/>
      <c r="M133" s="15"/>
      <c r="N133" s="15"/>
    </row>
    <row r="134" spans="1:14" ht="19.5" customHeight="1">
      <c r="A134" s="115"/>
      <c r="B134" s="133" t="s">
        <v>169</v>
      </c>
      <c r="C134" s="115" t="s">
        <v>130</v>
      </c>
      <c r="D134" s="157"/>
      <c r="E134" s="177"/>
      <c r="F134" s="157"/>
      <c r="G134" s="157"/>
      <c r="H134" s="157"/>
      <c r="I134" s="90">
        <v>74</v>
      </c>
      <c r="J134" s="90">
        <v>74</v>
      </c>
      <c r="K134" s="90">
        <v>74</v>
      </c>
      <c r="L134" s="90">
        <v>74</v>
      </c>
      <c r="M134" s="15">
        <f t="shared" si="12"/>
        <v>100</v>
      </c>
      <c r="N134" s="15">
        <f t="shared" si="13"/>
        <v>100</v>
      </c>
    </row>
    <row r="135" spans="1:14" ht="19.5" customHeight="1">
      <c r="A135" s="115"/>
      <c r="B135" s="133" t="s">
        <v>51</v>
      </c>
      <c r="C135" s="115" t="s">
        <v>130</v>
      </c>
      <c r="D135" s="157">
        <v>21</v>
      </c>
      <c r="E135" s="178">
        <v>22</v>
      </c>
      <c r="F135" s="157">
        <v>22</v>
      </c>
      <c r="G135" s="157">
        <v>23</v>
      </c>
      <c r="H135" s="168">
        <v>23</v>
      </c>
      <c r="I135" s="90">
        <v>24</v>
      </c>
      <c r="J135" s="90">
        <v>24</v>
      </c>
      <c r="K135" s="90">
        <v>24</v>
      </c>
      <c r="L135" s="90">
        <v>24</v>
      </c>
      <c r="M135" s="15">
        <f t="shared" si="12"/>
        <v>100</v>
      </c>
      <c r="N135" s="15">
        <f t="shared" si="13"/>
        <v>100</v>
      </c>
    </row>
    <row r="136" spans="1:14" ht="19.5" customHeight="1">
      <c r="A136" s="115"/>
      <c r="B136" s="133" t="s">
        <v>54</v>
      </c>
      <c r="C136" s="115" t="s">
        <v>130</v>
      </c>
      <c r="D136" s="157">
        <v>25</v>
      </c>
      <c r="E136" s="178">
        <v>25</v>
      </c>
      <c r="F136" s="157">
        <v>24</v>
      </c>
      <c r="G136" s="157">
        <v>24</v>
      </c>
      <c r="H136" s="168">
        <v>23</v>
      </c>
      <c r="I136" s="90">
        <v>24</v>
      </c>
      <c r="J136" s="90">
        <v>24</v>
      </c>
      <c r="K136" s="90">
        <v>24</v>
      </c>
      <c r="L136" s="90">
        <v>24</v>
      </c>
      <c r="M136" s="15">
        <f>+K136/I136*100</f>
        <v>100</v>
      </c>
      <c r="N136" s="15">
        <f t="shared" si="13"/>
        <v>100</v>
      </c>
    </row>
    <row r="137" spans="1:14" ht="19.5" customHeight="1">
      <c r="A137" s="115"/>
      <c r="B137" s="133" t="s">
        <v>94</v>
      </c>
      <c r="C137" s="115" t="s">
        <v>130</v>
      </c>
      <c r="D137" s="157">
        <v>18</v>
      </c>
      <c r="E137" s="178">
        <v>18</v>
      </c>
      <c r="F137" s="157">
        <v>18</v>
      </c>
      <c r="G137" s="157">
        <v>19</v>
      </c>
      <c r="H137" s="168">
        <v>20</v>
      </c>
      <c r="I137" s="90">
        <v>23</v>
      </c>
      <c r="J137" s="90">
        <v>23</v>
      </c>
      <c r="K137" s="90">
        <v>23</v>
      </c>
      <c r="L137" s="90">
        <v>23</v>
      </c>
      <c r="M137" s="15">
        <f>+K137/I137*100</f>
        <v>100</v>
      </c>
      <c r="N137" s="15">
        <f t="shared" si="13"/>
        <v>100</v>
      </c>
    </row>
    <row r="138" spans="1:14" ht="19.5" customHeight="1">
      <c r="A138" s="115"/>
      <c r="B138" s="133" t="s">
        <v>95</v>
      </c>
      <c r="C138" s="115" t="s">
        <v>130</v>
      </c>
      <c r="D138" s="157">
        <v>3</v>
      </c>
      <c r="E138" s="178">
        <v>3</v>
      </c>
      <c r="F138" s="157">
        <v>3</v>
      </c>
      <c r="G138" s="157">
        <v>3</v>
      </c>
      <c r="H138" s="168">
        <v>3</v>
      </c>
      <c r="I138" s="90">
        <v>3</v>
      </c>
      <c r="J138" s="90">
        <v>3</v>
      </c>
      <c r="K138" s="90">
        <v>3</v>
      </c>
      <c r="L138" s="90">
        <v>3</v>
      </c>
      <c r="M138" s="15">
        <f>+K138/I138*100</f>
        <v>100</v>
      </c>
      <c r="N138" s="15">
        <f t="shared" si="13"/>
        <v>100</v>
      </c>
    </row>
    <row r="139" spans="1:14" ht="19.5" customHeight="1">
      <c r="A139" s="115"/>
      <c r="B139" s="125" t="s">
        <v>93</v>
      </c>
      <c r="C139" s="115" t="s">
        <v>5</v>
      </c>
      <c r="D139" s="157">
        <v>90.4</v>
      </c>
      <c r="E139" s="177">
        <v>92</v>
      </c>
      <c r="F139" s="157">
        <v>92</v>
      </c>
      <c r="G139" s="157">
        <v>92.5</v>
      </c>
      <c r="H139" s="157">
        <v>94</v>
      </c>
      <c r="I139" s="90">
        <v>99.5</v>
      </c>
      <c r="J139" s="90">
        <v>100</v>
      </c>
      <c r="K139" s="90">
        <v>99.9</v>
      </c>
      <c r="L139" s="90">
        <v>100</v>
      </c>
      <c r="M139" s="15">
        <f>+K139/I139*100</f>
        <v>100.40201005025126</v>
      </c>
      <c r="N139" s="15">
        <f t="shared" si="13"/>
        <v>99.9</v>
      </c>
    </row>
    <row r="140" spans="1:14" ht="19.5" customHeight="1">
      <c r="A140" s="115"/>
      <c r="B140" s="172" t="s">
        <v>173</v>
      </c>
      <c r="C140" s="173" t="s">
        <v>5</v>
      </c>
      <c r="D140" s="157"/>
      <c r="E140" s="177"/>
      <c r="F140" s="157"/>
      <c r="G140" s="157"/>
      <c r="H140" s="157"/>
      <c r="I140" s="90">
        <v>99</v>
      </c>
      <c r="J140" s="90">
        <v>100</v>
      </c>
      <c r="K140" s="90">
        <v>100</v>
      </c>
      <c r="L140" s="90">
        <v>100</v>
      </c>
      <c r="M140" s="15"/>
      <c r="N140" s="15"/>
    </row>
    <row r="141" spans="1:14" ht="19.5" customHeight="1">
      <c r="A141" s="115"/>
      <c r="B141" s="172" t="s">
        <v>174</v>
      </c>
      <c r="C141" s="173" t="s">
        <v>5</v>
      </c>
      <c r="D141" s="157"/>
      <c r="E141" s="177"/>
      <c r="F141" s="157"/>
      <c r="G141" s="157"/>
      <c r="H141" s="157"/>
      <c r="I141" s="90">
        <v>99.5</v>
      </c>
      <c r="J141" s="90">
        <v>100</v>
      </c>
      <c r="K141" s="90" t="s">
        <v>254</v>
      </c>
      <c r="L141" s="90">
        <v>100</v>
      </c>
      <c r="M141" s="15"/>
      <c r="N141" s="15"/>
    </row>
    <row r="142" spans="1:14" ht="19.5" customHeight="1">
      <c r="A142" s="115"/>
      <c r="B142" s="172" t="s">
        <v>175</v>
      </c>
      <c r="C142" s="173" t="s">
        <v>5</v>
      </c>
      <c r="D142" s="157"/>
      <c r="E142" s="177"/>
      <c r="F142" s="157"/>
      <c r="G142" s="157"/>
      <c r="H142" s="157"/>
      <c r="I142" s="90">
        <v>100</v>
      </c>
      <c r="J142" s="90">
        <v>100</v>
      </c>
      <c r="K142" s="90">
        <v>100</v>
      </c>
      <c r="L142" s="90">
        <v>100</v>
      </c>
      <c r="M142" s="15"/>
      <c r="N142" s="15"/>
    </row>
    <row r="143" spans="1:14" ht="19.5" customHeight="1">
      <c r="A143" s="115"/>
      <c r="B143" s="172" t="s">
        <v>176</v>
      </c>
      <c r="C143" s="173" t="s">
        <v>5</v>
      </c>
      <c r="D143" s="157">
        <v>100</v>
      </c>
      <c r="E143" s="157">
        <v>100</v>
      </c>
      <c r="F143" s="157">
        <v>100</v>
      </c>
      <c r="G143" s="157">
        <v>100</v>
      </c>
      <c r="H143" s="168">
        <v>100</v>
      </c>
      <c r="I143" s="90">
        <v>100</v>
      </c>
      <c r="J143" s="90">
        <v>100</v>
      </c>
      <c r="K143" s="90">
        <v>100</v>
      </c>
      <c r="L143" s="90">
        <v>100</v>
      </c>
      <c r="M143" s="15"/>
      <c r="N143" s="15"/>
    </row>
    <row r="144" spans="1:14" ht="19.5" customHeight="1">
      <c r="A144" s="105">
        <v>7</v>
      </c>
      <c r="B144" s="179" t="s">
        <v>124</v>
      </c>
      <c r="C144" s="115"/>
      <c r="D144" s="87"/>
      <c r="E144" s="16"/>
      <c r="F144" s="87"/>
      <c r="G144" s="87"/>
      <c r="H144" s="87"/>
      <c r="I144" s="86"/>
      <c r="J144" s="93"/>
      <c r="K144" s="86"/>
      <c r="L144" s="90"/>
      <c r="M144" s="15"/>
      <c r="N144" s="15"/>
    </row>
    <row r="145" spans="1:14" ht="19.5" customHeight="1">
      <c r="A145" s="115"/>
      <c r="B145" s="133" t="s">
        <v>132</v>
      </c>
      <c r="C145" s="115" t="s">
        <v>5</v>
      </c>
      <c r="D145" s="15">
        <v>95</v>
      </c>
      <c r="E145" s="15">
        <v>95</v>
      </c>
      <c r="F145" s="15">
        <v>95</v>
      </c>
      <c r="G145" s="15">
        <v>95</v>
      </c>
      <c r="H145" s="15">
        <v>95</v>
      </c>
      <c r="I145" s="86">
        <v>98</v>
      </c>
      <c r="J145" s="92">
        <v>98.5</v>
      </c>
      <c r="K145" s="86">
        <v>98.5</v>
      </c>
      <c r="L145" s="90">
        <v>98.5</v>
      </c>
      <c r="M145" s="15"/>
      <c r="N145" s="15"/>
    </row>
    <row r="146" spans="1:14" ht="19.5" customHeight="1">
      <c r="A146" s="180"/>
      <c r="B146" s="181" t="s">
        <v>133</v>
      </c>
      <c r="C146" s="115" t="s">
        <v>5</v>
      </c>
      <c r="D146" s="15">
        <v>84</v>
      </c>
      <c r="E146" s="15">
        <v>84</v>
      </c>
      <c r="F146" s="15">
        <v>84</v>
      </c>
      <c r="G146" s="15">
        <v>84</v>
      </c>
      <c r="H146" s="15">
        <v>84</v>
      </c>
      <c r="I146" s="86">
        <v>96</v>
      </c>
      <c r="J146" s="92">
        <v>97</v>
      </c>
      <c r="K146" s="86">
        <v>97</v>
      </c>
      <c r="L146" s="90">
        <v>98</v>
      </c>
      <c r="M146" s="15"/>
      <c r="N146" s="15"/>
    </row>
    <row r="147" spans="1:14" ht="19.5" customHeight="1">
      <c r="A147" s="180"/>
      <c r="B147" s="123" t="s">
        <v>158</v>
      </c>
      <c r="C147" s="115" t="s">
        <v>5</v>
      </c>
      <c r="D147" s="15">
        <v>40</v>
      </c>
      <c r="E147" s="15">
        <v>50</v>
      </c>
      <c r="F147" s="15">
        <v>65</v>
      </c>
      <c r="G147" s="15">
        <v>70</v>
      </c>
      <c r="H147" s="15">
        <v>70</v>
      </c>
      <c r="I147" s="86">
        <v>90</v>
      </c>
      <c r="J147" s="92">
        <v>92</v>
      </c>
      <c r="K147" s="86">
        <v>92</v>
      </c>
      <c r="L147" s="90">
        <v>93</v>
      </c>
      <c r="M147" s="15"/>
      <c r="N147" s="15"/>
    </row>
    <row r="148" spans="1:14" ht="19.5" customHeight="1">
      <c r="A148" s="180"/>
      <c r="B148" s="181" t="s">
        <v>159</v>
      </c>
      <c r="C148" s="115" t="s">
        <v>5</v>
      </c>
      <c r="D148" s="15">
        <v>38</v>
      </c>
      <c r="E148" s="15">
        <v>40</v>
      </c>
      <c r="F148" s="15">
        <v>55</v>
      </c>
      <c r="G148" s="15">
        <v>60</v>
      </c>
      <c r="H148" s="15">
        <v>60</v>
      </c>
      <c r="I148" s="86">
        <v>92</v>
      </c>
      <c r="J148" s="92">
        <v>93</v>
      </c>
      <c r="K148" s="86">
        <v>93</v>
      </c>
      <c r="L148" s="90">
        <v>96</v>
      </c>
      <c r="M148" s="15"/>
      <c r="N148" s="15"/>
    </row>
    <row r="149" spans="1:14" ht="19.5" customHeight="1">
      <c r="A149" s="180"/>
      <c r="B149" s="133" t="s">
        <v>182</v>
      </c>
      <c r="C149" s="115" t="s">
        <v>5</v>
      </c>
      <c r="D149" s="157">
        <v>98</v>
      </c>
      <c r="E149" s="157">
        <v>98</v>
      </c>
      <c r="F149" s="157">
        <v>50</v>
      </c>
      <c r="G149" s="157">
        <v>50</v>
      </c>
      <c r="H149" s="157">
        <v>52</v>
      </c>
      <c r="I149" s="91">
        <v>65</v>
      </c>
      <c r="J149" s="91">
        <v>68</v>
      </c>
      <c r="K149" s="91">
        <v>75</v>
      </c>
      <c r="L149" s="91">
        <v>82</v>
      </c>
      <c r="M149" s="15"/>
      <c r="N149" s="15"/>
    </row>
    <row r="150" spans="1:16" ht="19.5" customHeight="1">
      <c r="A150" s="180"/>
      <c r="B150" s="133" t="s">
        <v>97</v>
      </c>
      <c r="C150" s="115" t="s">
        <v>5</v>
      </c>
      <c r="D150" s="15">
        <v>91</v>
      </c>
      <c r="E150" s="15">
        <v>91</v>
      </c>
      <c r="F150" s="15">
        <v>91</v>
      </c>
      <c r="G150" s="15">
        <v>91</v>
      </c>
      <c r="H150" s="15">
        <v>91</v>
      </c>
      <c r="I150" s="92">
        <v>98</v>
      </c>
      <c r="J150" s="92">
        <v>99</v>
      </c>
      <c r="K150" s="92">
        <v>99.9</v>
      </c>
      <c r="L150" s="92">
        <v>99</v>
      </c>
      <c r="M150" s="15"/>
      <c r="N150" s="15"/>
      <c r="O150" s="191"/>
      <c r="P150" s="191"/>
    </row>
    <row r="151" spans="1:20" ht="19.5" customHeight="1">
      <c r="A151" s="105" t="s">
        <v>67</v>
      </c>
      <c r="B151" s="128" t="s">
        <v>153</v>
      </c>
      <c r="C151" s="115"/>
      <c r="D151" s="87"/>
      <c r="E151" s="16"/>
      <c r="F151" s="87"/>
      <c r="G151" s="87"/>
      <c r="H151" s="87"/>
      <c r="I151" s="93"/>
      <c r="J151" s="93"/>
      <c r="K151" s="93"/>
      <c r="L151" s="93"/>
      <c r="M151" s="15"/>
      <c r="N151" s="15"/>
      <c r="T151" s="196"/>
    </row>
    <row r="152" spans="1:14" ht="19.5" customHeight="1">
      <c r="A152" s="115">
        <v>1</v>
      </c>
      <c r="B152" s="182" t="s">
        <v>146</v>
      </c>
      <c r="C152" s="115" t="s">
        <v>49</v>
      </c>
      <c r="D152" s="87">
        <v>9</v>
      </c>
      <c r="E152" s="15">
        <v>9</v>
      </c>
      <c r="F152" s="15">
        <v>9</v>
      </c>
      <c r="G152" s="15">
        <v>9</v>
      </c>
      <c r="H152" s="15">
        <v>9</v>
      </c>
      <c r="I152" s="92">
        <v>9</v>
      </c>
      <c r="J152" s="92">
        <v>9</v>
      </c>
      <c r="K152" s="92">
        <v>9</v>
      </c>
      <c r="L152" s="92">
        <v>9</v>
      </c>
      <c r="M152" s="15">
        <f>+K152/I152*100</f>
        <v>100</v>
      </c>
      <c r="N152" s="15">
        <f aca="true" t="shared" si="14" ref="N152:N160">+K152/J152*100</f>
        <v>100</v>
      </c>
    </row>
    <row r="153" spans="1:19" ht="19.5" customHeight="1">
      <c r="A153" s="115">
        <v>2</v>
      </c>
      <c r="B153" s="182" t="s">
        <v>155</v>
      </c>
      <c r="C153" s="115" t="s">
        <v>49</v>
      </c>
      <c r="D153" s="87">
        <v>251</v>
      </c>
      <c r="E153" s="15">
        <v>266</v>
      </c>
      <c r="F153" s="87">
        <v>273</v>
      </c>
      <c r="G153" s="87">
        <v>288</v>
      </c>
      <c r="H153" s="87">
        <v>288</v>
      </c>
      <c r="I153" s="93">
        <v>579</v>
      </c>
      <c r="J153" s="93">
        <v>639</v>
      </c>
      <c r="K153" s="93">
        <v>659</v>
      </c>
      <c r="L153" s="93">
        <f>+L154</f>
        <v>739</v>
      </c>
      <c r="M153" s="15">
        <f>+K153/I153*100</f>
        <v>113.81692573402418</v>
      </c>
      <c r="N153" s="15">
        <f t="shared" si="14"/>
        <v>103.12989045383412</v>
      </c>
      <c r="S153" s="214"/>
    </row>
    <row r="154" spans="1:14" ht="19.5" customHeight="1">
      <c r="A154" s="105"/>
      <c r="B154" s="183" t="s">
        <v>147</v>
      </c>
      <c r="C154" s="115" t="s">
        <v>49</v>
      </c>
      <c r="D154" s="87">
        <v>251</v>
      </c>
      <c r="E154" s="15">
        <v>266</v>
      </c>
      <c r="F154" s="87">
        <v>273</v>
      </c>
      <c r="G154" s="87">
        <v>288</v>
      </c>
      <c r="H154" s="87">
        <v>288</v>
      </c>
      <c r="I154" s="93">
        <v>579</v>
      </c>
      <c r="J154" s="93">
        <v>639</v>
      </c>
      <c r="K154" s="93">
        <v>659</v>
      </c>
      <c r="L154" s="93">
        <f>+K154+L155</f>
        <v>739</v>
      </c>
      <c r="M154" s="15">
        <f>+K154/I154*100</f>
        <v>113.81692573402418</v>
      </c>
      <c r="N154" s="15">
        <f t="shared" si="14"/>
        <v>103.12989045383412</v>
      </c>
    </row>
    <row r="155" spans="1:14" ht="19.5" customHeight="1">
      <c r="A155" s="115">
        <v>3</v>
      </c>
      <c r="B155" s="182" t="s">
        <v>148</v>
      </c>
      <c r="C155" s="115" t="s">
        <v>49</v>
      </c>
      <c r="D155" s="87">
        <v>20</v>
      </c>
      <c r="E155" s="15">
        <v>15</v>
      </c>
      <c r="F155" s="87">
        <v>54</v>
      </c>
      <c r="G155" s="87">
        <v>15</v>
      </c>
      <c r="H155" s="87">
        <v>29</v>
      </c>
      <c r="I155" s="93">
        <v>75</v>
      </c>
      <c r="J155" s="93">
        <v>60</v>
      </c>
      <c r="K155" s="93">
        <v>80</v>
      </c>
      <c r="L155" s="93">
        <v>80</v>
      </c>
      <c r="M155" s="15">
        <f>+K155/I155*100</f>
        <v>106.66666666666667</v>
      </c>
      <c r="N155" s="15">
        <f t="shared" si="14"/>
        <v>133.33333333333331</v>
      </c>
    </row>
    <row r="156" spans="1:14" ht="19.5" customHeight="1">
      <c r="A156" s="115">
        <v>4</v>
      </c>
      <c r="B156" s="182" t="s">
        <v>149</v>
      </c>
      <c r="C156" s="115" t="s">
        <v>49</v>
      </c>
      <c r="D156" s="87">
        <v>0</v>
      </c>
      <c r="E156" s="15">
        <v>1</v>
      </c>
      <c r="F156" s="87">
        <v>1</v>
      </c>
      <c r="G156" s="87">
        <v>1</v>
      </c>
      <c r="H156" s="87">
        <v>0</v>
      </c>
      <c r="I156" s="94">
        <v>0</v>
      </c>
      <c r="J156" s="94">
        <v>1</v>
      </c>
      <c r="K156" s="94">
        <v>0</v>
      </c>
      <c r="L156" s="94">
        <v>1</v>
      </c>
      <c r="M156" s="15">
        <v>0</v>
      </c>
      <c r="N156" s="15">
        <f t="shared" si="14"/>
        <v>0</v>
      </c>
    </row>
    <row r="157" spans="1:14" ht="19.5" customHeight="1">
      <c r="A157" s="105" t="s">
        <v>154</v>
      </c>
      <c r="B157" s="128" t="s">
        <v>150</v>
      </c>
      <c r="C157" s="115"/>
      <c r="D157" s="87"/>
      <c r="E157" s="16"/>
      <c r="F157" s="87"/>
      <c r="G157" s="87"/>
      <c r="H157" s="87"/>
      <c r="I157" s="93"/>
      <c r="J157" s="93"/>
      <c r="K157" s="93"/>
      <c r="L157" s="93"/>
      <c r="M157" s="15"/>
      <c r="N157" s="15"/>
    </row>
    <row r="158" spans="1:20" ht="19.5" customHeight="1">
      <c r="A158" s="115">
        <v>1</v>
      </c>
      <c r="B158" s="182" t="s">
        <v>151</v>
      </c>
      <c r="C158" s="115" t="s">
        <v>50</v>
      </c>
      <c r="D158" s="87">
        <v>50</v>
      </c>
      <c r="E158" s="16">
        <v>53</v>
      </c>
      <c r="F158" s="87">
        <v>57</v>
      </c>
      <c r="G158" s="87">
        <v>59</v>
      </c>
      <c r="H158" s="87">
        <f>+G158+H159</f>
        <v>68</v>
      </c>
      <c r="I158" s="93">
        <v>128</v>
      </c>
      <c r="J158" s="93">
        <v>143</v>
      </c>
      <c r="K158" s="93">
        <f>+I158+K159</f>
        <v>141</v>
      </c>
      <c r="L158" s="93">
        <f>+J158+L159</f>
        <v>157</v>
      </c>
      <c r="M158" s="15">
        <f>+K158/I158*100</f>
        <v>110.15625</v>
      </c>
      <c r="N158" s="15">
        <f t="shared" si="14"/>
        <v>98.6013986013986</v>
      </c>
      <c r="T158" s="214"/>
    </row>
    <row r="159" spans="1:19" ht="19.5" customHeight="1">
      <c r="A159" s="105"/>
      <c r="B159" s="183" t="s">
        <v>152</v>
      </c>
      <c r="C159" s="184" t="s">
        <v>50</v>
      </c>
      <c r="D159" s="87">
        <v>3</v>
      </c>
      <c r="E159" s="16">
        <v>3</v>
      </c>
      <c r="F159" s="101">
        <v>4</v>
      </c>
      <c r="G159" s="101">
        <v>2</v>
      </c>
      <c r="H159" s="101">
        <v>9</v>
      </c>
      <c r="I159" s="95">
        <v>14</v>
      </c>
      <c r="J159" s="95">
        <v>15</v>
      </c>
      <c r="K159" s="95">
        <v>13</v>
      </c>
      <c r="L159" s="95">
        <v>14</v>
      </c>
      <c r="M159" s="15">
        <f>+K159/I159*100</f>
        <v>92.85714285714286</v>
      </c>
      <c r="N159" s="15">
        <f t="shared" si="14"/>
        <v>86.66666666666667</v>
      </c>
      <c r="S159" s="196"/>
    </row>
    <row r="160" spans="1:16" s="191" customFormat="1" ht="19.5" customHeight="1">
      <c r="A160" s="105" t="s">
        <v>76</v>
      </c>
      <c r="B160" s="179" t="s">
        <v>98</v>
      </c>
      <c r="C160" s="105" t="s">
        <v>44</v>
      </c>
      <c r="D160" s="113">
        <v>794</v>
      </c>
      <c r="E160" s="185">
        <v>700</v>
      </c>
      <c r="F160" s="113">
        <v>700</v>
      </c>
      <c r="G160" s="113">
        <v>750</v>
      </c>
      <c r="H160" s="113">
        <v>850</v>
      </c>
      <c r="I160" s="75">
        <v>998</v>
      </c>
      <c r="J160" s="75">
        <v>850</v>
      </c>
      <c r="K160" s="75">
        <v>953</v>
      </c>
      <c r="L160" s="75">
        <v>800</v>
      </c>
      <c r="M160" s="15">
        <f>+K160/I160*100</f>
        <v>95.49098196392785</v>
      </c>
      <c r="N160" s="15">
        <f t="shared" si="14"/>
        <v>112.11764705882352</v>
      </c>
      <c r="O160" s="187"/>
      <c r="P160" s="187"/>
    </row>
    <row r="161" ht="0.75" customHeight="1">
      <c r="M161" s="92"/>
    </row>
    <row r="182" ht="16.5">
      <c r="B182" s="219"/>
    </row>
  </sheetData>
  <sheetProtection/>
  <mergeCells count="14">
    <mergeCell ref="M4:N4"/>
    <mergeCell ref="L4:L5"/>
    <mergeCell ref="D4:D5"/>
    <mergeCell ref="E4:E5"/>
    <mergeCell ref="F4:F5"/>
    <mergeCell ref="G4:H4"/>
    <mergeCell ref="I4:I5"/>
    <mergeCell ref="K4:K5"/>
    <mergeCell ref="A1:N1"/>
    <mergeCell ref="A2:N2"/>
    <mergeCell ref="A4:A5"/>
    <mergeCell ref="B4:B5"/>
    <mergeCell ref="C4:C5"/>
    <mergeCell ref="J4:J5"/>
  </mergeCells>
  <printOptions horizontalCentered="1"/>
  <pageMargins left="0.27" right="0.2" top="0.69" bottom="0.56" header="0.393700787401575" footer="0.275590551181102"/>
  <pageSetup horizontalDpi="600" verticalDpi="600" orientation="portrait" paperSize="9" scale="7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2" customWidth="1"/>
    <col min="2" max="2" width="1.421875" style="2" customWidth="1"/>
    <col min="3" max="3" width="32.140625" style="2" customWidth="1"/>
    <col min="4" max="16384" width="9.140625" style="2" customWidth="1"/>
  </cols>
  <sheetData>
    <row r="1" ht="12.75">
      <c r="A1" t="s">
        <v>19</v>
      </c>
    </row>
    <row r="2" ht="13.5" thickBot="1">
      <c r="A2" s="1" t="s">
        <v>7</v>
      </c>
    </row>
    <row r="3" spans="1:3" ht="13.5" thickBot="1">
      <c r="A3" s="3" t="s">
        <v>8</v>
      </c>
      <c r="C3" s="4" t="s">
        <v>9</v>
      </c>
    </row>
    <row r="4" ht="12.75">
      <c r="A4" s="3">
        <v>3</v>
      </c>
    </row>
    <row r="6" ht="13.5" thickBot="1"/>
    <row r="7" ht="12.75">
      <c r="A7" s="5" t="s">
        <v>10</v>
      </c>
    </row>
    <row r="8" ht="12.75">
      <c r="A8" s="6" t="s">
        <v>11</v>
      </c>
    </row>
    <row r="9" ht="12.75">
      <c r="A9" s="7" t="s">
        <v>12</v>
      </c>
    </row>
    <row r="10" ht="12.75">
      <c r="A10" s="6" t="s">
        <v>13</v>
      </c>
    </row>
    <row r="11" ht="13.5" thickBot="1">
      <c r="A11" s="8" t="s">
        <v>14</v>
      </c>
    </row>
    <row r="13" ht="13.5" thickBot="1"/>
    <row r="14" ht="13.5" thickBot="1">
      <c r="A14" s="4" t="s">
        <v>15</v>
      </c>
    </row>
    <row r="16" ht="13.5" thickBot="1"/>
    <row r="17" ht="13.5" thickBot="1">
      <c r="C17" s="4" t="s">
        <v>16</v>
      </c>
    </row>
    <row r="20" ht="12.75">
      <c r="A20" s="9" t="s">
        <v>17</v>
      </c>
    </row>
    <row r="26" ht="13.5" thickBot="1">
      <c r="C26" s="10" t="s">
        <v>18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SKHBG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Phong-TH</dc:creator>
  <cp:keywords/>
  <dc:description/>
  <cp:lastModifiedBy>Administrator</cp:lastModifiedBy>
  <cp:lastPrinted>2023-11-30T03:21:02Z</cp:lastPrinted>
  <dcterms:created xsi:type="dcterms:W3CDTF">2003-01-08T07:40:36Z</dcterms:created>
  <dcterms:modified xsi:type="dcterms:W3CDTF">2023-12-13T07:43:07Z</dcterms:modified>
  <cp:category/>
  <cp:version/>
  <cp:contentType/>
  <cp:contentStatus/>
</cp:coreProperties>
</file>