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T\AppData\Local\Temp\Tandan JSC\files\"/>
    </mc:Choice>
  </mc:AlternateContent>
  <bookViews>
    <workbookView xWindow="-120" yWindow="-120" windowWidth="20730" windowHeight="11160" firstSheet="2" activeTab="3"/>
  </bookViews>
  <sheets>
    <sheet name="danh sach" sheetId="2" state="hidden" r:id="rId1"/>
    <sheet name="RSX" sheetId="5" state="hidden" r:id="rId2"/>
    <sheet name="tkdt" sheetId="10" r:id="rId3"/>
    <sheet name="pa" sheetId="9" r:id="rId4"/>
    <sheet name="tai san" sheetId="1" r:id="rId5"/>
    <sheet name="40k" sheetId="11" r:id="rId6"/>
    <sheet name="Sheet2" sheetId="8" state="hidden" r:id="rId7"/>
  </sheets>
  <definedNames>
    <definedName name="_xlnm.Print_Titles" localSheetId="4">'tai san'!$4:$4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1" l="1"/>
  <c r="A2" i="1"/>
  <c r="A4" i="9"/>
  <c r="J7" i="1" l="1"/>
  <c r="O9" i="11" l="1"/>
  <c r="L9" i="11"/>
  <c r="J9" i="11"/>
  <c r="I9" i="11"/>
  <c r="F9" i="11"/>
  <c r="E9" i="11"/>
  <c r="K8" i="11"/>
  <c r="K9" i="11" s="1"/>
  <c r="M8" i="11" l="1"/>
  <c r="M9" i="11"/>
  <c r="N8" i="11"/>
  <c r="N9" i="11" s="1"/>
  <c r="G9" i="9" l="1"/>
  <c r="H9" i="9"/>
  <c r="I9" i="9"/>
  <c r="E9" i="9"/>
  <c r="M9" i="10" l="1"/>
  <c r="L9" i="10"/>
  <c r="K9" i="10"/>
  <c r="F9" i="10"/>
  <c r="L8" i="9"/>
  <c r="K8" i="9"/>
  <c r="K9" i="9" s="1"/>
  <c r="J8" i="9"/>
  <c r="J9" i="9" s="1"/>
  <c r="M8" i="9" l="1"/>
  <c r="M9" i="9" s="1"/>
  <c r="L9" i="9"/>
  <c r="J6" i="1"/>
  <c r="M7" i="1"/>
  <c r="G8" i="8" l="1"/>
  <c r="E8" i="8"/>
  <c r="M7" i="8"/>
  <c r="J6" i="8"/>
  <c r="M6" i="8" s="1"/>
  <c r="A2" i="8"/>
  <c r="M8" i="8" l="1"/>
  <c r="N6" i="8"/>
  <c r="N8" i="8" s="1"/>
  <c r="J8" i="5"/>
  <c r="M8" i="1"/>
  <c r="M6" i="1" l="1"/>
  <c r="O9" i="2" l="1"/>
  <c r="P9" i="2"/>
  <c r="N9" i="2"/>
  <c r="H9" i="5" l="1"/>
  <c r="I9" i="5"/>
  <c r="K9" i="5"/>
  <c r="N9" i="5"/>
  <c r="P9" i="5"/>
  <c r="M8" i="5"/>
  <c r="M9" i="5" s="1"/>
  <c r="L8" i="5"/>
  <c r="L9" i="5" s="1"/>
  <c r="J9" i="5"/>
  <c r="O8" i="5" l="1"/>
  <c r="Q8" i="5" l="1"/>
  <c r="Q9" i="5" s="1"/>
  <c r="O9" i="5"/>
  <c r="G9" i="1" l="1"/>
  <c r="E9" i="1" l="1"/>
  <c r="M9" i="1" l="1"/>
  <c r="N6" i="1"/>
  <c r="N9" i="1" l="1"/>
</calcChain>
</file>

<file path=xl/sharedStrings.xml><?xml version="1.0" encoding="utf-8"?>
<sst xmlns="http://schemas.openxmlformats.org/spreadsheetml/2006/main" count="203" uniqueCount="123">
  <si>
    <t>STT</t>
  </si>
  <si>
    <t xml:space="preserve">Số tờ </t>
  </si>
  <si>
    <t>Số thửa</t>
  </si>
  <si>
    <t>Diện tích (m2)</t>
  </si>
  <si>
    <t>DT thu hồi (m2)</t>
  </si>
  <si>
    <t>Loại tài sản, cây trồng được bồi thường, hỗ trợ</t>
  </si>
  <si>
    <t>ĐV tính</t>
  </si>
  <si>
    <t xml:space="preserve">Số lượng </t>
  </si>
  <si>
    <t xml:space="preserve">Đơn giá (đồng) </t>
  </si>
  <si>
    <t>Mức hỗ trợ
(%)</t>
  </si>
  <si>
    <t xml:space="preserve">Thành tiền (đồng) </t>
  </si>
  <si>
    <t>Tổng</t>
  </si>
  <si>
    <t>đ/cây</t>
  </si>
  <si>
    <t>đ/m²</t>
  </si>
  <si>
    <t>Đơn vị tính: đồng</t>
  </si>
  <si>
    <t>Tổng kinh phí 
bồi thường, hỗ trợ cho hộ gia đình, cá nhân (đồng)</t>
  </si>
  <si>
    <t>Thời điểm 
hình thành</t>
  </si>
  <si>
    <t>Loại đất</t>
  </si>
  <si>
    <t>RSX</t>
  </si>
  <si>
    <t>Căn cứ theo công văn số 1170/SNN-KHTC ngày 28/6/2021 của Sở Nông nghiệp và Phát triển Nông thôn về việc công bố đơn giá tài sản trân đất là cây trồng, vật nuôi khi Nhà nước thu hồi đất 06 tháng cuối năm 2021 trên địa bàn tỉnh Bắc Giang;</t>
  </si>
  <si>
    <t>Căn cứ theo công văn số 1658/SXD-KT&amp;VLXD ngày 29/6/2021 của Sở Xây dựng tỉnh Bắc Giang về việc công bố đơn giá bồi thường tài sản là nhà, công trình kiến trúc gắn liền với đất trên địa bàn tỉnh Bắc Giang.</t>
  </si>
  <si>
    <t xml:space="preserve">DANH SÁCH ĐỀ NGHỊ BAN HÀNH THÔNG BÁO THU HÔI ĐẤT ĐỂ THỰC HIỆN </t>
  </si>
  <si>
    <t>Dự án: Đường nối QL.37 - QL.17 - Võ Nhai (Thái Nguyên), tỉnh Bắc Giang</t>
  </si>
  <si>
    <t>Tên chủ sử dụng đất</t>
  </si>
  <si>
    <t>Địa chỉ thửa đất</t>
  </si>
  <si>
    <t>Thông tin thửa đất theo BĐ địa chính</t>
  </si>
  <si>
    <t>Thông tin thửa đất theo bản đồ trích đo</t>
  </si>
  <si>
    <t>Thông tin thửa đất theo GCN, HSĐC</t>
  </si>
  <si>
    <t>Diện tích thu hồi theo chỉ giới (m²)</t>
  </si>
  <si>
    <t>Diện tích thu hồi (m²)</t>
  </si>
  <si>
    <t>Ghi chú</t>
  </si>
  <si>
    <t>Số tờ</t>
  </si>
  <si>
    <t>Diện tích (m²)</t>
  </si>
  <si>
    <t>Đất giao
 cho hộ
 (m²)</t>
  </si>
  <si>
    <t>Đất 
UB 
(m²)</t>
  </si>
  <si>
    <t>DỰ ÁN ĐƯỜNG NỐI QL.37-QL.17-VÕ NHAI (THÁI NGUYÊN), TỈNH BẮC GIANG</t>
  </si>
  <si>
    <t>Bồi thường hỗ trợ cho hộ gia đình, cá nhân</t>
  </si>
  <si>
    <t>Tổng kinh phí bồi thường, hỗ trợ cho hộ gia đình, cá nhân</t>
  </si>
  <si>
    <t>Tổng kinh phí
bồi thường hỗ trợ GPMB</t>
  </si>
  <si>
    <t>Tổng DT thu hồi (m²)</t>
  </si>
  <si>
    <t>Đất hộ 
gia đình (m2)</t>
  </si>
  <si>
    <t>Đất 
UBND
 xã (m2)</t>
  </si>
  <si>
    <t>Bồi thường hoa mầu trên đất 8.800đ/m2</t>
  </si>
  <si>
    <t>Hỗ trợ đào 
tạo, chuyển đổi nghề và tìm kiếm việc làm =3 lần giá đất NN 150.000đ/m2, đất RSX 21.000đ/m2</t>
  </si>
  <si>
    <t>Bồi thường chi phí đầu tư vào đất còn lại đối với đất công ích (50% giá đất)</t>
  </si>
  <si>
    <t>11=7*8.800đ</t>
  </si>
  <si>
    <t>15=10+11+12+13+14</t>
  </si>
  <si>
    <t>17=15+16</t>
  </si>
  <si>
    <t>Diện tích thửa(m²)</t>
  </si>
  <si>
    <t>Hỗ trợ đất công ích về UBND xã 7.000đ/m2</t>
  </si>
  <si>
    <t>Bồi thường về đất 7.000đ/m2</t>
  </si>
  <si>
    <t>Hỗ trợ ổn định 
đời sống khi nhà nước thu hồi đất 3.000đ/m2</t>
  </si>
  <si>
    <t>10=7*7.000đ</t>
  </si>
  <si>
    <t>12=7*3.000đ</t>
  </si>
  <si>
    <t>13=7*21.000đ</t>
  </si>
  <si>
    <t>14=9*3.500đ</t>
  </si>
  <si>
    <t>16=9*7.000đ</t>
  </si>
  <si>
    <t>Tổng 4 hộ</t>
  </si>
  <si>
    <t>( Kèm theo Tờ trình số:        /TTr - TAHM ngày  21/06/2022 của Công ty cổ phần Tân Á Hoàng Minh)</t>
  </si>
  <si>
    <t xml:space="preserve"> </t>
  </si>
  <si>
    <t>Địa điểm: Thôn Bình Minh</t>
  </si>
  <si>
    <t>Thôn Bình Minh</t>
  </si>
  <si>
    <t>PHƯƠNG ÁN BỒI THƯỜNG HỖ TRỢ KHI NHÀ NƯỚC THU HỒI ĐẤT TẠI XÃ LAN GIỚI</t>
  </si>
  <si>
    <t>( Kèm theo Tờ trình số:   /TTr - TAHM ngày  21/06/2022 của Công ty cổ phần Tân Á Hoàng Minh)</t>
  </si>
  <si>
    <t>Tường rào xây gạch chỉ dày 110mm, bổ trụ. Dài 94m, cao 3,5m.</t>
  </si>
  <si>
    <r>
      <t>Cây Keo, D</t>
    </r>
    <r>
      <rPr>
        <vertAlign val="subscript"/>
        <sz val="11"/>
        <color indexed="8"/>
        <rFont val="Times New Roman"/>
        <family val="1"/>
      </rPr>
      <t>1,3</t>
    </r>
    <r>
      <rPr>
        <sz val="11"/>
        <color indexed="8"/>
        <rFont val="Times New Roman"/>
        <family val="1"/>
      </rPr>
      <t xml:space="preserve"> từ trên 10 - 13 cm.</t>
    </r>
  </si>
  <si>
    <t>tranh chấp</t>
  </si>
  <si>
    <t>Chủ sở hữu tài sản</t>
  </si>
  <si>
    <t>Hoàng Văn Thuận</t>
  </si>
  <si>
    <t>DỰ THẢO PHƯƠNG ÁN BỒI THƯỜNG, HỖ TRỢ TÀI SẢN TRÊN ĐẤT KHI NHÀ NƯỚC THU HỒI ĐẤT THỰC HIỆN
DỰ ÁN ĐƯỜNG NỐI QL.37 - QL.17 - VÕ NHAI (THÁI NGUYÊN), TỈNH BẮC GIANG, TẠI XÃ LAN GIỚI, HUYỆN TÂN YÊN ( ĐỢT 8)</t>
  </si>
  <si>
    <t>12=9*10*11</t>
  </si>
  <si>
    <t>Căn cứ theo công văn số 2815/SNN-KHTC ngày 28/12/2022 của Sở Nông nghiệp và Phát triển Nông thôn về việc công bố đơn giá tài sản trân đất là cây trồng, vật nuôi khi Nhà nước thu hồi đất 06 tháng đầu năm 2023 trên địa bàn tỉnh Bắc Giang;</t>
  </si>
  <si>
    <t>Căn cứ theo công văn số 62/SXD-KT&amp;VLXD ngày 09/01/2023 của Sở Xây dựng tỉnh Bắc Giang về việc công bố đơn giá bồi thường tài sản là nhà, công trình kiến trúc gắn liền với đất trên địa bàn tỉnh Bắc Giang từ ngày 01/01/2023</t>
  </si>
  <si>
    <t>Thông tin thửa đất 
theo BĐ</t>
  </si>
  <si>
    <t>Diện tích 
thu hồi (m2)</t>
  </si>
  <si>
    <t>Số 
thửa</t>
  </si>
  <si>
    <t>Diện tích 
thửa
 (m2)</t>
  </si>
  <si>
    <t>Loại 
đất</t>
  </si>
  <si>
    <t>Tổng diện tích 
thu hồi 
(m2)</t>
  </si>
  <si>
    <t>Bồi thường về đất đất lâm nghiệp: 13.000đ/m2</t>
  </si>
  <si>
    <t>Hỗ trợ ổn định 
đời sống khi nhà nước thu hồi đất lâm nghiệp: 5.000đ/m2</t>
  </si>
  <si>
    <t>Hỗ trợ đào 
tạo, chuyển đổi nghề và tìm kiếm việc làm =3 lần giá đất lâm nghiệp: 39.000đ/m2</t>
  </si>
  <si>
    <t>BẢNG THỐNG KÊ DIỆN TÍCH, LOẠI ĐẤT, CHỦ SỬ DỤNG ĐẤT THU HỒI</t>
  </si>
  <si>
    <t>Thông tin thửa đất 
theo bản đồ trích đo</t>
  </si>
  <si>
    <t>Thông tin thửa đất theo 
GCN, HSĐC</t>
  </si>
  <si>
    <t>Diện tích thu hồi</t>
  </si>
  <si>
    <t>Tờ 
bản đồ
số</t>
  </si>
  <si>
    <t>Thửa số</t>
  </si>
  <si>
    <t>Tổng diện tích (m2)</t>
  </si>
  <si>
    <t>Tổng DT 
thu hồi
(m2)</t>
  </si>
  <si>
    <t>Diện tích đất hộ (m2)</t>
  </si>
  <si>
    <t>Đất UB
(m2)</t>
  </si>
  <si>
    <t>11=12+13</t>
  </si>
  <si>
    <t>Dự án: Đường nối QL.37 - QL.17 - Võ Nhai (Thái Nguyên), tỉnh Bắc Giang, tại xã Lan Giới, huyện Tân Yên (Đợt 9)</t>
  </si>
  <si>
    <t>Địa điểm: thôn Bình Minh, xã Quang Tiến, huyện Tân Yên, tỉnh Bắc Giang</t>
  </si>
  <si>
    <t>PHƯƠNG ÁN BỒI THƯỜNG, HỖ TRỢ TÀI SẢN TRÊN ĐẤT KHI NHÀ NƯỚC THU HỒI ĐẤT THỰC HIỆN
DỰ ÁN ĐƯỜNG NỐI QL.37 - QL.17 - VÕ NHAI (THÁI NGUYÊN), TỈNH BẮC GIANG, TẠI XÃ LAN GIỚI, HUYỆN TÂN YÊN ( ĐỢT 9)</t>
  </si>
  <si>
    <t>Địa điểm: thôn Bình Minh, xã Lan Giới, huyện Tân Yên, tỉnh Bắc Giang</t>
  </si>
  <si>
    <t>Tên trên giấy chứng nhận là hộ ông: Phạm Văn Tiệp, (ngày 28/02/2011 chuyển nhượng cho ông Phạm Đăng Tân;  Ngày 18/03/2011 chuyển nhượng cho ông Hoàng Văn Thuận)</t>
  </si>
  <si>
    <t>Thôn Bình Minh, xã Lan Giới, huyện Tân Yên, tỉnh Bắc Giang</t>
  </si>
  <si>
    <t>ông Phạm Văn Tiệp ủy quyền cho ông Hoàng Văn Thuận đại diện</t>
  </si>
  <si>
    <t>Diện tích
(m2)</t>
  </si>
  <si>
    <r>
      <t>Cây Keo, D</t>
    </r>
    <r>
      <rPr>
        <vertAlign val="subscript"/>
        <sz val="10"/>
        <color indexed="8"/>
        <rFont val="Times New Roman"/>
        <family val="1"/>
      </rPr>
      <t>1,3</t>
    </r>
    <r>
      <rPr>
        <sz val="10"/>
        <color indexed="8"/>
        <rFont val="Times New Roman"/>
        <family val="1"/>
      </rPr>
      <t xml:space="preserve"> từ trên 10 - 13 cm.</t>
    </r>
  </si>
  <si>
    <t xml:space="preserve">DỰ TOÁN KINH PHÍ HỖ TRỢ BÀN GIAO MẶT BẰNG SỚM (KHUYẾN KHÍCH TIẾN ĐỘ)
DỰ ÁN ĐƯỜNG NỐI QL.37-QL.17-VÕ NHAI (THÁI NGUYÊN), TỈNH BẮC GIANG                                            </t>
  </si>
  <si>
    <t>Thông tin thửa đất
 theo BĐĐC</t>
  </si>
  <si>
    <t>DT được giao, cấp GCN</t>
  </si>
  <si>
    <t>Diện tích thu hồi (m2)</t>
  </si>
  <si>
    <t xml:space="preserve">Tổng kinh phí
bồi thường hỗ trợ </t>
  </si>
  <si>
    <t>Số 
Tờ</t>
  </si>
  <si>
    <t>Diện tích 
thửa (m2)</t>
  </si>
  <si>
    <t>Tờ bản đồ</t>
  </si>
  <si>
    <t>DT được giao (m2)</t>
  </si>
  <si>
    <t>Tổng DT thu hồi (m2)</t>
  </si>
  <si>
    <t>Diện tích
đất hộ (m2)</t>
  </si>
  <si>
    <t>Đất UBND xã (m2)</t>
  </si>
  <si>
    <t xml:space="preserve">RSX 
</t>
  </si>
  <si>
    <t xml:space="preserve">RSX </t>
  </si>
  <si>
    <t>Bồi thường hỗ trợ cho hộ gia đình ,cá nhân nhận tiền và bàn giao mặt bằng sớm: 3.000đ/m2
mặt bằng sớm</t>
  </si>
  <si>
    <t>13=11*3.000</t>
  </si>
  <si>
    <t>10=11+12</t>
  </si>
  <si>
    <t>Địa điểm: Thôn Bình Minh, xã Lan Giới, huyện Tân Yên, tỉnh Bắc Giang (đợt 9)</t>
  </si>
  <si>
    <t>Tường rào xây gạch chỉ dày 110mm, bổ trụ, dài 86m, cao 3.0m.</t>
  </si>
  <si>
    <t>Tường rào xây gạch chỉ dày 220mm, bổ trụ, dài 22m, cao 3.0m.</t>
  </si>
  <si>
    <t>(Kèm theo Quyết định số: ……../QĐ-UBND ngày ……../02/2024 của Ủy ban nhân dân huyện Tân Yên)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</si>
</sst>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0.0"/>
    <numFmt numFmtId="166" formatCode="0.0"/>
    <numFmt numFmtId="167" formatCode="_(* #,##0.0_);_(* \(#,##0.0\);_(* &quot;-&quot;??_);_(@_)"/>
    <numFmt numFmtId="168" formatCode="_(* #,##0_);_(* \(#,##0\);_(* &quot;-&quot;?_);_(@_)"/>
  </numFmts>
  <fonts count="40" x14ac:knownFonts="1">
    <font>
      <sz val="11"/>
      <color theme="1"/>
      <name val="Calibri"/>
      <family val="2"/>
      <scheme val="minor"/>
    </font>
    <font>
      <sz val="11"/>
      <color theme="1"/>
      <name val="Calibri"/>
      <family val="2"/>
      <scheme val="minor"/>
    </font>
    <font>
      <b/>
      <sz val="10"/>
      <name val="Times New Roman"/>
      <family val="1"/>
    </font>
    <font>
      <sz val="10"/>
      <color indexed="8"/>
      <name val="Arial"/>
      <family val="2"/>
    </font>
    <font>
      <sz val="10"/>
      <name val="Times New Roman"/>
      <family val="1"/>
    </font>
    <font>
      <sz val="8"/>
      <name val="Calibri"/>
      <family val="2"/>
      <scheme val="minor"/>
    </font>
    <font>
      <sz val="11"/>
      <color theme="1"/>
      <name val="Times New Roman"/>
      <family val="1"/>
    </font>
    <font>
      <b/>
      <sz val="11"/>
      <name val="Times New Roman"/>
      <family val="1"/>
    </font>
    <font>
      <i/>
      <sz val="11"/>
      <name val="Times New Roman"/>
      <family val="1"/>
    </font>
    <font>
      <sz val="11"/>
      <name val="Times New Roman"/>
      <family val="1"/>
    </font>
    <font>
      <i/>
      <sz val="10"/>
      <name val="Times New Roman"/>
      <family val="1"/>
    </font>
    <font>
      <b/>
      <sz val="10"/>
      <color indexed="8"/>
      <name val="Times New Roman"/>
      <family val="1"/>
    </font>
    <font>
      <sz val="10"/>
      <color theme="1"/>
      <name val="Times New Roman"/>
      <family val="1"/>
    </font>
    <font>
      <b/>
      <sz val="11"/>
      <color theme="1"/>
      <name val="Times New Roman"/>
      <family val="1"/>
    </font>
    <font>
      <b/>
      <sz val="9"/>
      <color theme="1"/>
      <name val="Times New Roman"/>
      <family val="1"/>
    </font>
    <font>
      <sz val="10"/>
      <color indexed="8"/>
      <name val="Times New Roman"/>
      <family val="1"/>
    </font>
    <font>
      <sz val="12"/>
      <color indexed="8"/>
      <name val="Times New Roman"/>
      <family val="1"/>
    </font>
    <font>
      <sz val="12"/>
      <color theme="1"/>
      <name val="Times New Roman"/>
      <family val="2"/>
    </font>
    <font>
      <b/>
      <sz val="14"/>
      <color indexed="8"/>
      <name val="Times New Roman"/>
      <family val="1"/>
    </font>
    <font>
      <b/>
      <sz val="12"/>
      <color indexed="8"/>
      <name val="Times New Roman"/>
      <family val="1"/>
    </font>
    <font>
      <i/>
      <sz val="12"/>
      <color indexed="8"/>
      <name val="Times New Roman"/>
      <family val="1"/>
    </font>
    <font>
      <b/>
      <sz val="12"/>
      <color theme="1"/>
      <name val="Times New Roman"/>
      <family val="1"/>
    </font>
    <font>
      <b/>
      <sz val="11"/>
      <name val="Times New Roman"/>
      <family val="2"/>
    </font>
    <font>
      <b/>
      <sz val="12"/>
      <name val="Times New Roman"/>
      <family val="2"/>
    </font>
    <font>
      <i/>
      <sz val="11"/>
      <color indexed="8"/>
      <name val="Times New Roman"/>
      <family val="1"/>
    </font>
    <font>
      <b/>
      <sz val="9"/>
      <name val="Times New Roman"/>
      <family val="1"/>
    </font>
    <font>
      <sz val="9"/>
      <color theme="1"/>
      <name val="Times New Roman"/>
      <family val="1"/>
    </font>
    <font>
      <sz val="12"/>
      <color theme="1"/>
      <name val="Times New Roman"/>
      <family val="1"/>
    </font>
    <font>
      <b/>
      <sz val="10"/>
      <color theme="1"/>
      <name val="Times New Roman"/>
      <family val="1"/>
    </font>
    <font>
      <sz val="10"/>
      <color theme="1"/>
      <name val="Calibri"/>
      <family val="2"/>
      <scheme val="minor"/>
    </font>
    <font>
      <sz val="11"/>
      <color indexed="8"/>
      <name val="Times New Roman"/>
      <family val="1"/>
    </font>
    <font>
      <vertAlign val="subscript"/>
      <sz val="11"/>
      <color indexed="8"/>
      <name val="Times New Roman"/>
      <family val="1"/>
    </font>
    <font>
      <b/>
      <sz val="13"/>
      <color indexed="8"/>
      <name val="Times New Roman"/>
      <family val="1"/>
    </font>
    <font>
      <i/>
      <sz val="13"/>
      <color indexed="8"/>
      <name val="Times New Roman"/>
      <family val="1"/>
    </font>
    <font>
      <b/>
      <sz val="9"/>
      <color indexed="8"/>
      <name val="Times New Roman"/>
      <family val="1"/>
    </font>
    <font>
      <sz val="9"/>
      <name val="Times New Roman"/>
      <family val="1"/>
    </font>
    <font>
      <b/>
      <sz val="10"/>
      <color indexed="8"/>
      <name val="Arial"/>
      <family val="2"/>
    </font>
    <font>
      <vertAlign val="subscript"/>
      <sz val="10"/>
      <color indexed="8"/>
      <name val="Times New Roman"/>
      <family val="1"/>
    </font>
    <font>
      <b/>
      <sz val="13"/>
      <name val="Times New Roman"/>
      <family val="1"/>
    </font>
    <font>
      <i/>
      <sz val="12"/>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3" fontId="3" fillId="0" borderId="0" applyFont="0" applyFill="0" applyBorder="0" applyAlignment="0" applyProtection="0"/>
    <xf numFmtId="0" fontId="17" fillId="0" borderId="0"/>
    <xf numFmtId="44"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2"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xf numFmtId="0" fontId="6" fillId="0" borderId="0" xfId="0" applyFont="1" applyBorder="1"/>
    <xf numFmtId="3" fontId="6" fillId="0" borderId="0" xfId="0" applyNumberFormat="1" applyFont="1"/>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7" fillId="0" borderId="3" xfId="0" applyFont="1" applyFill="1" applyBorder="1" applyAlignment="1">
      <alignment horizontal="center" vertical="center"/>
    </xf>
    <xf numFmtId="0" fontId="11" fillId="0" borderId="1" xfId="0" applyNumberFormat="1" applyFont="1" applyFill="1" applyBorder="1" applyAlignment="1" applyProtection="1">
      <alignment horizontal="center" vertical="center" wrapText="1"/>
    </xf>
    <xf numFmtId="0" fontId="10" fillId="0" borderId="3" xfId="0" applyFont="1" applyFill="1" applyBorder="1" applyAlignment="1">
      <alignment vertical="center"/>
    </xf>
    <xf numFmtId="0" fontId="6" fillId="0" borderId="0" xfId="0" applyFont="1" applyAlignment="1">
      <alignment horizontal="center"/>
    </xf>
    <xf numFmtId="0" fontId="12" fillId="0" borderId="1" xfId="0" applyFont="1" applyBorder="1" applyAlignment="1">
      <alignment horizontal="center" vertical="center"/>
    </xf>
    <xf numFmtId="3" fontId="12" fillId="0" borderId="1" xfId="0" applyNumberFormat="1" applyFont="1" applyBorder="1" applyAlignment="1">
      <alignment horizontal="right" vertical="center"/>
    </xf>
    <xf numFmtId="0" fontId="13" fillId="0" borderId="0" xfId="0" applyFont="1" applyAlignment="1">
      <alignment horizontal="center" vertical="center"/>
    </xf>
    <xf numFmtId="1" fontId="12" fillId="0" borderId="1" xfId="0" applyNumberFormat="1" applyFont="1" applyBorder="1" applyAlignment="1">
      <alignment horizontal="center" vertical="center"/>
    </xf>
    <xf numFmtId="0" fontId="16" fillId="0" borderId="0" xfId="0" applyNumberFormat="1" applyFont="1" applyFill="1" applyBorder="1" applyAlignment="1" applyProtection="1"/>
    <xf numFmtId="0" fontId="21" fillId="0" borderId="1" xfId="3" applyFont="1" applyFill="1" applyBorder="1" applyAlignment="1">
      <alignment horizontal="center" vertical="center" wrapText="1"/>
    </xf>
    <xf numFmtId="0" fontId="2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vertical="center" wrapText="1"/>
    </xf>
    <xf numFmtId="0" fontId="9" fillId="0" borderId="1" xfId="0" applyFont="1" applyFill="1" applyBorder="1" applyAlignment="1" applyProtection="1">
      <alignment vertical="center"/>
    </xf>
    <xf numFmtId="0" fontId="9" fillId="0" borderId="1" xfId="0" applyFont="1" applyFill="1" applyBorder="1" applyAlignment="1" applyProtection="1">
      <alignment horizontal="righ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0" fontId="6" fillId="0" borderId="1" xfId="0" applyFont="1" applyFill="1" applyBorder="1" applyAlignment="1">
      <alignment horizontal="center" vertical="center"/>
    </xf>
    <xf numFmtId="0" fontId="9" fillId="0" borderId="1" xfId="0" applyFont="1" applyFill="1" applyBorder="1" applyAlignment="1" applyProtection="1">
      <alignment horizontal="center" vertical="center"/>
    </xf>
    <xf numFmtId="0" fontId="6" fillId="0" borderId="1" xfId="0" applyFont="1" applyBorder="1" applyAlignment="1">
      <alignment horizontal="center"/>
    </xf>
    <xf numFmtId="0" fontId="6" fillId="0" borderId="1" xfId="0" applyFont="1" applyFill="1" applyBorder="1" applyAlignment="1" applyProtection="1">
      <alignment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21" fillId="0" borderId="1" xfId="0" applyFont="1" applyBorder="1" applyAlignment="1">
      <alignment horizontal="center"/>
    </xf>
    <xf numFmtId="0" fontId="21" fillId="0" borderId="1" xfId="0" applyFont="1" applyBorder="1"/>
    <xf numFmtId="0" fontId="21" fillId="0" borderId="1" xfId="0" applyFont="1" applyBorder="1" applyAlignment="1">
      <alignment wrapText="1"/>
    </xf>
    <xf numFmtId="0" fontId="21" fillId="0" borderId="0" xfId="0" applyFont="1"/>
    <xf numFmtId="0" fontId="0" fillId="0" borderId="0" xfId="0" applyAlignment="1">
      <alignment horizontal="center"/>
    </xf>
    <xf numFmtId="0" fontId="0" fillId="0" borderId="0" xfId="0" applyAlignment="1">
      <alignment wrapText="1"/>
    </xf>
    <xf numFmtId="0" fontId="0" fillId="0" borderId="0" xfId="0" applyFont="1" applyFill="1" applyAlignment="1">
      <alignment wrapText="1"/>
    </xf>
    <xf numFmtId="0" fontId="0" fillId="0" borderId="0" xfId="0" applyFont="1" applyFill="1" applyAlignment="1">
      <alignment vertical="center" wrapText="1"/>
    </xf>
    <xf numFmtId="0" fontId="21" fillId="0" borderId="0"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164" fontId="26" fillId="0" borderId="1" xfId="1" applyNumberFormat="1" applyFont="1" applyFill="1" applyBorder="1" applyAlignment="1">
      <alignment horizontal="center" vertical="center" wrapText="1"/>
    </xf>
    <xf numFmtId="164"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5" fillId="2" borderId="1" xfId="0" applyFont="1" applyFill="1" applyBorder="1" applyAlignment="1">
      <alignment horizontal="center" vertical="center" wrapText="1"/>
    </xf>
    <xf numFmtId="164" fontId="28" fillId="0" borderId="1" xfId="0" applyNumberFormat="1" applyFont="1" applyBorder="1"/>
    <xf numFmtId="0" fontId="29" fillId="0" borderId="1" xfId="0" applyFont="1" applyBorder="1"/>
    <xf numFmtId="0" fontId="29" fillId="0" borderId="0" xfId="0" applyFont="1"/>
    <xf numFmtId="0" fontId="0" fillId="0" borderId="1" xfId="0" applyBorder="1" applyAlignment="1">
      <alignment horizontal="center" vertical="center"/>
    </xf>
    <xf numFmtId="0" fontId="21" fillId="0" borderId="1" xfId="3" applyFont="1" applyFill="1" applyBorder="1" applyAlignment="1">
      <alignment horizontal="center" vertical="center" wrapText="1"/>
    </xf>
    <xf numFmtId="0" fontId="13" fillId="0" borderId="5" xfId="0" applyFont="1" applyBorder="1" applyAlignment="1">
      <alignment horizontal="left" vertical="center"/>
    </xf>
    <xf numFmtId="0" fontId="14" fillId="0" borderId="5" xfId="0" applyFont="1" applyBorder="1" applyAlignment="1">
      <alignment horizontal="center" vertical="center"/>
    </xf>
    <xf numFmtId="165" fontId="14" fillId="0" borderId="5" xfId="0" applyNumberFormat="1" applyFont="1" applyBorder="1" applyAlignment="1">
      <alignment horizontal="center" vertical="center"/>
    </xf>
    <xf numFmtId="3" fontId="14" fillId="0" borderId="5" xfId="0" applyNumberFormat="1" applyFont="1" applyBorder="1" applyAlignment="1">
      <alignment horizontal="center" vertical="center"/>
    </xf>
    <xf numFmtId="0" fontId="13" fillId="0" borderId="5" xfId="0" applyFont="1" applyBorder="1" applyAlignment="1">
      <alignment horizontal="center" vertical="center"/>
    </xf>
    <xf numFmtId="9" fontId="12" fillId="0" borderId="1" xfId="0" applyNumberFormat="1"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6" fillId="0" borderId="1" xfId="0" applyFont="1" applyBorder="1" applyAlignment="1">
      <alignment horizontal="center" vertical="center"/>
    </xf>
    <xf numFmtId="3" fontId="6" fillId="0" borderId="1" xfId="0" applyNumberFormat="1" applyFont="1" applyBorder="1" applyAlignment="1">
      <alignment horizontal="right" vertical="center"/>
    </xf>
    <xf numFmtId="9" fontId="6" fillId="0" borderId="1" xfId="0" applyNumberFormat="1" applyFont="1" applyBorder="1" applyAlignment="1">
      <alignment horizontal="center" vertical="center"/>
    </xf>
    <xf numFmtId="1" fontId="6" fillId="0" borderId="1" xfId="0" applyNumberFormat="1" applyFont="1" applyBorder="1" applyAlignment="1">
      <alignment horizontal="center" vertical="center"/>
    </xf>
    <xf numFmtId="0" fontId="0" fillId="0" borderId="0" xfId="0" applyNumberFormat="1" applyFont="1" applyFill="1" applyBorder="1" applyAlignment="1" applyProtection="1"/>
    <xf numFmtId="0" fontId="33" fillId="0" borderId="3" xfId="0" applyNumberFormat="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9" fillId="0" borderId="4"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164" fontId="35" fillId="0" borderId="1" xfId="2" applyNumberFormat="1" applyFont="1" applyFill="1" applyBorder="1" applyAlignment="1">
      <alignment horizontal="center" vertical="center" wrapText="1"/>
    </xf>
    <xf numFmtId="164" fontId="35" fillId="0" borderId="1" xfId="0" applyNumberFormat="1" applyFont="1" applyFill="1" applyBorder="1" applyAlignment="1">
      <alignment horizontal="center" vertical="center" wrapText="1"/>
    </xf>
    <xf numFmtId="0" fontId="11" fillId="0" borderId="1" xfId="0" applyNumberFormat="1" applyFont="1" applyFill="1" applyBorder="1" applyAlignment="1" applyProtection="1">
      <alignment horizontal="center" vertical="center"/>
    </xf>
    <xf numFmtId="167" fontId="25" fillId="0" borderId="1" xfId="2" applyNumberFormat="1" applyFont="1" applyFill="1" applyBorder="1" applyAlignment="1" applyProtection="1">
      <alignment horizontal="center" vertical="center"/>
    </xf>
    <xf numFmtId="164" fontId="25" fillId="0" borderId="1" xfId="2" applyNumberFormat="1" applyFont="1" applyFill="1" applyBorder="1" applyAlignment="1" applyProtection="1">
      <alignment horizontal="center" vertical="center"/>
    </xf>
    <xf numFmtId="0" fontId="36" fillId="0" borderId="0" xfId="0" applyNumberFormat="1" applyFont="1" applyFill="1" applyBorder="1" applyAlignment="1" applyProtection="1"/>
    <xf numFmtId="0" fontId="2" fillId="0" borderId="1" xfId="0" applyFont="1" applyFill="1" applyBorder="1" applyAlignment="1" applyProtection="1">
      <alignment horizontal="center" vertical="center" wrapText="1"/>
    </xf>
    <xf numFmtId="166" fontId="2" fillId="0" borderId="1" xfId="5"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xf>
    <xf numFmtId="0" fontId="9"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wrapText="1"/>
    </xf>
    <xf numFmtId="43" fontId="9" fillId="0" borderId="1" xfId="2"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43" fontId="2" fillId="0" borderId="1" xfId="2" applyFont="1" applyFill="1" applyBorder="1" applyAlignment="1" applyProtection="1">
      <alignment horizontal="center" vertical="center"/>
    </xf>
    <xf numFmtId="167" fontId="2" fillId="0" borderId="1" xfId="2" applyNumberFormat="1" applyFont="1" applyFill="1" applyBorder="1" applyAlignment="1" applyProtection="1">
      <alignment horizontal="center" vertical="center"/>
    </xf>
    <xf numFmtId="167" fontId="2" fillId="0" borderId="0" xfId="2"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wrapText="1"/>
    </xf>
    <xf numFmtId="0"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166" fontId="0" fillId="0" borderId="0" xfId="0" applyNumberFormat="1" applyFont="1" applyFill="1" applyBorder="1" applyAlignment="1" applyProtection="1">
      <alignment horizontal="center"/>
    </xf>
    <xf numFmtId="43" fontId="2" fillId="0" borderId="1" xfId="1" applyFont="1" applyFill="1" applyBorder="1" applyAlignment="1" applyProtection="1">
      <alignment horizontal="center" vertical="center"/>
    </xf>
    <xf numFmtId="43" fontId="9" fillId="0" borderId="1" xfId="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167" fontId="4" fillId="0" borderId="4" xfId="1" applyNumberFormat="1" applyFont="1" applyFill="1" applyBorder="1" applyAlignment="1" applyProtection="1">
      <alignment horizontal="center" vertical="center"/>
    </xf>
    <xf numFmtId="0" fontId="15" fillId="0" borderId="1" xfId="0" applyFont="1" applyBorder="1" applyAlignment="1">
      <alignment horizontal="left" vertical="center" wrapText="1"/>
    </xf>
    <xf numFmtId="0" fontId="4" fillId="2" borderId="0" xfId="0" applyFont="1" applyFill="1"/>
    <xf numFmtId="0" fontId="25" fillId="2" borderId="0" xfId="0" applyFont="1" applyFill="1" applyAlignment="1">
      <alignment horizontal="center" vertical="center"/>
    </xf>
    <xf numFmtId="0" fontId="15" fillId="0" borderId="1"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43" fontId="15" fillId="0" borderId="1" xfId="2" applyFont="1" applyFill="1" applyBorder="1" applyAlignment="1" applyProtection="1">
      <alignment horizontal="center" vertical="center"/>
    </xf>
    <xf numFmtId="164" fontId="4" fillId="0" borderId="1" xfId="2" applyNumberFormat="1" applyFont="1" applyFill="1" applyBorder="1" applyAlignment="1">
      <alignment horizontal="center" vertical="center"/>
    </xf>
    <xf numFmtId="167" fontId="25" fillId="2" borderId="1" xfId="2" applyNumberFormat="1" applyFont="1" applyFill="1" applyBorder="1" applyAlignment="1">
      <alignment horizontal="center" vertical="center"/>
    </xf>
    <xf numFmtId="164" fontId="25" fillId="2" borderId="1" xfId="2" applyNumberFormat="1" applyFont="1" applyFill="1" applyBorder="1" applyAlignment="1">
      <alignment horizontal="center" vertical="center"/>
    </xf>
    <xf numFmtId="167" fontId="25" fillId="2" borderId="0" xfId="2" applyNumberFormat="1"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lignment horizontal="left"/>
    </xf>
    <xf numFmtId="0" fontId="4" fillId="2" borderId="0" xfId="0" applyFont="1" applyFill="1" applyAlignment="1">
      <alignment horizontal="center"/>
    </xf>
    <xf numFmtId="0" fontId="35" fillId="2" borderId="0" xfId="0" applyFont="1" applyFill="1"/>
    <xf numFmtId="167" fontId="4" fillId="2" borderId="0" xfId="2" applyNumberFormat="1" applyFont="1" applyFill="1"/>
    <xf numFmtId="164" fontId="4" fillId="2" borderId="0" xfId="2" applyNumberFormat="1" applyFont="1" applyFill="1"/>
    <xf numFmtId="0" fontId="4" fillId="0" borderId="1" xfId="0" applyFont="1" applyFill="1" applyBorder="1" applyAlignment="1">
      <alignment horizontal="center" vertical="center" wrapText="1"/>
    </xf>
    <xf numFmtId="0" fontId="25" fillId="0" borderId="1" xfId="0" applyFont="1" applyFill="1" applyBorder="1" applyAlignment="1" applyProtection="1">
      <alignment horizontal="center" vertical="center" wrapText="1"/>
    </xf>
    <xf numFmtId="168" fontId="6" fillId="0" borderId="0" xfId="0" applyNumberFormat="1" applyFont="1" applyFill="1" applyBorder="1" applyAlignment="1" applyProtection="1"/>
    <xf numFmtId="164" fontId="6" fillId="0" borderId="0" xfId="1" applyNumberFormat="1" applyFont="1" applyFill="1" applyBorder="1" applyAlignment="1" applyProtection="1"/>
    <xf numFmtId="164" fontId="0" fillId="0" borderId="0" xfId="0" applyNumberFormat="1" applyFont="1" applyFill="1" applyBorder="1" applyAlignment="1" applyProtection="1"/>
    <xf numFmtId="0" fontId="21" fillId="0" borderId="4" xfId="3" applyFont="1" applyFill="1" applyBorder="1" applyAlignment="1">
      <alignment horizontal="center" vertical="center" wrapText="1"/>
    </xf>
    <xf numFmtId="0" fontId="21" fillId="0" borderId="5" xfId="3" applyFont="1" applyFill="1" applyBorder="1" applyAlignment="1">
      <alignment horizontal="center" vertical="center" wrapText="1"/>
    </xf>
    <xf numFmtId="0" fontId="21" fillId="0" borderId="6" xfId="3" applyFont="1" applyFill="1" applyBorder="1" applyAlignment="1">
      <alignment horizontal="center" vertical="center" wrapText="1"/>
    </xf>
    <xf numFmtId="0" fontId="21" fillId="0" borderId="2"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8" fillId="0" borderId="0" xfId="3" applyFont="1" applyFill="1" applyAlignment="1">
      <alignment horizontal="center" vertical="center"/>
    </xf>
    <xf numFmtId="0" fontId="19" fillId="0" borderId="0" xfId="3" applyFont="1" applyFill="1" applyAlignment="1">
      <alignment horizontal="center" vertical="center"/>
    </xf>
    <xf numFmtId="0" fontId="20" fillId="0" borderId="0" xfId="3" applyFont="1" applyFill="1" applyAlignment="1">
      <alignment horizontal="center" vertical="center"/>
    </xf>
    <xf numFmtId="0" fontId="13" fillId="0" borderId="1" xfId="3"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3" fillId="0" borderId="8" xfId="3" applyFont="1" applyFill="1" applyBorder="1" applyAlignment="1">
      <alignment horizontal="center" vertical="center" wrapText="1"/>
    </xf>
    <xf numFmtId="0" fontId="13" fillId="0" borderId="9" xfId="3"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18" fillId="0" borderId="0" xfId="0" applyNumberFormat="1" applyFont="1" applyFill="1" applyBorder="1" applyAlignment="1" applyProtection="1">
      <alignment horizontal="center" vertical="center"/>
    </xf>
    <xf numFmtId="0" fontId="19" fillId="0" borderId="0" xfId="0" applyFont="1" applyFill="1" applyAlignment="1">
      <alignment horizontal="center" vertical="center"/>
    </xf>
    <xf numFmtId="0" fontId="24"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25" fillId="2" borderId="1" xfId="0" applyFont="1" applyFill="1" applyBorder="1" applyAlignment="1">
      <alignment horizontal="center" vertical="center" wrapText="1"/>
    </xf>
    <xf numFmtId="44" fontId="2" fillId="0" borderId="1" xfId="4"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20" fillId="0" borderId="3"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44" fontId="2" fillId="0" borderId="1" xfId="4" applyNumberFormat="1" applyFont="1" applyFill="1" applyBorder="1" applyAlignment="1" applyProtection="1">
      <alignment horizontal="center" vertical="center" wrapText="1"/>
    </xf>
    <xf numFmtId="164" fontId="2" fillId="0" borderId="1" xfId="4" applyNumberFormat="1" applyFont="1" applyFill="1" applyBorder="1" applyAlignment="1" applyProtection="1">
      <alignment horizontal="center" vertical="center"/>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2"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center" vertical="center"/>
    </xf>
    <xf numFmtId="0" fontId="24" fillId="0" borderId="3"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34" fillId="0" borderId="6" xfId="0" applyNumberFormat="1" applyFont="1" applyFill="1" applyBorder="1" applyAlignment="1" applyProtection="1">
      <alignment horizontal="center" vertical="center" wrapText="1"/>
    </xf>
    <xf numFmtId="0" fontId="34" fillId="0" borderId="7" xfId="0" applyNumberFormat="1" applyFont="1" applyFill="1" applyBorder="1" applyAlignment="1" applyProtection="1">
      <alignment horizontal="center" vertical="center" wrapText="1"/>
    </xf>
    <xf numFmtId="0" fontId="34" fillId="0" borderId="2" xfId="0" applyNumberFormat="1" applyFont="1" applyFill="1" applyBorder="1" applyAlignment="1" applyProtection="1">
      <alignment horizontal="center" vertical="center" wrapText="1"/>
    </xf>
    <xf numFmtId="0" fontId="25" fillId="0" borderId="1" xfId="0" applyFont="1" applyFill="1" applyBorder="1" applyAlignment="1">
      <alignment horizontal="center" vertical="center" wrapText="1"/>
    </xf>
    <xf numFmtId="0" fontId="15" fillId="0" borderId="0"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left" vertical="center" wrapText="1"/>
    </xf>
    <xf numFmtId="0" fontId="12" fillId="0" borderId="10" xfId="0" applyFont="1" applyBorder="1" applyAlignment="1">
      <alignment horizontal="left" vertical="center" wrapText="1"/>
    </xf>
    <xf numFmtId="0" fontId="12" fillId="0" borderId="5" xfId="0" applyFont="1" applyBorder="1" applyAlignment="1">
      <alignment horizontal="left"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4"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3" xfId="0" applyFont="1" applyFill="1" applyBorder="1" applyAlignment="1">
      <alignment horizontal="center" vertical="center"/>
    </xf>
    <xf numFmtId="3" fontId="12" fillId="0" borderId="4" xfId="0" applyNumberFormat="1" applyFont="1" applyBorder="1" applyAlignment="1">
      <alignment horizontal="right" vertical="center"/>
    </xf>
    <xf numFmtId="3" fontId="12" fillId="0" borderId="10" xfId="0" applyNumberFormat="1" applyFont="1" applyBorder="1" applyAlignment="1">
      <alignment horizontal="right" vertical="center"/>
    </xf>
    <xf numFmtId="3" fontId="12" fillId="0" borderId="5" xfId="0" applyNumberFormat="1" applyFont="1" applyBorder="1" applyAlignment="1">
      <alignment horizontal="right" vertical="center"/>
    </xf>
    <xf numFmtId="0" fontId="38" fillId="2" borderId="0" xfId="0" applyFont="1" applyFill="1" applyBorder="1" applyAlignment="1">
      <alignment horizontal="center" vertical="center" wrapText="1"/>
    </xf>
    <xf numFmtId="43" fontId="38" fillId="2" borderId="0" xfId="2" applyFont="1" applyFill="1" applyBorder="1" applyAlignment="1">
      <alignment horizontal="center" vertical="center" wrapText="1"/>
    </xf>
    <xf numFmtId="0" fontId="39" fillId="2" borderId="0" xfId="0" applyFont="1" applyFill="1" applyBorder="1" applyAlignment="1">
      <alignment horizontal="center" vertical="center" wrapText="1"/>
    </xf>
    <xf numFmtId="43" fontId="39" fillId="2" borderId="0" xfId="2"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167" fontId="2" fillId="2" borderId="1" xfId="2" applyNumberFormat="1" applyFont="1" applyFill="1" applyBorder="1" applyAlignment="1">
      <alignment horizontal="center" vertical="center" wrapText="1"/>
    </xf>
    <xf numFmtId="167" fontId="25" fillId="2" borderId="6" xfId="2" applyNumberFormat="1" applyFont="1" applyFill="1" applyBorder="1" applyAlignment="1">
      <alignment horizontal="center" vertical="center"/>
    </xf>
    <xf numFmtId="167" fontId="25" fillId="2" borderId="2" xfId="2" applyNumberFormat="1" applyFont="1" applyFill="1" applyBorder="1" applyAlignment="1">
      <alignment horizontal="center"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xf>
    <xf numFmtId="0" fontId="15" fillId="0" borderId="0" xfId="0" applyNumberFormat="1" applyFont="1" applyFill="1" applyBorder="1" applyAlignment="1" applyProtection="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center" vertical="center" wrapText="1"/>
    </xf>
  </cellXfs>
  <cellStyles count="6">
    <cellStyle name="Comma" xfId="1" builtinId="3"/>
    <cellStyle name="Comma 2" xfId="2"/>
    <cellStyle name="Currency" xfId="4" builtinId="4"/>
    <cellStyle name="Normal" xfId="0" builtinId="0"/>
    <cellStyle name="Normal 2"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workbookViewId="0">
      <selection activeCell="C12" sqref="C12"/>
    </sheetView>
  </sheetViews>
  <sheetFormatPr defaultRowHeight="15" x14ac:dyDescent="0.25"/>
  <cols>
    <col min="1" max="1" width="5.7109375" style="40" customWidth="1"/>
    <col min="2" max="2" width="18.5703125" customWidth="1"/>
    <col min="3" max="3" width="16.140625" customWidth="1"/>
    <col min="4" max="4" width="6.28515625" style="41" customWidth="1"/>
    <col min="5" max="5" width="5.28515625" style="41" customWidth="1"/>
    <col min="6" max="6" width="7.140625" style="41" customWidth="1"/>
    <col min="7" max="7" width="5.28515625" customWidth="1"/>
    <col min="8" max="8" width="6.5703125" customWidth="1"/>
    <col min="9" max="9" width="8.28515625" customWidth="1"/>
    <col min="10" max="10" width="5.85546875" style="40" customWidth="1"/>
    <col min="11" max="11" width="7.42578125" style="40" customWidth="1"/>
    <col min="12" max="12" width="7.7109375" style="40" customWidth="1"/>
    <col min="13" max="13" width="8.140625" style="40" customWidth="1"/>
    <col min="14" max="14" width="9.140625" style="40"/>
    <col min="15" max="15" width="8.7109375" style="40" customWidth="1"/>
    <col min="16" max="16" width="7.85546875" style="40" customWidth="1"/>
    <col min="17" max="17" width="9" style="40" customWidth="1"/>
  </cols>
  <sheetData>
    <row r="1" spans="1:19" s="8" customFormat="1" ht="18.75" x14ac:dyDescent="0.25">
      <c r="A1" s="133" t="s">
        <v>21</v>
      </c>
      <c r="B1" s="133"/>
      <c r="C1" s="133"/>
      <c r="D1" s="133"/>
      <c r="E1" s="133"/>
      <c r="F1" s="133"/>
      <c r="G1" s="133"/>
      <c r="H1" s="133"/>
      <c r="I1" s="133"/>
      <c r="J1" s="133"/>
      <c r="K1" s="133"/>
      <c r="L1" s="133"/>
      <c r="M1" s="133"/>
      <c r="N1" s="133"/>
      <c r="O1" s="133"/>
      <c r="P1" s="133"/>
      <c r="Q1" s="133"/>
    </row>
    <row r="2" spans="1:19" s="8" customFormat="1" ht="15.75" x14ac:dyDescent="0.25">
      <c r="A2" s="134" t="s">
        <v>22</v>
      </c>
      <c r="B2" s="134"/>
      <c r="C2" s="134"/>
      <c r="D2" s="134"/>
      <c r="E2" s="134"/>
      <c r="F2" s="134"/>
      <c r="G2" s="134"/>
      <c r="H2" s="134"/>
      <c r="I2" s="134"/>
      <c r="J2" s="134"/>
      <c r="K2" s="134"/>
      <c r="L2" s="134"/>
      <c r="M2" s="134"/>
      <c r="N2" s="134"/>
      <c r="O2" s="134"/>
      <c r="P2" s="134"/>
      <c r="Q2" s="134"/>
    </row>
    <row r="3" spans="1:19" s="8" customFormat="1" ht="15.75" x14ac:dyDescent="0.25">
      <c r="A3" s="134" t="s">
        <v>60</v>
      </c>
      <c r="B3" s="134"/>
      <c r="C3" s="134"/>
      <c r="D3" s="134"/>
      <c r="E3" s="134"/>
      <c r="F3" s="134"/>
      <c r="G3" s="134"/>
      <c r="H3" s="134"/>
      <c r="I3" s="134"/>
      <c r="J3" s="134"/>
      <c r="K3" s="134"/>
      <c r="L3" s="134"/>
      <c r="M3" s="134"/>
      <c r="N3" s="134"/>
      <c r="O3" s="134"/>
      <c r="P3" s="134"/>
      <c r="Q3" s="134"/>
    </row>
    <row r="4" spans="1:19" s="8" customFormat="1" ht="15.75" x14ac:dyDescent="0.25">
      <c r="A4" s="135" t="s">
        <v>58</v>
      </c>
      <c r="B4" s="135"/>
      <c r="C4" s="135"/>
      <c r="D4" s="135"/>
      <c r="E4" s="135"/>
      <c r="F4" s="135"/>
      <c r="G4" s="135"/>
      <c r="H4" s="135"/>
      <c r="I4" s="135"/>
      <c r="J4" s="135"/>
      <c r="K4" s="135"/>
      <c r="L4" s="135"/>
      <c r="M4" s="135"/>
      <c r="N4" s="135"/>
      <c r="O4" s="135"/>
      <c r="P4" s="135"/>
      <c r="Q4" s="135"/>
    </row>
    <row r="5" spans="1:19" s="8" customFormat="1" ht="46.5" customHeight="1" x14ac:dyDescent="0.25">
      <c r="A5" s="132" t="s">
        <v>0</v>
      </c>
      <c r="B5" s="132" t="s">
        <v>23</v>
      </c>
      <c r="C5" s="132" t="s">
        <v>24</v>
      </c>
      <c r="D5" s="136" t="s">
        <v>25</v>
      </c>
      <c r="E5" s="136"/>
      <c r="F5" s="136"/>
      <c r="G5" s="137" t="s">
        <v>26</v>
      </c>
      <c r="H5" s="138"/>
      <c r="I5" s="139"/>
      <c r="J5" s="140" t="s">
        <v>27</v>
      </c>
      <c r="K5" s="141"/>
      <c r="L5" s="141"/>
      <c r="M5" s="128" t="s">
        <v>17</v>
      </c>
      <c r="N5" s="128" t="s">
        <v>28</v>
      </c>
      <c r="O5" s="130" t="s">
        <v>29</v>
      </c>
      <c r="P5" s="131"/>
      <c r="Q5" s="132" t="s">
        <v>30</v>
      </c>
    </row>
    <row r="6" spans="1:19" s="8" customFormat="1" ht="47.25" x14ac:dyDescent="0.25">
      <c r="A6" s="132"/>
      <c r="B6" s="132"/>
      <c r="C6" s="132"/>
      <c r="D6" s="22" t="s">
        <v>31</v>
      </c>
      <c r="E6" s="22" t="s">
        <v>2</v>
      </c>
      <c r="F6" s="22" t="s">
        <v>32</v>
      </c>
      <c r="G6" s="23" t="s">
        <v>31</v>
      </c>
      <c r="H6" s="23" t="s">
        <v>2</v>
      </c>
      <c r="I6" s="23" t="s">
        <v>32</v>
      </c>
      <c r="J6" s="22" t="s">
        <v>31</v>
      </c>
      <c r="K6" s="22" t="s">
        <v>2</v>
      </c>
      <c r="L6" s="22" t="s">
        <v>32</v>
      </c>
      <c r="M6" s="129"/>
      <c r="N6" s="129"/>
      <c r="O6" s="14" t="s">
        <v>33</v>
      </c>
      <c r="P6" s="14" t="s">
        <v>34</v>
      </c>
      <c r="Q6" s="132"/>
    </row>
    <row r="7" spans="1:19" s="8" customFormat="1" ht="15.75" x14ac:dyDescent="0.25">
      <c r="A7" s="22">
        <v>1</v>
      </c>
      <c r="B7" s="22">
        <v>2</v>
      </c>
      <c r="C7" s="22">
        <v>3</v>
      </c>
      <c r="D7" s="22">
        <v>4</v>
      </c>
      <c r="E7" s="22">
        <v>5</v>
      </c>
      <c r="F7" s="22">
        <v>6</v>
      </c>
      <c r="G7" s="22">
        <v>7</v>
      </c>
      <c r="H7" s="22">
        <v>8</v>
      </c>
      <c r="I7" s="22">
        <v>9</v>
      </c>
      <c r="J7" s="22">
        <v>10</v>
      </c>
      <c r="K7" s="22">
        <v>11</v>
      </c>
      <c r="L7" s="22">
        <v>12</v>
      </c>
      <c r="M7" s="22">
        <v>14</v>
      </c>
      <c r="N7" s="22">
        <v>15</v>
      </c>
      <c r="O7" s="22">
        <v>16</v>
      </c>
      <c r="P7" s="22">
        <v>17</v>
      </c>
      <c r="Q7" s="58">
        <v>18</v>
      </c>
      <c r="S7" s="8" t="s">
        <v>59</v>
      </c>
    </row>
    <row r="8" spans="1:19" s="8" customFormat="1" x14ac:dyDescent="0.25">
      <c r="A8" s="24">
        <v>1</v>
      </c>
      <c r="B8" s="25" t="s">
        <v>66</v>
      </c>
      <c r="C8" s="26" t="s">
        <v>61</v>
      </c>
      <c r="D8" s="27">
        <v>7</v>
      </c>
      <c r="E8" s="28">
        <v>188</v>
      </c>
      <c r="F8" s="29">
        <v>4218.2</v>
      </c>
      <c r="G8" s="27">
        <v>7</v>
      </c>
      <c r="H8" s="28">
        <v>188</v>
      </c>
      <c r="I8" s="29">
        <v>4035</v>
      </c>
      <c r="J8" s="30">
        <v>1</v>
      </c>
      <c r="K8" s="30">
        <v>68</v>
      </c>
      <c r="L8" s="30">
        <v>3500</v>
      </c>
      <c r="M8" s="31" t="s">
        <v>18</v>
      </c>
      <c r="N8" s="31">
        <v>1175.5</v>
      </c>
      <c r="O8" s="31">
        <v>1175.5</v>
      </c>
      <c r="P8" s="31" t="s">
        <v>59</v>
      </c>
      <c r="Q8" s="32"/>
      <c r="S8" s="8" t="s">
        <v>59</v>
      </c>
    </row>
    <row r="9" spans="1:19" s="39" customFormat="1" ht="22.5" customHeight="1" x14ac:dyDescent="0.25">
      <c r="A9" s="36"/>
      <c r="B9" s="37" t="s">
        <v>57</v>
      </c>
      <c r="C9" s="37"/>
      <c r="D9" s="38"/>
      <c r="E9" s="38"/>
      <c r="F9" s="38"/>
      <c r="G9" s="37"/>
      <c r="H9" s="37"/>
      <c r="I9" s="37"/>
      <c r="J9" s="36"/>
      <c r="K9" s="36"/>
      <c r="L9" s="36"/>
      <c r="M9" s="36"/>
      <c r="N9" s="36">
        <f>SUM(N8:N8)</f>
        <v>1175.5</v>
      </c>
      <c r="O9" s="36">
        <f>SUM(O8:O8)</f>
        <v>1175.5</v>
      </c>
      <c r="P9" s="36">
        <f>SUM(P8:P8)</f>
        <v>0</v>
      </c>
      <c r="Q9" s="36"/>
      <c r="S9" s="39" t="s">
        <v>59</v>
      </c>
    </row>
    <row r="12" spans="1:19" x14ac:dyDescent="0.25">
      <c r="S12" t="s">
        <v>59</v>
      </c>
    </row>
  </sheetData>
  <mergeCells count="14">
    <mergeCell ref="M5:M6"/>
    <mergeCell ref="N5:N6"/>
    <mergeCell ref="O5:P5"/>
    <mergeCell ref="Q5:Q6"/>
    <mergeCell ref="A1:Q1"/>
    <mergeCell ref="A2:Q2"/>
    <mergeCell ref="A3:Q3"/>
    <mergeCell ref="A4:Q4"/>
    <mergeCell ref="A5:A6"/>
    <mergeCell ref="B5:B6"/>
    <mergeCell ref="C5:C6"/>
    <mergeCell ref="D5:F5"/>
    <mergeCell ref="G5:I5"/>
    <mergeCell ref="J5:L5"/>
  </mergeCells>
  <pageMargins left="0.2" right="0.2"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
  <sheetViews>
    <sheetView topLeftCell="A4" workbookViewId="0">
      <selection activeCell="M8" sqref="M8"/>
    </sheetView>
  </sheetViews>
  <sheetFormatPr defaultRowHeight="15" x14ac:dyDescent="0.25"/>
  <cols>
    <col min="2" max="2" width="18.42578125" customWidth="1"/>
    <col min="8" max="9" width="9.28515625" bestFit="1" customWidth="1"/>
    <col min="10" max="10" width="11.42578125" customWidth="1"/>
    <col min="11" max="11" width="9.28515625" bestFit="1" customWidth="1"/>
    <col min="12" max="12" width="13.5703125" customWidth="1"/>
    <col min="13" max="13" width="11.85546875" customWidth="1"/>
    <col min="14" max="14" width="9.28515625" bestFit="1" customWidth="1"/>
    <col min="15" max="15" width="14.42578125" customWidth="1"/>
    <col min="16" max="16" width="9.28515625" bestFit="1" customWidth="1"/>
    <col min="17" max="17" width="12.7109375" customWidth="1"/>
  </cols>
  <sheetData>
    <row r="1" spans="1:17" s="42" customFormat="1" ht="18.75" x14ac:dyDescent="0.25">
      <c r="A1" s="144" t="s">
        <v>62</v>
      </c>
      <c r="B1" s="144"/>
      <c r="C1" s="144"/>
      <c r="D1" s="144"/>
      <c r="E1" s="144"/>
      <c r="F1" s="144"/>
      <c r="G1" s="144"/>
      <c r="H1" s="144"/>
      <c r="I1" s="144"/>
      <c r="J1" s="144"/>
      <c r="K1" s="144"/>
      <c r="L1" s="144"/>
      <c r="M1" s="144"/>
      <c r="N1" s="144"/>
      <c r="O1" s="144"/>
      <c r="P1" s="144"/>
      <c r="Q1" s="144"/>
    </row>
    <row r="2" spans="1:17" s="43" customFormat="1" ht="18.75" x14ac:dyDescent="0.25">
      <c r="A2" s="144" t="s">
        <v>35</v>
      </c>
      <c r="B2" s="144"/>
      <c r="C2" s="144"/>
      <c r="D2" s="144"/>
      <c r="E2" s="144"/>
      <c r="F2" s="144"/>
      <c r="G2" s="144"/>
      <c r="H2" s="144"/>
      <c r="I2" s="144"/>
      <c r="J2" s="144"/>
      <c r="K2" s="144"/>
      <c r="L2" s="144"/>
      <c r="M2" s="144"/>
      <c r="N2" s="144"/>
      <c r="O2" s="144"/>
      <c r="P2" s="144"/>
      <c r="Q2" s="144"/>
    </row>
    <row r="3" spans="1:17" s="44" customFormat="1" ht="15.75" x14ac:dyDescent="0.25">
      <c r="A3" s="145" t="s">
        <v>60</v>
      </c>
      <c r="B3" s="145"/>
      <c r="C3" s="145"/>
      <c r="D3" s="145"/>
      <c r="E3" s="145"/>
      <c r="F3" s="145"/>
      <c r="G3" s="145"/>
      <c r="H3" s="145"/>
      <c r="I3" s="145"/>
      <c r="J3" s="145"/>
      <c r="K3" s="145"/>
      <c r="L3" s="145"/>
      <c r="M3" s="145"/>
      <c r="N3" s="145"/>
      <c r="O3" s="145"/>
      <c r="P3" s="145"/>
      <c r="Q3" s="145"/>
    </row>
    <row r="4" spans="1:17" s="42" customFormat="1" x14ac:dyDescent="0.25">
      <c r="A4" s="146" t="s">
        <v>63</v>
      </c>
      <c r="B4" s="146"/>
      <c r="C4" s="146"/>
      <c r="D4" s="146"/>
      <c r="E4" s="146"/>
      <c r="F4" s="146"/>
      <c r="G4" s="146"/>
      <c r="H4" s="146"/>
      <c r="I4" s="146"/>
      <c r="J4" s="146"/>
      <c r="K4" s="146"/>
      <c r="L4" s="146"/>
      <c r="M4" s="146"/>
      <c r="N4" s="146"/>
      <c r="O4" s="146"/>
      <c r="P4" s="146"/>
      <c r="Q4" s="146"/>
    </row>
    <row r="5" spans="1:17" s="42" customFormat="1" ht="31.5" customHeight="1" x14ac:dyDescent="0.25">
      <c r="A5" s="147" t="s">
        <v>0</v>
      </c>
      <c r="B5" s="148" t="s">
        <v>23</v>
      </c>
      <c r="C5" s="150" t="s">
        <v>25</v>
      </c>
      <c r="D5" s="151"/>
      <c r="E5" s="152"/>
      <c r="F5" s="147" t="s">
        <v>17</v>
      </c>
      <c r="G5" s="150" t="s">
        <v>29</v>
      </c>
      <c r="H5" s="151"/>
      <c r="I5" s="151"/>
      <c r="J5" s="153" t="s">
        <v>36</v>
      </c>
      <c r="K5" s="153"/>
      <c r="L5" s="153"/>
      <c r="M5" s="153"/>
      <c r="N5" s="153"/>
      <c r="O5" s="142" t="s">
        <v>37</v>
      </c>
      <c r="P5" s="142" t="s">
        <v>49</v>
      </c>
      <c r="Q5" s="142" t="s">
        <v>38</v>
      </c>
    </row>
    <row r="6" spans="1:17" s="42" customFormat="1" ht="129" customHeight="1" x14ac:dyDescent="0.25">
      <c r="A6" s="147"/>
      <c r="B6" s="149"/>
      <c r="C6" s="45" t="s">
        <v>31</v>
      </c>
      <c r="D6" s="46" t="s">
        <v>2</v>
      </c>
      <c r="E6" s="46" t="s">
        <v>48</v>
      </c>
      <c r="F6" s="147"/>
      <c r="G6" s="47" t="s">
        <v>39</v>
      </c>
      <c r="H6" s="48" t="s">
        <v>40</v>
      </c>
      <c r="I6" s="48" t="s">
        <v>41</v>
      </c>
      <c r="J6" s="53" t="s">
        <v>50</v>
      </c>
      <c r="K6" s="53" t="s">
        <v>42</v>
      </c>
      <c r="L6" s="53" t="s">
        <v>51</v>
      </c>
      <c r="M6" s="53" t="s">
        <v>43</v>
      </c>
      <c r="N6" s="53" t="s">
        <v>44</v>
      </c>
      <c r="O6" s="143"/>
      <c r="P6" s="143"/>
      <c r="Q6" s="143"/>
    </row>
    <row r="7" spans="1:17" s="42" customFormat="1" ht="24" x14ac:dyDescent="0.25">
      <c r="A7" s="46">
        <v>1</v>
      </c>
      <c r="B7" s="47">
        <v>2</v>
      </c>
      <c r="C7" s="46">
        <v>3</v>
      </c>
      <c r="D7" s="46">
        <v>4</v>
      </c>
      <c r="E7" s="46">
        <v>5</v>
      </c>
      <c r="F7" s="47">
        <v>6</v>
      </c>
      <c r="G7" s="46">
        <v>7</v>
      </c>
      <c r="H7" s="46">
        <v>8</v>
      </c>
      <c r="I7" s="46">
        <v>9</v>
      </c>
      <c r="J7" s="46" t="s">
        <v>52</v>
      </c>
      <c r="K7" s="46" t="s">
        <v>45</v>
      </c>
      <c r="L7" s="46" t="s">
        <v>53</v>
      </c>
      <c r="M7" s="47" t="s">
        <v>54</v>
      </c>
      <c r="N7" s="46" t="s">
        <v>55</v>
      </c>
      <c r="O7" s="46" t="s">
        <v>46</v>
      </c>
      <c r="P7" s="46" t="s">
        <v>56</v>
      </c>
      <c r="Q7" s="47" t="s">
        <v>47</v>
      </c>
    </row>
    <row r="8" spans="1:17" ht="21.75" customHeight="1" x14ac:dyDescent="0.25">
      <c r="A8" s="57" t="s">
        <v>59</v>
      </c>
      <c r="B8" s="33" t="s">
        <v>66</v>
      </c>
      <c r="C8" s="27">
        <v>7</v>
      </c>
      <c r="D8" s="28">
        <v>188</v>
      </c>
      <c r="E8" s="29">
        <v>4035</v>
      </c>
      <c r="F8" s="34" t="s">
        <v>18</v>
      </c>
      <c r="G8" s="31">
        <v>1175.5</v>
      </c>
      <c r="H8" s="31">
        <v>1175.5</v>
      </c>
      <c r="I8" s="35"/>
      <c r="J8" s="49">
        <f>G8*7000</f>
        <v>8228500</v>
      </c>
      <c r="K8" s="49"/>
      <c r="L8" s="49">
        <f>G8*3000</f>
        <v>3526500</v>
      </c>
      <c r="M8" s="49">
        <f>G8*21000</f>
        <v>24685500</v>
      </c>
      <c r="N8" s="51"/>
      <c r="O8" s="50">
        <f>J8+K8+L8+M8+N8</f>
        <v>36440500</v>
      </c>
      <c r="P8" s="52"/>
      <c r="Q8" s="50">
        <f t="shared" ref="Q8" si="0">O8+P8</f>
        <v>36440500</v>
      </c>
    </row>
    <row r="9" spans="1:17" s="56" customFormat="1" ht="21.75" customHeight="1" x14ac:dyDescent="0.2">
      <c r="A9" s="55"/>
      <c r="B9" s="55"/>
      <c r="C9" s="55"/>
      <c r="D9" s="55"/>
      <c r="E9" s="55"/>
      <c r="F9" s="55"/>
      <c r="G9" s="55"/>
      <c r="H9" s="54">
        <f t="shared" ref="H9:P9" si="1">SUM(H8)</f>
        <v>1175.5</v>
      </c>
      <c r="I9" s="54">
        <f t="shared" si="1"/>
        <v>0</v>
      </c>
      <c r="J9" s="54">
        <f t="shared" si="1"/>
        <v>8228500</v>
      </c>
      <c r="K9" s="54">
        <f t="shared" si="1"/>
        <v>0</v>
      </c>
      <c r="L9" s="54">
        <f t="shared" si="1"/>
        <v>3526500</v>
      </c>
      <c r="M9" s="54">
        <f t="shared" si="1"/>
        <v>24685500</v>
      </c>
      <c r="N9" s="54">
        <f t="shared" si="1"/>
        <v>0</v>
      </c>
      <c r="O9" s="54">
        <f t="shared" si="1"/>
        <v>36440500</v>
      </c>
      <c r="P9" s="54">
        <f t="shared" si="1"/>
        <v>0</v>
      </c>
      <c r="Q9" s="54">
        <f>SUM(Q8)</f>
        <v>36440500</v>
      </c>
    </row>
  </sheetData>
  <mergeCells count="13">
    <mergeCell ref="O5:O6"/>
    <mergeCell ref="P5:P6"/>
    <mergeCell ref="Q5:Q6"/>
    <mergeCell ref="A1:Q1"/>
    <mergeCell ref="A2:Q2"/>
    <mergeCell ref="A3:Q3"/>
    <mergeCell ref="A4:Q4"/>
    <mergeCell ref="A5:A6"/>
    <mergeCell ref="B5:B6"/>
    <mergeCell ref="C5:E5"/>
    <mergeCell ref="F5:F6"/>
    <mergeCell ref="G5:I5"/>
    <mergeCell ref="J5:N5"/>
  </mergeCells>
  <pageMargins left="0" right="0" top="0.75" bottom="0.75" header="0.3" footer="0.3"/>
  <pageSetup paperSize="9" scale="78"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Normal="100" workbookViewId="0">
      <selection activeCell="A4" sqref="A4:N4"/>
    </sheetView>
  </sheetViews>
  <sheetFormatPr defaultColWidth="9.140625" defaultRowHeight="15" x14ac:dyDescent="0.25"/>
  <cols>
    <col min="1" max="1" width="5.140625" style="88" customWidth="1"/>
    <col min="2" max="2" width="27" style="98" customWidth="1"/>
    <col min="3" max="3" width="17.85546875" style="88" customWidth="1"/>
    <col min="4" max="5" width="7" style="73" customWidth="1"/>
    <col min="6" max="6" width="9.5703125" style="73" customWidth="1"/>
    <col min="7" max="7" width="7.7109375" style="99" customWidth="1"/>
    <col min="8" max="8" width="7.7109375" style="100" customWidth="1"/>
    <col min="9" max="9" width="8.85546875" style="101" customWidth="1"/>
    <col min="10" max="10" width="11.7109375" style="73" customWidth="1"/>
    <col min="11" max="11" width="10.42578125" style="73" customWidth="1"/>
    <col min="12" max="12" width="9.5703125" style="73" customWidth="1"/>
    <col min="13" max="13" width="7.7109375" style="73" customWidth="1"/>
    <col min="14" max="14" width="10.85546875" style="73" customWidth="1"/>
    <col min="15" max="16384" width="9.140625" style="73"/>
  </cols>
  <sheetData>
    <row r="1" spans="1:15" ht="26.25" customHeight="1" x14ac:dyDescent="0.25">
      <c r="A1" s="144" t="s">
        <v>82</v>
      </c>
      <c r="B1" s="144"/>
      <c r="C1" s="144"/>
      <c r="D1" s="144"/>
      <c r="E1" s="144"/>
      <c r="F1" s="144"/>
      <c r="G1" s="144"/>
      <c r="H1" s="144"/>
      <c r="I1" s="144"/>
      <c r="J1" s="144"/>
      <c r="K1" s="144"/>
      <c r="L1" s="144"/>
      <c r="M1" s="144"/>
      <c r="N1" s="144"/>
    </row>
    <row r="2" spans="1:15" ht="21.75" customHeight="1" x14ac:dyDescent="0.25">
      <c r="A2" s="157" t="s">
        <v>93</v>
      </c>
      <c r="B2" s="157"/>
      <c r="C2" s="157"/>
      <c r="D2" s="157"/>
      <c r="E2" s="157"/>
      <c r="F2" s="157"/>
      <c r="G2" s="157"/>
      <c r="H2" s="157"/>
      <c r="I2" s="157"/>
      <c r="J2" s="157"/>
      <c r="K2" s="157"/>
      <c r="L2" s="157"/>
      <c r="M2" s="157"/>
      <c r="N2" s="157"/>
    </row>
    <row r="3" spans="1:15" ht="15.75" x14ac:dyDescent="0.25">
      <c r="A3" s="157" t="s">
        <v>94</v>
      </c>
      <c r="B3" s="157"/>
      <c r="C3" s="157"/>
      <c r="D3" s="157"/>
      <c r="E3" s="157"/>
      <c r="F3" s="157"/>
      <c r="G3" s="157"/>
      <c r="H3" s="157"/>
      <c r="I3" s="157"/>
      <c r="J3" s="157"/>
      <c r="K3" s="157"/>
      <c r="L3" s="157"/>
      <c r="M3" s="157"/>
      <c r="N3" s="157"/>
    </row>
    <row r="4" spans="1:15" ht="15.75" x14ac:dyDescent="0.25">
      <c r="A4" s="158" t="s">
        <v>122</v>
      </c>
      <c r="B4" s="158"/>
      <c r="C4" s="158"/>
      <c r="D4" s="158"/>
      <c r="E4" s="158"/>
      <c r="F4" s="158"/>
      <c r="G4" s="158"/>
      <c r="H4" s="158"/>
      <c r="I4" s="158"/>
      <c r="J4" s="158"/>
      <c r="K4" s="158"/>
      <c r="L4" s="158"/>
      <c r="M4" s="158"/>
      <c r="N4" s="158"/>
    </row>
    <row r="5" spans="1:15" ht="42" customHeight="1" x14ac:dyDescent="0.25">
      <c r="A5" s="159" t="s">
        <v>0</v>
      </c>
      <c r="B5" s="160" t="s">
        <v>23</v>
      </c>
      <c r="C5" s="160" t="s">
        <v>24</v>
      </c>
      <c r="D5" s="161" t="s">
        <v>83</v>
      </c>
      <c r="E5" s="162"/>
      <c r="F5" s="162"/>
      <c r="G5" s="163" t="s">
        <v>84</v>
      </c>
      <c r="H5" s="164"/>
      <c r="I5" s="154"/>
      <c r="J5" s="160" t="s">
        <v>17</v>
      </c>
      <c r="K5" s="154" t="s">
        <v>85</v>
      </c>
      <c r="L5" s="154"/>
      <c r="M5" s="154"/>
      <c r="N5" s="155" t="s">
        <v>30</v>
      </c>
    </row>
    <row r="6" spans="1:15" ht="60.75" customHeight="1" x14ac:dyDescent="0.25">
      <c r="A6" s="159"/>
      <c r="B6" s="160"/>
      <c r="C6" s="160"/>
      <c r="D6" s="85" t="s">
        <v>86</v>
      </c>
      <c r="E6" s="85" t="s">
        <v>87</v>
      </c>
      <c r="F6" s="86" t="s">
        <v>88</v>
      </c>
      <c r="G6" s="85" t="s">
        <v>31</v>
      </c>
      <c r="H6" s="87" t="s">
        <v>2</v>
      </c>
      <c r="I6" s="85" t="s">
        <v>100</v>
      </c>
      <c r="J6" s="160"/>
      <c r="K6" s="85" t="s">
        <v>89</v>
      </c>
      <c r="L6" s="86" t="s">
        <v>90</v>
      </c>
      <c r="M6" s="85" t="s">
        <v>91</v>
      </c>
      <c r="N6" s="155"/>
    </row>
    <row r="7" spans="1:15" s="88" customFormat="1" ht="30" customHeight="1" x14ac:dyDescent="0.25">
      <c r="A7" s="81">
        <v>1</v>
      </c>
      <c r="B7" s="85">
        <v>2</v>
      </c>
      <c r="C7" s="81">
        <v>3</v>
      </c>
      <c r="D7" s="85">
        <v>4</v>
      </c>
      <c r="E7" s="81">
        <v>5</v>
      </c>
      <c r="F7" s="85">
        <v>6</v>
      </c>
      <c r="G7" s="81">
        <v>7</v>
      </c>
      <c r="H7" s="85">
        <v>8</v>
      </c>
      <c r="I7" s="81">
        <v>9</v>
      </c>
      <c r="J7" s="85">
        <v>10</v>
      </c>
      <c r="K7" s="81" t="s">
        <v>92</v>
      </c>
      <c r="L7" s="85">
        <v>12</v>
      </c>
      <c r="M7" s="81">
        <v>13</v>
      </c>
      <c r="N7" s="85">
        <v>14</v>
      </c>
    </row>
    <row r="8" spans="1:15" s="92" customFormat="1" ht="122.25" customHeight="1" x14ac:dyDescent="0.25">
      <c r="A8" s="76">
        <v>1</v>
      </c>
      <c r="B8" s="89" t="s">
        <v>97</v>
      </c>
      <c r="C8" s="90" t="s">
        <v>98</v>
      </c>
      <c r="D8" s="28">
        <v>7</v>
      </c>
      <c r="E8" s="28">
        <v>188</v>
      </c>
      <c r="F8" s="28">
        <v>4035</v>
      </c>
      <c r="G8" s="31">
        <v>1</v>
      </c>
      <c r="H8" s="31">
        <v>68</v>
      </c>
      <c r="I8" s="28">
        <v>3500</v>
      </c>
      <c r="J8" s="90" t="s">
        <v>18</v>
      </c>
      <c r="K8" s="106">
        <v>1175.5</v>
      </c>
      <c r="L8" s="106">
        <v>1175.5</v>
      </c>
      <c r="M8" s="91">
        <v>0</v>
      </c>
      <c r="N8" s="90" t="s">
        <v>99</v>
      </c>
    </row>
    <row r="9" spans="1:15" s="97" customFormat="1" ht="33.75" customHeight="1" x14ac:dyDescent="0.25">
      <c r="A9" s="156" t="s">
        <v>11</v>
      </c>
      <c r="B9" s="156"/>
      <c r="C9" s="93"/>
      <c r="D9" s="94">
        <v>0</v>
      </c>
      <c r="E9" s="94">
        <v>0</v>
      </c>
      <c r="F9" s="105">
        <f>F8</f>
        <v>4035</v>
      </c>
      <c r="G9" s="95">
        <v>0</v>
      </c>
      <c r="H9" s="95">
        <v>0</v>
      </c>
      <c r="I9" s="95">
        <v>0</v>
      </c>
      <c r="J9" s="95">
        <v>0</v>
      </c>
      <c r="K9" s="95">
        <f>SUM(K8:K8)</f>
        <v>1175.5</v>
      </c>
      <c r="L9" s="95">
        <f>SUM(L8:L8)</f>
        <v>1175.5</v>
      </c>
      <c r="M9" s="95">
        <f>SUM(M8:M8)</f>
        <v>0</v>
      </c>
      <c r="N9" s="95">
        <v>0</v>
      </c>
      <c r="O9" s="96"/>
    </row>
    <row r="10" spans="1:15" ht="30" customHeight="1" x14ac:dyDescent="0.25">
      <c r="J10" s="88"/>
      <c r="K10" s="102"/>
      <c r="L10" s="73" t="s">
        <v>59</v>
      </c>
    </row>
    <row r="11" spans="1:15" ht="30" customHeight="1" x14ac:dyDescent="0.25">
      <c r="J11" s="88"/>
      <c r="K11" s="88"/>
      <c r="L11" s="73" t="s">
        <v>59</v>
      </c>
    </row>
    <row r="12" spans="1:15" ht="30" customHeight="1" x14ac:dyDescent="0.25">
      <c r="J12" s="88"/>
      <c r="K12" s="88"/>
    </row>
    <row r="13" spans="1:15" ht="30" customHeight="1" x14ac:dyDescent="0.25">
      <c r="J13" s="88"/>
      <c r="K13" s="102"/>
    </row>
    <row r="14" spans="1:15" ht="30" customHeight="1" x14ac:dyDescent="0.25">
      <c r="J14" s="88"/>
      <c r="K14" s="88"/>
    </row>
    <row r="15" spans="1:15" ht="30" customHeight="1" x14ac:dyDescent="0.25">
      <c r="J15" s="88"/>
      <c r="K15" s="88"/>
    </row>
    <row r="16" spans="1:15" ht="30" customHeight="1" x14ac:dyDescent="0.25">
      <c r="J16" s="88"/>
      <c r="K16" s="88"/>
    </row>
    <row r="17" spans="10:11" ht="30" customHeight="1" x14ac:dyDescent="0.25">
      <c r="J17" s="88"/>
      <c r="K17" s="88"/>
    </row>
    <row r="18" spans="10:11" ht="30" customHeight="1" x14ac:dyDescent="0.25">
      <c r="J18" s="88"/>
      <c r="K18" s="88"/>
    </row>
    <row r="19" spans="10:11" ht="30" customHeight="1" x14ac:dyDescent="0.25">
      <c r="J19" s="88"/>
      <c r="K19" s="88"/>
    </row>
    <row r="20" spans="10:11" ht="30" customHeight="1" x14ac:dyDescent="0.25">
      <c r="J20" s="88"/>
      <c r="K20" s="88"/>
    </row>
    <row r="21" spans="10:11" ht="30" customHeight="1" x14ac:dyDescent="0.25">
      <c r="J21" s="88"/>
      <c r="K21" s="88"/>
    </row>
    <row r="22" spans="10:11" ht="30" customHeight="1" x14ac:dyDescent="0.25">
      <c r="J22" s="88"/>
      <c r="K22" s="88"/>
    </row>
    <row r="23" spans="10:11" ht="30" customHeight="1" x14ac:dyDescent="0.25">
      <c r="J23" s="88"/>
      <c r="K23" s="88"/>
    </row>
    <row r="24" spans="10:11" ht="30" customHeight="1" x14ac:dyDescent="0.25">
      <c r="J24" s="88"/>
      <c r="K24" s="88"/>
    </row>
    <row r="25" spans="10:11" ht="30" customHeight="1" x14ac:dyDescent="0.25">
      <c r="J25" s="88"/>
      <c r="K25" s="88"/>
    </row>
    <row r="26" spans="10:11" ht="30" customHeight="1" x14ac:dyDescent="0.25">
      <c r="J26" s="88"/>
      <c r="K26" s="88"/>
    </row>
    <row r="27" spans="10:11" ht="30" customHeight="1" x14ac:dyDescent="0.25">
      <c r="J27" s="88"/>
      <c r="K27" s="88"/>
    </row>
    <row r="28" spans="10:11" ht="30" customHeight="1" x14ac:dyDescent="0.25">
      <c r="J28" s="88"/>
      <c r="K28" s="88"/>
    </row>
    <row r="29" spans="10:11" ht="30" customHeight="1" x14ac:dyDescent="0.25">
      <c r="J29" s="88"/>
      <c r="K29" s="88"/>
    </row>
    <row r="30" spans="10:11" ht="30" customHeight="1" x14ac:dyDescent="0.25">
      <c r="J30" s="88"/>
      <c r="K30" s="88"/>
    </row>
    <row r="31" spans="10:11" ht="30" customHeight="1" x14ac:dyDescent="0.25">
      <c r="J31" s="88"/>
      <c r="K31" s="88"/>
    </row>
    <row r="32" spans="10:11" ht="30" customHeight="1" x14ac:dyDescent="0.25">
      <c r="J32" s="88"/>
      <c r="K32" s="88"/>
    </row>
    <row r="33" spans="10:11" ht="30" customHeight="1" x14ac:dyDescent="0.25">
      <c r="J33" s="88"/>
      <c r="K33" s="88"/>
    </row>
    <row r="34" spans="10:11" ht="30" customHeight="1" x14ac:dyDescent="0.25">
      <c r="J34" s="88"/>
      <c r="K34" s="88"/>
    </row>
    <row r="35" spans="10:11" ht="30" customHeight="1" x14ac:dyDescent="0.25">
      <c r="J35" s="88"/>
      <c r="K35" s="88"/>
    </row>
    <row r="36" spans="10:11" ht="30" customHeight="1" x14ac:dyDescent="0.25">
      <c r="J36" s="88"/>
      <c r="K36" s="88"/>
    </row>
    <row r="37" spans="10:11" ht="30" customHeight="1" x14ac:dyDescent="0.25">
      <c r="J37" s="88"/>
      <c r="K37" s="88"/>
    </row>
    <row r="38" spans="10:11" ht="30" customHeight="1" x14ac:dyDescent="0.25">
      <c r="J38" s="88"/>
      <c r="K38" s="88"/>
    </row>
    <row r="39" spans="10:11" ht="30" customHeight="1" x14ac:dyDescent="0.25">
      <c r="J39" s="88"/>
      <c r="K39" s="88"/>
    </row>
    <row r="40" spans="10:11" ht="30" customHeight="1" x14ac:dyDescent="0.25">
      <c r="J40" s="88"/>
      <c r="K40" s="88"/>
    </row>
    <row r="41" spans="10:11" ht="30" customHeight="1" x14ac:dyDescent="0.25">
      <c r="J41" s="88"/>
      <c r="K41" s="88"/>
    </row>
    <row r="42" spans="10:11" ht="30" customHeight="1" x14ac:dyDescent="0.25">
      <c r="J42" s="88"/>
      <c r="K42" s="88"/>
    </row>
    <row r="43" spans="10:11" ht="30" customHeight="1" x14ac:dyDescent="0.25">
      <c r="J43" s="88"/>
      <c r="K43" s="88"/>
    </row>
    <row r="44" spans="10:11" ht="30" customHeight="1" x14ac:dyDescent="0.25">
      <c r="J44" s="88"/>
      <c r="K44" s="88"/>
    </row>
    <row r="45" spans="10:11" ht="30" customHeight="1" x14ac:dyDescent="0.25">
      <c r="J45" s="88"/>
      <c r="K45" s="88"/>
    </row>
    <row r="46" spans="10:11" ht="30" customHeight="1" x14ac:dyDescent="0.25">
      <c r="J46" s="88"/>
      <c r="K46" s="88"/>
    </row>
    <row r="47" spans="10:11" ht="30" customHeight="1" x14ac:dyDescent="0.25">
      <c r="J47" s="88"/>
      <c r="K47" s="88"/>
    </row>
    <row r="48" spans="10:11" ht="30" customHeight="1" x14ac:dyDescent="0.25">
      <c r="J48" s="88"/>
      <c r="K48" s="88"/>
    </row>
    <row r="49" spans="10:11" ht="30" customHeight="1" x14ac:dyDescent="0.25">
      <c r="J49" s="88"/>
      <c r="K49" s="88"/>
    </row>
    <row r="50" spans="10:11" ht="30" customHeight="1" x14ac:dyDescent="0.25">
      <c r="J50" s="88"/>
      <c r="K50" s="88"/>
    </row>
    <row r="51" spans="10:11" ht="30" customHeight="1" x14ac:dyDescent="0.25">
      <c r="J51" s="88"/>
      <c r="K51" s="88"/>
    </row>
    <row r="52" spans="10:11" ht="30" customHeight="1" x14ac:dyDescent="0.25">
      <c r="J52" s="88"/>
      <c r="K52" s="88"/>
    </row>
    <row r="53" spans="10:11" ht="30" customHeight="1" x14ac:dyDescent="0.25">
      <c r="J53" s="88"/>
      <c r="K53" s="88"/>
    </row>
    <row r="54" spans="10:11" ht="30" customHeight="1" x14ac:dyDescent="0.25">
      <c r="J54" s="88"/>
      <c r="K54" s="88"/>
    </row>
    <row r="55" spans="10:11" ht="30" customHeight="1" x14ac:dyDescent="0.25">
      <c r="J55" s="88"/>
      <c r="K55" s="88"/>
    </row>
    <row r="56" spans="10:11" ht="30" customHeight="1" x14ac:dyDescent="0.25">
      <c r="J56" s="88"/>
      <c r="K56" s="88"/>
    </row>
    <row r="57" spans="10:11" ht="30" customHeight="1" x14ac:dyDescent="0.25">
      <c r="J57" s="88"/>
      <c r="K57" s="88"/>
    </row>
    <row r="58" spans="10:11" ht="30" customHeight="1" x14ac:dyDescent="0.25">
      <c r="J58" s="88"/>
      <c r="K58" s="88"/>
    </row>
    <row r="59" spans="10:11" ht="30" customHeight="1" x14ac:dyDescent="0.25">
      <c r="J59" s="88"/>
      <c r="K59" s="88"/>
    </row>
    <row r="60" spans="10:11" ht="30" customHeight="1" x14ac:dyDescent="0.25">
      <c r="J60" s="88"/>
      <c r="K60" s="88"/>
    </row>
    <row r="61" spans="10:11" ht="30" customHeight="1" x14ac:dyDescent="0.25">
      <c r="J61" s="88"/>
      <c r="K61" s="88"/>
    </row>
    <row r="62" spans="10:11" ht="30" customHeight="1" x14ac:dyDescent="0.25">
      <c r="J62" s="88"/>
      <c r="K62" s="88"/>
    </row>
    <row r="63" spans="10:11" ht="30" customHeight="1" x14ac:dyDescent="0.25">
      <c r="J63" s="88"/>
      <c r="K63" s="88"/>
    </row>
    <row r="64" spans="10:11" ht="30" customHeight="1" x14ac:dyDescent="0.25">
      <c r="J64" s="88"/>
      <c r="K64" s="88"/>
    </row>
    <row r="65" spans="10:11" ht="30" customHeight="1" x14ac:dyDescent="0.25">
      <c r="J65" s="88"/>
      <c r="K65" s="88"/>
    </row>
    <row r="66" spans="10:11" ht="30" customHeight="1" x14ac:dyDescent="0.25">
      <c r="J66" s="88"/>
      <c r="K66" s="88"/>
    </row>
    <row r="67" spans="10:11" ht="30" customHeight="1" x14ac:dyDescent="0.25">
      <c r="J67" s="88"/>
      <c r="K67" s="88"/>
    </row>
  </sheetData>
  <mergeCells count="13">
    <mergeCell ref="K5:M5"/>
    <mergeCell ref="N5:N6"/>
    <mergeCell ref="A9:B9"/>
    <mergeCell ref="A1:N1"/>
    <mergeCell ref="A2:N2"/>
    <mergeCell ref="A3:N3"/>
    <mergeCell ref="A4:N4"/>
    <mergeCell ref="A5:A6"/>
    <mergeCell ref="B5:B6"/>
    <mergeCell ref="C5:C6"/>
    <mergeCell ref="D5:F5"/>
    <mergeCell ref="G5:I5"/>
    <mergeCell ref="J5:J6"/>
  </mergeCells>
  <pageMargins left="0.4" right="0.3" top="0.5" bottom="0.5" header="0.3" footer="0.3"/>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workbookViewId="0">
      <selection activeCell="A5" sqref="A5"/>
    </sheetView>
  </sheetViews>
  <sheetFormatPr defaultColWidth="9.140625" defaultRowHeight="15" x14ac:dyDescent="0.25"/>
  <cols>
    <col min="1" max="1" width="5.42578125" style="73" customWidth="1"/>
    <col min="2" max="2" width="25.85546875" style="73" customWidth="1"/>
    <col min="3" max="4" width="7.28515625" style="73" customWidth="1"/>
    <col min="5" max="5" width="8" style="73" customWidth="1"/>
    <col min="6" max="6" width="7.85546875" style="73" customWidth="1"/>
    <col min="7" max="7" width="9.28515625" style="73" customWidth="1"/>
    <col min="8" max="9" width="8.28515625" style="73" customWidth="1"/>
    <col min="10" max="11" width="12" style="73" customWidth="1"/>
    <col min="12" max="12" width="14.42578125" style="73" customWidth="1"/>
    <col min="13" max="13" width="13.7109375" style="73" customWidth="1"/>
    <col min="14" max="16384" width="9.140625" style="73"/>
  </cols>
  <sheetData>
    <row r="1" spans="1:13" ht="18.75" x14ac:dyDescent="0.25">
      <c r="A1" s="144" t="s">
        <v>62</v>
      </c>
      <c r="B1" s="144"/>
      <c r="C1" s="144"/>
      <c r="D1" s="144"/>
      <c r="E1" s="144"/>
      <c r="F1" s="144"/>
      <c r="G1" s="144"/>
      <c r="H1" s="144"/>
      <c r="I1" s="144"/>
      <c r="J1" s="144"/>
      <c r="K1" s="144"/>
      <c r="L1" s="144"/>
      <c r="M1" s="144"/>
    </row>
    <row r="2" spans="1:13" ht="18.75" x14ac:dyDescent="0.25">
      <c r="A2" s="144" t="s">
        <v>93</v>
      </c>
      <c r="B2" s="144"/>
      <c r="C2" s="144"/>
      <c r="D2" s="144"/>
      <c r="E2" s="144"/>
      <c r="F2" s="144"/>
      <c r="G2" s="144"/>
      <c r="H2" s="144"/>
      <c r="I2" s="144"/>
      <c r="J2" s="144"/>
      <c r="K2" s="144"/>
      <c r="L2" s="144"/>
      <c r="M2" s="144"/>
    </row>
    <row r="3" spans="1:13" ht="16.5" x14ac:dyDescent="0.25">
      <c r="A3" s="169" t="s">
        <v>96</v>
      </c>
      <c r="B3" s="169"/>
      <c r="C3" s="169"/>
      <c r="D3" s="169"/>
      <c r="E3" s="169"/>
      <c r="F3" s="169"/>
      <c r="G3" s="169"/>
      <c r="H3" s="169"/>
      <c r="I3" s="169"/>
      <c r="J3" s="169"/>
      <c r="K3" s="169"/>
      <c r="L3" s="169"/>
      <c r="M3" s="169"/>
    </row>
    <row r="4" spans="1:13" ht="16.5" x14ac:dyDescent="0.25">
      <c r="A4" s="170" t="str">
        <f>tkdt!A4</f>
        <v>(Kèm theo Quyết định số: ……../QĐ-UBND ngày ……../02/2024 của Ủy ban nhân dân huyện Tân Yên)</v>
      </c>
      <c r="B4" s="170"/>
      <c r="C4" s="170"/>
      <c r="D4" s="170"/>
      <c r="E4" s="170"/>
      <c r="F4" s="170"/>
      <c r="G4" s="170"/>
      <c r="H4" s="170"/>
      <c r="I4" s="170"/>
      <c r="J4" s="170"/>
      <c r="K4" s="170"/>
      <c r="L4" s="170"/>
      <c r="M4" s="170"/>
    </row>
    <row r="5" spans="1:13" ht="16.5" x14ac:dyDescent="0.25">
      <c r="A5" s="74"/>
      <c r="B5" s="74"/>
      <c r="C5" s="74"/>
      <c r="D5" s="74"/>
      <c r="E5" s="74"/>
      <c r="F5" s="74"/>
      <c r="G5" s="74"/>
      <c r="H5" s="74"/>
      <c r="I5" s="74"/>
      <c r="J5" s="74"/>
      <c r="K5" s="171" t="s">
        <v>14</v>
      </c>
      <c r="L5" s="171"/>
      <c r="M5" s="171"/>
    </row>
    <row r="6" spans="1:13" ht="32.25" customHeight="1" x14ac:dyDescent="0.25">
      <c r="A6" s="172" t="s">
        <v>0</v>
      </c>
      <c r="B6" s="173" t="s">
        <v>23</v>
      </c>
      <c r="C6" s="174" t="s">
        <v>73</v>
      </c>
      <c r="D6" s="175"/>
      <c r="E6" s="175"/>
      <c r="F6" s="176"/>
      <c r="G6" s="174" t="s">
        <v>74</v>
      </c>
      <c r="H6" s="175"/>
      <c r="I6" s="175"/>
      <c r="J6" s="177" t="s">
        <v>36</v>
      </c>
      <c r="K6" s="177"/>
      <c r="L6" s="177"/>
      <c r="M6" s="165" t="s">
        <v>37</v>
      </c>
    </row>
    <row r="7" spans="1:13" ht="96" customHeight="1" x14ac:dyDescent="0.25">
      <c r="A7" s="172"/>
      <c r="B7" s="173"/>
      <c r="C7" s="48" t="s">
        <v>31</v>
      </c>
      <c r="D7" s="48" t="s">
        <v>75</v>
      </c>
      <c r="E7" s="48" t="s">
        <v>76</v>
      </c>
      <c r="F7" s="48" t="s">
        <v>77</v>
      </c>
      <c r="G7" s="48" t="s">
        <v>78</v>
      </c>
      <c r="H7" s="48" t="s">
        <v>40</v>
      </c>
      <c r="I7" s="48" t="s">
        <v>41</v>
      </c>
      <c r="J7" s="75" t="s">
        <v>79</v>
      </c>
      <c r="K7" s="75" t="s">
        <v>80</v>
      </c>
      <c r="L7" s="75" t="s">
        <v>81</v>
      </c>
      <c r="M7" s="166"/>
    </row>
    <row r="8" spans="1:13" ht="139.5" customHeight="1" x14ac:dyDescent="0.25">
      <c r="A8" s="76">
        <v>1</v>
      </c>
      <c r="B8" s="77" t="s">
        <v>97</v>
      </c>
      <c r="C8" s="28">
        <v>7</v>
      </c>
      <c r="D8" s="28">
        <v>188</v>
      </c>
      <c r="E8" s="28">
        <v>4035</v>
      </c>
      <c r="F8" s="78" t="s">
        <v>114</v>
      </c>
      <c r="G8" s="106">
        <v>1175.5</v>
      </c>
      <c r="H8" s="106">
        <v>1175.5</v>
      </c>
      <c r="I8" s="104">
        <v>0</v>
      </c>
      <c r="J8" s="79">
        <f>H8*13000</f>
        <v>15281500</v>
      </c>
      <c r="K8" s="79">
        <f>H8*5000</f>
        <v>5877500</v>
      </c>
      <c r="L8" s="79">
        <f>H8*39000</f>
        <v>45844500</v>
      </c>
      <c r="M8" s="80">
        <f>J8+K8+L8</f>
        <v>67003500</v>
      </c>
    </row>
    <row r="9" spans="1:13" s="84" customFormat="1" ht="33.75" customHeight="1" x14ac:dyDescent="0.2">
      <c r="A9" s="167" t="s">
        <v>11</v>
      </c>
      <c r="B9" s="168"/>
      <c r="C9" s="103">
        <v>0</v>
      </c>
      <c r="D9" s="103">
        <v>0</v>
      </c>
      <c r="E9" s="105">
        <f>E8</f>
        <v>4035</v>
      </c>
      <c r="F9" s="82">
        <v>0</v>
      </c>
      <c r="G9" s="82">
        <f t="shared" ref="G9:M9" si="0">G8</f>
        <v>1175.5</v>
      </c>
      <c r="H9" s="82">
        <f t="shared" si="0"/>
        <v>1175.5</v>
      </c>
      <c r="I9" s="82">
        <f t="shared" si="0"/>
        <v>0</v>
      </c>
      <c r="J9" s="83">
        <f>J8</f>
        <v>15281500</v>
      </c>
      <c r="K9" s="83">
        <f t="shared" si="0"/>
        <v>5877500</v>
      </c>
      <c r="L9" s="83">
        <f t="shared" si="0"/>
        <v>45844500</v>
      </c>
      <c r="M9" s="83">
        <f t="shared" si="0"/>
        <v>67003500</v>
      </c>
    </row>
    <row r="10" spans="1:13" x14ac:dyDescent="0.25">
      <c r="M10" s="125"/>
    </row>
    <row r="11" spans="1:13" x14ac:dyDescent="0.25">
      <c r="M11" s="126"/>
    </row>
    <row r="12" spans="1:13" x14ac:dyDescent="0.25">
      <c r="M12" s="127"/>
    </row>
    <row r="13" spans="1:13" x14ac:dyDescent="0.25">
      <c r="M13" s="127"/>
    </row>
    <row r="14" spans="1:13" x14ac:dyDescent="0.25">
      <c r="M14" s="127"/>
    </row>
    <row r="15" spans="1:13" x14ac:dyDescent="0.25">
      <c r="M15" s="127"/>
    </row>
  </sheetData>
  <mergeCells count="12">
    <mergeCell ref="M6:M7"/>
    <mergeCell ref="A9:B9"/>
    <mergeCell ref="A1:M1"/>
    <mergeCell ref="A2:M2"/>
    <mergeCell ref="A3:M3"/>
    <mergeCell ref="A4:M4"/>
    <mergeCell ref="K5:M5"/>
    <mergeCell ref="A6:A7"/>
    <mergeCell ref="B6:B7"/>
    <mergeCell ref="C6:F6"/>
    <mergeCell ref="G6:I6"/>
    <mergeCell ref="J6:L6"/>
  </mergeCells>
  <pageMargins left="0.4" right="0.3" top="0.5" bottom="0.3"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A3" sqref="A3"/>
    </sheetView>
  </sheetViews>
  <sheetFormatPr defaultColWidth="9.140625" defaultRowHeight="15" x14ac:dyDescent="0.25"/>
  <cols>
    <col min="1" max="1" width="4.42578125" style="8" bestFit="1" customWidth="1"/>
    <col min="2" max="2" width="15" style="8" customWidth="1"/>
    <col min="3" max="3" width="6.5703125" style="8" customWidth="1"/>
    <col min="4" max="4" width="6.42578125" style="8" customWidth="1"/>
    <col min="5" max="5" width="7.7109375" style="8" customWidth="1"/>
    <col min="6" max="6" width="7.42578125" style="8" customWidth="1"/>
    <col min="7" max="7" width="8.85546875" style="8" customWidth="1"/>
    <col min="8" max="8" width="34.42578125" style="8" customWidth="1"/>
    <col min="9" max="9" width="7.140625" style="8" bestFit="1" customWidth="1"/>
    <col min="10" max="10" width="7.85546875" style="8" customWidth="1"/>
    <col min="11" max="11" width="9" style="8" customWidth="1"/>
    <col min="12" max="12" width="6.7109375" style="16" customWidth="1"/>
    <col min="13" max="13" width="13" style="8" customWidth="1"/>
    <col min="14" max="14" width="11.28515625" style="8" customWidth="1"/>
    <col min="15" max="15" width="9" style="16" customWidth="1"/>
    <col min="16" max="16384" width="9.140625" style="8"/>
  </cols>
  <sheetData>
    <row r="1" spans="1:15" ht="45.75" customHeight="1" x14ac:dyDescent="0.25">
      <c r="A1" s="189" t="s">
        <v>95</v>
      </c>
      <c r="B1" s="189"/>
      <c r="C1" s="189"/>
      <c r="D1" s="189"/>
      <c r="E1" s="189"/>
      <c r="F1" s="189"/>
      <c r="G1" s="189"/>
      <c r="H1" s="189"/>
      <c r="I1" s="189"/>
      <c r="J1" s="189"/>
      <c r="K1" s="189"/>
      <c r="L1" s="189"/>
      <c r="M1" s="189"/>
      <c r="N1" s="189"/>
      <c r="O1" s="189"/>
    </row>
    <row r="2" spans="1:15" ht="16.5" customHeight="1" x14ac:dyDescent="0.25">
      <c r="A2" s="190" t="str">
        <f>tkdt!A4</f>
        <v>(Kèm theo Quyết định số: ……../QĐ-UBND ngày ……../02/2024 của Ủy ban nhân dân huyện Tân Yên)</v>
      </c>
      <c r="B2" s="190"/>
      <c r="C2" s="190"/>
      <c r="D2" s="190"/>
      <c r="E2" s="190"/>
      <c r="F2" s="190"/>
      <c r="G2" s="190"/>
      <c r="H2" s="190"/>
      <c r="I2" s="190"/>
      <c r="J2" s="190"/>
      <c r="K2" s="190"/>
      <c r="L2" s="190"/>
      <c r="M2" s="190"/>
      <c r="N2" s="190"/>
      <c r="O2" s="190"/>
    </row>
    <row r="3" spans="1:15" ht="17.25" customHeight="1" x14ac:dyDescent="0.25">
      <c r="A3" s="11"/>
      <c r="B3" s="11"/>
      <c r="C3" s="11"/>
      <c r="D3" s="11"/>
      <c r="E3" s="11"/>
      <c r="F3" s="11"/>
      <c r="G3" s="11"/>
      <c r="H3" s="12"/>
      <c r="I3" s="194" t="s">
        <v>14</v>
      </c>
      <c r="J3" s="194"/>
      <c r="K3" s="194"/>
      <c r="L3" s="194"/>
      <c r="M3" s="194"/>
      <c r="N3" s="13"/>
      <c r="O3" s="13"/>
    </row>
    <row r="4" spans="1:15" ht="93.75" customHeight="1" x14ac:dyDescent="0.25">
      <c r="A4" s="1" t="s">
        <v>0</v>
      </c>
      <c r="B4" s="1" t="s">
        <v>67</v>
      </c>
      <c r="C4" s="1" t="s">
        <v>1</v>
      </c>
      <c r="D4" s="1" t="s">
        <v>2</v>
      </c>
      <c r="E4" s="1" t="s">
        <v>3</v>
      </c>
      <c r="F4" s="1" t="s">
        <v>17</v>
      </c>
      <c r="G4" s="1" t="s">
        <v>4</v>
      </c>
      <c r="H4" s="1" t="s">
        <v>5</v>
      </c>
      <c r="I4" s="1" t="s">
        <v>6</v>
      </c>
      <c r="J4" s="2" t="s">
        <v>7</v>
      </c>
      <c r="K4" s="3" t="s">
        <v>8</v>
      </c>
      <c r="L4" s="4" t="s">
        <v>9</v>
      </c>
      <c r="M4" s="4" t="s">
        <v>10</v>
      </c>
      <c r="N4" s="14" t="s">
        <v>15</v>
      </c>
      <c r="O4" s="14" t="s">
        <v>16</v>
      </c>
    </row>
    <row r="5" spans="1:15" ht="22.5" customHeight="1" x14ac:dyDescent="0.25">
      <c r="A5" s="1">
        <v>1</v>
      </c>
      <c r="B5" s="6">
        <v>2</v>
      </c>
      <c r="C5" s="1">
        <v>3</v>
      </c>
      <c r="D5" s="1">
        <v>4</v>
      </c>
      <c r="E5" s="1">
        <v>5</v>
      </c>
      <c r="F5" s="1"/>
      <c r="G5" s="1">
        <v>6</v>
      </c>
      <c r="H5" s="1">
        <v>7</v>
      </c>
      <c r="I5" s="1">
        <v>8</v>
      </c>
      <c r="J5" s="1">
        <v>9</v>
      </c>
      <c r="K5" s="1">
        <v>10</v>
      </c>
      <c r="L5" s="1">
        <v>11</v>
      </c>
      <c r="M5" s="1" t="s">
        <v>70</v>
      </c>
      <c r="N5" s="1">
        <v>13</v>
      </c>
      <c r="O5" s="1">
        <v>14</v>
      </c>
    </row>
    <row r="6" spans="1:15" ht="36.75" customHeight="1" x14ac:dyDescent="0.25">
      <c r="A6" s="184">
        <v>1</v>
      </c>
      <c r="B6" s="186" t="s">
        <v>68</v>
      </c>
      <c r="C6" s="191">
        <v>7</v>
      </c>
      <c r="D6" s="191">
        <v>188</v>
      </c>
      <c r="E6" s="191">
        <v>4035</v>
      </c>
      <c r="F6" s="181" t="s">
        <v>18</v>
      </c>
      <c r="G6" s="184">
        <v>1175.5</v>
      </c>
      <c r="H6" s="5" t="s">
        <v>120</v>
      </c>
      <c r="I6" s="7" t="s">
        <v>13</v>
      </c>
      <c r="J6" s="17">
        <f>86*3</f>
        <v>258</v>
      </c>
      <c r="K6" s="18">
        <v>430000</v>
      </c>
      <c r="L6" s="64">
        <v>0.8</v>
      </c>
      <c r="M6" s="18">
        <f>J6*K6*L6</f>
        <v>88752000</v>
      </c>
      <c r="N6" s="195">
        <f>SUM(M6:M8)</f>
        <v>156276000</v>
      </c>
      <c r="O6" s="20">
        <v>2013</v>
      </c>
    </row>
    <row r="7" spans="1:15" ht="36.75" customHeight="1" x14ac:dyDescent="0.25">
      <c r="A7" s="185"/>
      <c r="B7" s="187"/>
      <c r="C7" s="192"/>
      <c r="D7" s="192"/>
      <c r="E7" s="192"/>
      <c r="F7" s="182"/>
      <c r="G7" s="185"/>
      <c r="H7" s="5" t="s">
        <v>121</v>
      </c>
      <c r="I7" s="7" t="s">
        <v>13</v>
      </c>
      <c r="J7" s="17">
        <f>22*3</f>
        <v>66</v>
      </c>
      <c r="K7" s="18">
        <v>580000</v>
      </c>
      <c r="L7" s="64">
        <v>0.8</v>
      </c>
      <c r="M7" s="18">
        <f>J7*K7*L7</f>
        <v>30624000</v>
      </c>
      <c r="N7" s="196"/>
      <c r="O7" s="20">
        <v>2013</v>
      </c>
    </row>
    <row r="8" spans="1:15" ht="36.75" customHeight="1" x14ac:dyDescent="0.25">
      <c r="A8" s="183"/>
      <c r="B8" s="188"/>
      <c r="C8" s="193"/>
      <c r="D8" s="193"/>
      <c r="E8" s="193"/>
      <c r="F8" s="183"/>
      <c r="G8" s="183"/>
      <c r="H8" s="107" t="s">
        <v>101</v>
      </c>
      <c r="I8" s="65" t="s">
        <v>12</v>
      </c>
      <c r="J8" s="17">
        <v>300</v>
      </c>
      <c r="K8" s="18">
        <v>123000</v>
      </c>
      <c r="L8" s="64">
        <v>1</v>
      </c>
      <c r="M8" s="18">
        <f>J8*K8*L8</f>
        <v>36900000</v>
      </c>
      <c r="N8" s="197"/>
      <c r="O8" s="20">
        <v>2017</v>
      </c>
    </row>
    <row r="9" spans="1:15" s="19" customFormat="1" ht="31.5" customHeight="1" x14ac:dyDescent="0.25">
      <c r="A9" s="63"/>
      <c r="B9" s="59" t="s">
        <v>11</v>
      </c>
      <c r="C9" s="60"/>
      <c r="D9" s="60"/>
      <c r="E9" s="61">
        <f>SUM(E6:E8)</f>
        <v>4035</v>
      </c>
      <c r="F9" s="62"/>
      <c r="G9" s="61">
        <f>SUM(G6:G8)</f>
        <v>1175.5</v>
      </c>
      <c r="H9" s="62"/>
      <c r="I9" s="62"/>
      <c r="J9" s="62"/>
      <c r="K9" s="62"/>
      <c r="L9" s="62"/>
      <c r="M9" s="62">
        <f>SUM(M6:M8)</f>
        <v>156276000</v>
      </c>
      <c r="N9" s="62">
        <f>SUM(N6:N8)</f>
        <v>156276000</v>
      </c>
      <c r="O9" s="63"/>
    </row>
    <row r="10" spans="1:15" x14ac:dyDescent="0.25">
      <c r="I10" s="9"/>
      <c r="K10" s="10"/>
    </row>
    <row r="11" spans="1:15" s="21" customFormat="1" ht="27" customHeight="1" x14ac:dyDescent="0.25">
      <c r="A11" s="178" t="s">
        <v>71</v>
      </c>
      <c r="B11" s="179"/>
      <c r="C11" s="179"/>
      <c r="D11" s="179"/>
      <c r="E11" s="179"/>
      <c r="F11" s="179"/>
      <c r="G11" s="179"/>
      <c r="H11" s="179"/>
      <c r="I11" s="179"/>
      <c r="J11" s="179"/>
      <c r="K11" s="179"/>
      <c r="L11" s="179"/>
      <c r="M11" s="179"/>
      <c r="N11" s="179"/>
      <c r="O11" s="179"/>
    </row>
    <row r="12" spans="1:15" s="21" customFormat="1" ht="35.25" customHeight="1" x14ac:dyDescent="0.25">
      <c r="A12" s="180" t="s">
        <v>72</v>
      </c>
      <c r="B12" s="180"/>
      <c r="C12" s="180"/>
      <c r="D12" s="180"/>
      <c r="E12" s="180"/>
      <c r="F12" s="180"/>
      <c r="G12" s="180"/>
      <c r="H12" s="180"/>
      <c r="I12" s="180"/>
      <c r="J12" s="180"/>
      <c r="K12" s="180"/>
      <c r="L12" s="180"/>
      <c r="M12" s="180"/>
      <c r="N12" s="180"/>
      <c r="O12" s="180"/>
    </row>
    <row r="16" spans="1:15" x14ac:dyDescent="0.25">
      <c r="M16" s="10"/>
    </row>
    <row r="18" spans="14:14" x14ac:dyDescent="0.25">
      <c r="N18" s="10"/>
    </row>
  </sheetData>
  <mergeCells count="13">
    <mergeCell ref="A1:O1"/>
    <mergeCell ref="A2:O2"/>
    <mergeCell ref="C6:C8"/>
    <mergeCell ref="D6:D8"/>
    <mergeCell ref="E6:E8"/>
    <mergeCell ref="I3:M3"/>
    <mergeCell ref="N6:N8"/>
    <mergeCell ref="A11:O11"/>
    <mergeCell ref="A12:O12"/>
    <mergeCell ref="F6:F8"/>
    <mergeCell ref="G6:G8"/>
    <mergeCell ref="A6:A8"/>
    <mergeCell ref="B6:B8"/>
  </mergeCells>
  <phoneticPr fontId="5" type="noConversion"/>
  <printOptions horizontalCentered="1"/>
  <pageMargins left="0.3" right="0.3" top="0.5" bottom="0.5" header="0.3" footer="0.3"/>
  <pageSetup paperSize="9" scale="91" fitToWidth="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zoomScaleNormal="100" workbookViewId="0">
      <selection activeCell="A4" sqref="A4:A6"/>
    </sheetView>
  </sheetViews>
  <sheetFormatPr defaultRowHeight="12.75" x14ac:dyDescent="0.2"/>
  <cols>
    <col min="1" max="1" width="5" style="117" customWidth="1"/>
    <col min="2" max="2" width="22.28515625" style="118" customWidth="1"/>
    <col min="3" max="3" width="6.5703125" style="108" customWidth="1"/>
    <col min="4" max="4" width="6.5703125" style="119" customWidth="1"/>
    <col min="5" max="5" width="8.85546875" style="120" customWidth="1"/>
    <col min="6" max="6" width="6.7109375" style="120" customWidth="1"/>
    <col min="7" max="8" width="6.85546875" style="120" customWidth="1"/>
    <col min="9" max="9" width="8.7109375" style="120" customWidth="1"/>
    <col min="10" max="10" width="9.42578125" style="108" customWidth="1"/>
    <col min="11" max="11" width="9.42578125" style="121" customWidth="1"/>
    <col min="12" max="12" width="8.5703125" style="121" customWidth="1"/>
    <col min="13" max="13" width="16.42578125" style="122" customWidth="1"/>
    <col min="14" max="14" width="11.7109375" style="108" customWidth="1"/>
    <col min="15" max="15" width="10.28515625" style="108" customWidth="1"/>
    <col min="16" max="18" width="9.140625" style="108"/>
    <col min="19" max="19" width="12" style="108" bestFit="1" customWidth="1"/>
    <col min="20" max="259" width="9.140625" style="108"/>
    <col min="260" max="260" width="6.7109375" style="108" customWidth="1"/>
    <col min="261" max="261" width="23.140625" style="108" customWidth="1"/>
    <col min="262" max="264" width="10.140625" style="108" customWidth="1"/>
    <col min="265" max="268" width="9.5703125" style="108" customWidth="1"/>
    <col min="269" max="271" width="16.7109375" style="108" customWidth="1"/>
    <col min="272" max="274" width="9.140625" style="108"/>
    <col min="275" max="275" width="12" style="108" bestFit="1" customWidth="1"/>
    <col min="276" max="515" width="9.140625" style="108"/>
    <col min="516" max="516" width="6.7109375" style="108" customWidth="1"/>
    <col min="517" max="517" width="23.140625" style="108" customWidth="1"/>
    <col min="518" max="520" width="10.140625" style="108" customWidth="1"/>
    <col min="521" max="524" width="9.5703125" style="108" customWidth="1"/>
    <col min="525" max="527" width="16.7109375" style="108" customWidth="1"/>
    <col min="528" max="530" width="9.140625" style="108"/>
    <col min="531" max="531" width="12" style="108" bestFit="1" customWidth="1"/>
    <col min="532" max="771" width="9.140625" style="108"/>
    <col min="772" max="772" width="6.7109375" style="108" customWidth="1"/>
    <col min="773" max="773" width="23.140625" style="108" customWidth="1"/>
    <col min="774" max="776" width="10.140625" style="108" customWidth="1"/>
    <col min="777" max="780" width="9.5703125" style="108" customWidth="1"/>
    <col min="781" max="783" width="16.7109375" style="108" customWidth="1"/>
    <col min="784" max="786" width="9.140625" style="108"/>
    <col min="787" max="787" width="12" style="108" bestFit="1" customWidth="1"/>
    <col min="788" max="1027" width="9.140625" style="108"/>
    <col min="1028" max="1028" width="6.7109375" style="108" customWidth="1"/>
    <col min="1029" max="1029" width="23.140625" style="108" customWidth="1"/>
    <col min="1030" max="1032" width="10.140625" style="108" customWidth="1"/>
    <col min="1033" max="1036" width="9.5703125" style="108" customWidth="1"/>
    <col min="1037" max="1039" width="16.7109375" style="108" customWidth="1"/>
    <col min="1040" max="1042" width="9.140625" style="108"/>
    <col min="1043" max="1043" width="12" style="108" bestFit="1" customWidth="1"/>
    <col min="1044" max="1283" width="9.140625" style="108"/>
    <col min="1284" max="1284" width="6.7109375" style="108" customWidth="1"/>
    <col min="1285" max="1285" width="23.140625" style="108" customWidth="1"/>
    <col min="1286" max="1288" width="10.140625" style="108" customWidth="1"/>
    <col min="1289" max="1292" width="9.5703125" style="108" customWidth="1"/>
    <col min="1293" max="1295" width="16.7109375" style="108" customWidth="1"/>
    <col min="1296" max="1298" width="9.140625" style="108"/>
    <col min="1299" max="1299" width="12" style="108" bestFit="1" customWidth="1"/>
    <col min="1300" max="1539" width="9.140625" style="108"/>
    <col min="1540" max="1540" width="6.7109375" style="108" customWidth="1"/>
    <col min="1541" max="1541" width="23.140625" style="108" customWidth="1"/>
    <col min="1542" max="1544" width="10.140625" style="108" customWidth="1"/>
    <col min="1545" max="1548" width="9.5703125" style="108" customWidth="1"/>
    <col min="1549" max="1551" width="16.7109375" style="108" customWidth="1"/>
    <col min="1552" max="1554" width="9.140625" style="108"/>
    <col min="1555" max="1555" width="12" style="108" bestFit="1" customWidth="1"/>
    <col min="1556" max="1795" width="9.140625" style="108"/>
    <col min="1796" max="1796" width="6.7109375" style="108" customWidth="1"/>
    <col min="1797" max="1797" width="23.140625" style="108" customWidth="1"/>
    <col min="1798" max="1800" width="10.140625" style="108" customWidth="1"/>
    <col min="1801" max="1804" width="9.5703125" style="108" customWidth="1"/>
    <col min="1805" max="1807" width="16.7109375" style="108" customWidth="1"/>
    <col min="1808" max="1810" width="9.140625" style="108"/>
    <col min="1811" max="1811" width="12" style="108" bestFit="1" customWidth="1"/>
    <col min="1812" max="2051" width="9.140625" style="108"/>
    <col min="2052" max="2052" width="6.7109375" style="108" customWidth="1"/>
    <col min="2053" max="2053" width="23.140625" style="108" customWidth="1"/>
    <col min="2054" max="2056" width="10.140625" style="108" customWidth="1"/>
    <col min="2057" max="2060" width="9.5703125" style="108" customWidth="1"/>
    <col min="2061" max="2063" width="16.7109375" style="108" customWidth="1"/>
    <col min="2064" max="2066" width="9.140625" style="108"/>
    <col min="2067" max="2067" width="12" style="108" bestFit="1" customWidth="1"/>
    <col min="2068" max="2307" width="9.140625" style="108"/>
    <col min="2308" max="2308" width="6.7109375" style="108" customWidth="1"/>
    <col min="2309" max="2309" width="23.140625" style="108" customWidth="1"/>
    <col min="2310" max="2312" width="10.140625" style="108" customWidth="1"/>
    <col min="2313" max="2316" width="9.5703125" style="108" customWidth="1"/>
    <col min="2317" max="2319" width="16.7109375" style="108" customWidth="1"/>
    <col min="2320" max="2322" width="9.140625" style="108"/>
    <col min="2323" max="2323" width="12" style="108" bestFit="1" customWidth="1"/>
    <col min="2324" max="2563" width="9.140625" style="108"/>
    <col min="2564" max="2564" width="6.7109375" style="108" customWidth="1"/>
    <col min="2565" max="2565" width="23.140625" style="108" customWidth="1"/>
    <col min="2566" max="2568" width="10.140625" style="108" customWidth="1"/>
    <col min="2569" max="2572" width="9.5703125" style="108" customWidth="1"/>
    <col min="2573" max="2575" width="16.7109375" style="108" customWidth="1"/>
    <col min="2576" max="2578" width="9.140625" style="108"/>
    <col min="2579" max="2579" width="12" style="108" bestFit="1" customWidth="1"/>
    <col min="2580" max="2819" width="9.140625" style="108"/>
    <col min="2820" max="2820" width="6.7109375" style="108" customWidth="1"/>
    <col min="2821" max="2821" width="23.140625" style="108" customWidth="1"/>
    <col min="2822" max="2824" width="10.140625" style="108" customWidth="1"/>
    <col min="2825" max="2828" width="9.5703125" style="108" customWidth="1"/>
    <col min="2829" max="2831" width="16.7109375" style="108" customWidth="1"/>
    <col min="2832" max="2834" width="9.140625" style="108"/>
    <col min="2835" max="2835" width="12" style="108" bestFit="1" customWidth="1"/>
    <col min="2836" max="3075" width="9.140625" style="108"/>
    <col min="3076" max="3076" width="6.7109375" style="108" customWidth="1"/>
    <col min="3077" max="3077" width="23.140625" style="108" customWidth="1"/>
    <col min="3078" max="3080" width="10.140625" style="108" customWidth="1"/>
    <col min="3081" max="3084" width="9.5703125" style="108" customWidth="1"/>
    <col min="3085" max="3087" width="16.7109375" style="108" customWidth="1"/>
    <col min="3088" max="3090" width="9.140625" style="108"/>
    <col min="3091" max="3091" width="12" style="108" bestFit="1" customWidth="1"/>
    <col min="3092" max="3331" width="9.140625" style="108"/>
    <col min="3332" max="3332" width="6.7109375" style="108" customWidth="1"/>
    <col min="3333" max="3333" width="23.140625" style="108" customWidth="1"/>
    <col min="3334" max="3336" width="10.140625" style="108" customWidth="1"/>
    <col min="3337" max="3340" width="9.5703125" style="108" customWidth="1"/>
    <col min="3341" max="3343" width="16.7109375" style="108" customWidth="1"/>
    <col min="3344" max="3346" width="9.140625" style="108"/>
    <col min="3347" max="3347" width="12" style="108" bestFit="1" customWidth="1"/>
    <col min="3348" max="3587" width="9.140625" style="108"/>
    <col min="3588" max="3588" width="6.7109375" style="108" customWidth="1"/>
    <col min="3589" max="3589" width="23.140625" style="108" customWidth="1"/>
    <col min="3590" max="3592" width="10.140625" style="108" customWidth="1"/>
    <col min="3593" max="3596" width="9.5703125" style="108" customWidth="1"/>
    <col min="3597" max="3599" width="16.7109375" style="108" customWidth="1"/>
    <col min="3600" max="3602" width="9.140625" style="108"/>
    <col min="3603" max="3603" width="12" style="108" bestFit="1" customWidth="1"/>
    <col min="3604" max="3843" width="9.140625" style="108"/>
    <col min="3844" max="3844" width="6.7109375" style="108" customWidth="1"/>
    <col min="3845" max="3845" width="23.140625" style="108" customWidth="1"/>
    <col min="3846" max="3848" width="10.140625" style="108" customWidth="1"/>
    <col min="3849" max="3852" width="9.5703125" style="108" customWidth="1"/>
    <col min="3853" max="3855" width="16.7109375" style="108" customWidth="1"/>
    <col min="3856" max="3858" width="9.140625" style="108"/>
    <col min="3859" max="3859" width="12" style="108" bestFit="1" customWidth="1"/>
    <col min="3860" max="4099" width="9.140625" style="108"/>
    <col min="4100" max="4100" width="6.7109375" style="108" customWidth="1"/>
    <col min="4101" max="4101" width="23.140625" style="108" customWidth="1"/>
    <col min="4102" max="4104" width="10.140625" style="108" customWidth="1"/>
    <col min="4105" max="4108" width="9.5703125" style="108" customWidth="1"/>
    <col min="4109" max="4111" width="16.7109375" style="108" customWidth="1"/>
    <col min="4112" max="4114" width="9.140625" style="108"/>
    <col min="4115" max="4115" width="12" style="108" bestFit="1" customWidth="1"/>
    <col min="4116" max="4355" width="9.140625" style="108"/>
    <col min="4356" max="4356" width="6.7109375" style="108" customWidth="1"/>
    <col min="4357" max="4357" width="23.140625" style="108" customWidth="1"/>
    <col min="4358" max="4360" width="10.140625" style="108" customWidth="1"/>
    <col min="4361" max="4364" width="9.5703125" style="108" customWidth="1"/>
    <col min="4365" max="4367" width="16.7109375" style="108" customWidth="1"/>
    <col min="4368" max="4370" width="9.140625" style="108"/>
    <col min="4371" max="4371" width="12" style="108" bestFit="1" customWidth="1"/>
    <col min="4372" max="4611" width="9.140625" style="108"/>
    <col min="4612" max="4612" width="6.7109375" style="108" customWidth="1"/>
    <col min="4613" max="4613" width="23.140625" style="108" customWidth="1"/>
    <col min="4614" max="4616" width="10.140625" style="108" customWidth="1"/>
    <col min="4617" max="4620" width="9.5703125" style="108" customWidth="1"/>
    <col min="4621" max="4623" width="16.7109375" style="108" customWidth="1"/>
    <col min="4624" max="4626" width="9.140625" style="108"/>
    <col min="4627" max="4627" width="12" style="108" bestFit="1" customWidth="1"/>
    <col min="4628" max="4867" width="9.140625" style="108"/>
    <col min="4868" max="4868" width="6.7109375" style="108" customWidth="1"/>
    <col min="4869" max="4869" width="23.140625" style="108" customWidth="1"/>
    <col min="4870" max="4872" width="10.140625" style="108" customWidth="1"/>
    <col min="4873" max="4876" width="9.5703125" style="108" customWidth="1"/>
    <col min="4877" max="4879" width="16.7109375" style="108" customWidth="1"/>
    <col min="4880" max="4882" width="9.140625" style="108"/>
    <col min="4883" max="4883" width="12" style="108" bestFit="1" customWidth="1"/>
    <col min="4884" max="5123" width="9.140625" style="108"/>
    <col min="5124" max="5124" width="6.7109375" style="108" customWidth="1"/>
    <col min="5125" max="5125" width="23.140625" style="108" customWidth="1"/>
    <col min="5126" max="5128" width="10.140625" style="108" customWidth="1"/>
    <col min="5129" max="5132" width="9.5703125" style="108" customWidth="1"/>
    <col min="5133" max="5135" width="16.7109375" style="108" customWidth="1"/>
    <col min="5136" max="5138" width="9.140625" style="108"/>
    <col min="5139" max="5139" width="12" style="108" bestFit="1" customWidth="1"/>
    <col min="5140" max="5379" width="9.140625" style="108"/>
    <col min="5380" max="5380" width="6.7109375" style="108" customWidth="1"/>
    <col min="5381" max="5381" width="23.140625" style="108" customWidth="1"/>
    <col min="5382" max="5384" width="10.140625" style="108" customWidth="1"/>
    <col min="5385" max="5388" width="9.5703125" style="108" customWidth="1"/>
    <col min="5389" max="5391" width="16.7109375" style="108" customWidth="1"/>
    <col min="5392" max="5394" width="9.140625" style="108"/>
    <col min="5395" max="5395" width="12" style="108" bestFit="1" customWidth="1"/>
    <col min="5396" max="5635" width="9.140625" style="108"/>
    <col min="5636" max="5636" width="6.7109375" style="108" customWidth="1"/>
    <col min="5637" max="5637" width="23.140625" style="108" customWidth="1"/>
    <col min="5638" max="5640" width="10.140625" style="108" customWidth="1"/>
    <col min="5641" max="5644" width="9.5703125" style="108" customWidth="1"/>
    <col min="5645" max="5647" width="16.7109375" style="108" customWidth="1"/>
    <col min="5648" max="5650" width="9.140625" style="108"/>
    <col min="5651" max="5651" width="12" style="108" bestFit="1" customWidth="1"/>
    <col min="5652" max="5891" width="9.140625" style="108"/>
    <col min="5892" max="5892" width="6.7109375" style="108" customWidth="1"/>
    <col min="5893" max="5893" width="23.140625" style="108" customWidth="1"/>
    <col min="5894" max="5896" width="10.140625" style="108" customWidth="1"/>
    <col min="5897" max="5900" width="9.5703125" style="108" customWidth="1"/>
    <col min="5901" max="5903" width="16.7109375" style="108" customWidth="1"/>
    <col min="5904" max="5906" width="9.140625" style="108"/>
    <col min="5907" max="5907" width="12" style="108" bestFit="1" customWidth="1"/>
    <col min="5908" max="6147" width="9.140625" style="108"/>
    <col min="6148" max="6148" width="6.7109375" style="108" customWidth="1"/>
    <col min="6149" max="6149" width="23.140625" style="108" customWidth="1"/>
    <col min="6150" max="6152" width="10.140625" style="108" customWidth="1"/>
    <col min="6153" max="6156" width="9.5703125" style="108" customWidth="1"/>
    <col min="6157" max="6159" width="16.7109375" style="108" customWidth="1"/>
    <col min="6160" max="6162" width="9.140625" style="108"/>
    <col min="6163" max="6163" width="12" style="108" bestFit="1" customWidth="1"/>
    <col min="6164" max="6403" width="9.140625" style="108"/>
    <col min="6404" max="6404" width="6.7109375" style="108" customWidth="1"/>
    <col min="6405" max="6405" width="23.140625" style="108" customWidth="1"/>
    <col min="6406" max="6408" width="10.140625" style="108" customWidth="1"/>
    <col min="6409" max="6412" width="9.5703125" style="108" customWidth="1"/>
    <col min="6413" max="6415" width="16.7109375" style="108" customWidth="1"/>
    <col min="6416" max="6418" width="9.140625" style="108"/>
    <col min="6419" max="6419" width="12" style="108" bestFit="1" customWidth="1"/>
    <col min="6420" max="6659" width="9.140625" style="108"/>
    <col min="6660" max="6660" width="6.7109375" style="108" customWidth="1"/>
    <col min="6661" max="6661" width="23.140625" style="108" customWidth="1"/>
    <col min="6662" max="6664" width="10.140625" style="108" customWidth="1"/>
    <col min="6665" max="6668" width="9.5703125" style="108" customWidth="1"/>
    <col min="6669" max="6671" width="16.7109375" style="108" customWidth="1"/>
    <col min="6672" max="6674" width="9.140625" style="108"/>
    <col min="6675" max="6675" width="12" style="108" bestFit="1" customWidth="1"/>
    <col min="6676" max="6915" width="9.140625" style="108"/>
    <col min="6916" max="6916" width="6.7109375" style="108" customWidth="1"/>
    <col min="6917" max="6917" width="23.140625" style="108" customWidth="1"/>
    <col min="6918" max="6920" width="10.140625" style="108" customWidth="1"/>
    <col min="6921" max="6924" width="9.5703125" style="108" customWidth="1"/>
    <col min="6925" max="6927" width="16.7109375" style="108" customWidth="1"/>
    <col min="6928" max="6930" width="9.140625" style="108"/>
    <col min="6931" max="6931" width="12" style="108" bestFit="1" customWidth="1"/>
    <col min="6932" max="7171" width="9.140625" style="108"/>
    <col min="7172" max="7172" width="6.7109375" style="108" customWidth="1"/>
    <col min="7173" max="7173" width="23.140625" style="108" customWidth="1"/>
    <col min="7174" max="7176" width="10.140625" style="108" customWidth="1"/>
    <col min="7177" max="7180" width="9.5703125" style="108" customWidth="1"/>
    <col min="7181" max="7183" width="16.7109375" style="108" customWidth="1"/>
    <col min="7184" max="7186" width="9.140625" style="108"/>
    <col min="7187" max="7187" width="12" style="108" bestFit="1" customWidth="1"/>
    <col min="7188" max="7427" width="9.140625" style="108"/>
    <col min="7428" max="7428" width="6.7109375" style="108" customWidth="1"/>
    <col min="7429" max="7429" width="23.140625" style="108" customWidth="1"/>
    <col min="7430" max="7432" width="10.140625" style="108" customWidth="1"/>
    <col min="7433" max="7436" width="9.5703125" style="108" customWidth="1"/>
    <col min="7437" max="7439" width="16.7109375" style="108" customWidth="1"/>
    <col min="7440" max="7442" width="9.140625" style="108"/>
    <col min="7443" max="7443" width="12" style="108" bestFit="1" customWidth="1"/>
    <col min="7444" max="7683" width="9.140625" style="108"/>
    <col min="7684" max="7684" width="6.7109375" style="108" customWidth="1"/>
    <col min="7685" max="7685" width="23.140625" style="108" customWidth="1"/>
    <col min="7686" max="7688" width="10.140625" style="108" customWidth="1"/>
    <col min="7689" max="7692" width="9.5703125" style="108" customWidth="1"/>
    <col min="7693" max="7695" width="16.7109375" style="108" customWidth="1"/>
    <col min="7696" max="7698" width="9.140625" style="108"/>
    <col min="7699" max="7699" width="12" style="108" bestFit="1" customWidth="1"/>
    <col min="7700" max="7939" width="9.140625" style="108"/>
    <col min="7940" max="7940" width="6.7109375" style="108" customWidth="1"/>
    <col min="7941" max="7941" width="23.140625" style="108" customWidth="1"/>
    <col min="7942" max="7944" width="10.140625" style="108" customWidth="1"/>
    <col min="7945" max="7948" width="9.5703125" style="108" customWidth="1"/>
    <col min="7949" max="7951" width="16.7109375" style="108" customWidth="1"/>
    <col min="7952" max="7954" width="9.140625" style="108"/>
    <col min="7955" max="7955" width="12" style="108" bestFit="1" customWidth="1"/>
    <col min="7956" max="8195" width="9.140625" style="108"/>
    <col min="8196" max="8196" width="6.7109375" style="108" customWidth="1"/>
    <col min="8197" max="8197" width="23.140625" style="108" customWidth="1"/>
    <col min="8198" max="8200" width="10.140625" style="108" customWidth="1"/>
    <col min="8201" max="8204" width="9.5703125" style="108" customWidth="1"/>
    <col min="8205" max="8207" width="16.7109375" style="108" customWidth="1"/>
    <col min="8208" max="8210" width="9.140625" style="108"/>
    <col min="8211" max="8211" width="12" style="108" bestFit="1" customWidth="1"/>
    <col min="8212" max="8451" width="9.140625" style="108"/>
    <col min="8452" max="8452" width="6.7109375" style="108" customWidth="1"/>
    <col min="8453" max="8453" width="23.140625" style="108" customWidth="1"/>
    <col min="8454" max="8456" width="10.140625" style="108" customWidth="1"/>
    <col min="8457" max="8460" width="9.5703125" style="108" customWidth="1"/>
    <col min="8461" max="8463" width="16.7109375" style="108" customWidth="1"/>
    <col min="8464" max="8466" width="9.140625" style="108"/>
    <col min="8467" max="8467" width="12" style="108" bestFit="1" customWidth="1"/>
    <col min="8468" max="8707" width="9.140625" style="108"/>
    <col min="8708" max="8708" width="6.7109375" style="108" customWidth="1"/>
    <col min="8709" max="8709" width="23.140625" style="108" customWidth="1"/>
    <col min="8710" max="8712" width="10.140625" style="108" customWidth="1"/>
    <col min="8713" max="8716" width="9.5703125" style="108" customWidth="1"/>
    <col min="8717" max="8719" width="16.7109375" style="108" customWidth="1"/>
    <col min="8720" max="8722" width="9.140625" style="108"/>
    <col min="8723" max="8723" width="12" style="108" bestFit="1" customWidth="1"/>
    <col min="8724" max="8963" width="9.140625" style="108"/>
    <col min="8964" max="8964" width="6.7109375" style="108" customWidth="1"/>
    <col min="8965" max="8965" width="23.140625" style="108" customWidth="1"/>
    <col min="8966" max="8968" width="10.140625" style="108" customWidth="1"/>
    <col min="8969" max="8972" width="9.5703125" style="108" customWidth="1"/>
    <col min="8973" max="8975" width="16.7109375" style="108" customWidth="1"/>
    <col min="8976" max="8978" width="9.140625" style="108"/>
    <col min="8979" max="8979" width="12" style="108" bestFit="1" customWidth="1"/>
    <col min="8980" max="9219" width="9.140625" style="108"/>
    <col min="9220" max="9220" width="6.7109375" style="108" customWidth="1"/>
    <col min="9221" max="9221" width="23.140625" style="108" customWidth="1"/>
    <col min="9222" max="9224" width="10.140625" style="108" customWidth="1"/>
    <col min="9225" max="9228" width="9.5703125" style="108" customWidth="1"/>
    <col min="9229" max="9231" width="16.7109375" style="108" customWidth="1"/>
    <col min="9232" max="9234" width="9.140625" style="108"/>
    <col min="9235" max="9235" width="12" style="108" bestFit="1" customWidth="1"/>
    <col min="9236" max="9475" width="9.140625" style="108"/>
    <col min="9476" max="9476" width="6.7109375" style="108" customWidth="1"/>
    <col min="9477" max="9477" width="23.140625" style="108" customWidth="1"/>
    <col min="9478" max="9480" width="10.140625" style="108" customWidth="1"/>
    <col min="9481" max="9484" width="9.5703125" style="108" customWidth="1"/>
    <col min="9485" max="9487" width="16.7109375" style="108" customWidth="1"/>
    <col min="9488" max="9490" width="9.140625" style="108"/>
    <col min="9491" max="9491" width="12" style="108" bestFit="1" customWidth="1"/>
    <col min="9492" max="9731" width="9.140625" style="108"/>
    <col min="9732" max="9732" width="6.7109375" style="108" customWidth="1"/>
    <col min="9733" max="9733" width="23.140625" style="108" customWidth="1"/>
    <col min="9734" max="9736" width="10.140625" style="108" customWidth="1"/>
    <col min="9737" max="9740" width="9.5703125" style="108" customWidth="1"/>
    <col min="9741" max="9743" width="16.7109375" style="108" customWidth="1"/>
    <col min="9744" max="9746" width="9.140625" style="108"/>
    <col min="9747" max="9747" width="12" style="108" bestFit="1" customWidth="1"/>
    <col min="9748" max="9987" width="9.140625" style="108"/>
    <col min="9988" max="9988" width="6.7109375" style="108" customWidth="1"/>
    <col min="9989" max="9989" width="23.140625" style="108" customWidth="1"/>
    <col min="9990" max="9992" width="10.140625" style="108" customWidth="1"/>
    <col min="9993" max="9996" width="9.5703125" style="108" customWidth="1"/>
    <col min="9997" max="9999" width="16.7109375" style="108" customWidth="1"/>
    <col min="10000" max="10002" width="9.140625" style="108"/>
    <col min="10003" max="10003" width="12" style="108" bestFit="1" customWidth="1"/>
    <col min="10004" max="10243" width="9.140625" style="108"/>
    <col min="10244" max="10244" width="6.7109375" style="108" customWidth="1"/>
    <col min="10245" max="10245" width="23.140625" style="108" customWidth="1"/>
    <col min="10246" max="10248" width="10.140625" style="108" customWidth="1"/>
    <col min="10249" max="10252" width="9.5703125" style="108" customWidth="1"/>
    <col min="10253" max="10255" width="16.7109375" style="108" customWidth="1"/>
    <col min="10256" max="10258" width="9.140625" style="108"/>
    <col min="10259" max="10259" width="12" style="108" bestFit="1" customWidth="1"/>
    <col min="10260" max="10499" width="9.140625" style="108"/>
    <col min="10500" max="10500" width="6.7109375" style="108" customWidth="1"/>
    <col min="10501" max="10501" width="23.140625" style="108" customWidth="1"/>
    <col min="10502" max="10504" width="10.140625" style="108" customWidth="1"/>
    <col min="10505" max="10508" width="9.5703125" style="108" customWidth="1"/>
    <col min="10509" max="10511" width="16.7109375" style="108" customWidth="1"/>
    <col min="10512" max="10514" width="9.140625" style="108"/>
    <col min="10515" max="10515" width="12" style="108" bestFit="1" customWidth="1"/>
    <col min="10516" max="10755" width="9.140625" style="108"/>
    <col min="10756" max="10756" width="6.7109375" style="108" customWidth="1"/>
    <col min="10757" max="10757" width="23.140625" style="108" customWidth="1"/>
    <col min="10758" max="10760" width="10.140625" style="108" customWidth="1"/>
    <col min="10761" max="10764" width="9.5703125" style="108" customWidth="1"/>
    <col min="10765" max="10767" width="16.7109375" style="108" customWidth="1"/>
    <col min="10768" max="10770" width="9.140625" style="108"/>
    <col min="10771" max="10771" width="12" style="108" bestFit="1" customWidth="1"/>
    <col min="10772" max="11011" width="9.140625" style="108"/>
    <col min="11012" max="11012" width="6.7109375" style="108" customWidth="1"/>
    <col min="11013" max="11013" width="23.140625" style="108" customWidth="1"/>
    <col min="11014" max="11016" width="10.140625" style="108" customWidth="1"/>
    <col min="11017" max="11020" width="9.5703125" style="108" customWidth="1"/>
    <col min="11021" max="11023" width="16.7109375" style="108" customWidth="1"/>
    <col min="11024" max="11026" width="9.140625" style="108"/>
    <col min="11027" max="11027" width="12" style="108" bestFit="1" customWidth="1"/>
    <col min="11028" max="11267" width="9.140625" style="108"/>
    <col min="11268" max="11268" width="6.7109375" style="108" customWidth="1"/>
    <col min="11269" max="11269" width="23.140625" style="108" customWidth="1"/>
    <col min="11270" max="11272" width="10.140625" style="108" customWidth="1"/>
    <col min="11273" max="11276" width="9.5703125" style="108" customWidth="1"/>
    <col min="11277" max="11279" width="16.7109375" style="108" customWidth="1"/>
    <col min="11280" max="11282" width="9.140625" style="108"/>
    <col min="11283" max="11283" width="12" style="108" bestFit="1" customWidth="1"/>
    <col min="11284" max="11523" width="9.140625" style="108"/>
    <col min="11524" max="11524" width="6.7109375" style="108" customWidth="1"/>
    <col min="11525" max="11525" width="23.140625" style="108" customWidth="1"/>
    <col min="11526" max="11528" width="10.140625" style="108" customWidth="1"/>
    <col min="11529" max="11532" width="9.5703125" style="108" customWidth="1"/>
    <col min="11533" max="11535" width="16.7109375" style="108" customWidth="1"/>
    <col min="11536" max="11538" width="9.140625" style="108"/>
    <col min="11539" max="11539" width="12" style="108" bestFit="1" customWidth="1"/>
    <col min="11540" max="11779" width="9.140625" style="108"/>
    <col min="11780" max="11780" width="6.7109375" style="108" customWidth="1"/>
    <col min="11781" max="11781" width="23.140625" style="108" customWidth="1"/>
    <col min="11782" max="11784" width="10.140625" style="108" customWidth="1"/>
    <col min="11785" max="11788" width="9.5703125" style="108" customWidth="1"/>
    <col min="11789" max="11791" width="16.7109375" style="108" customWidth="1"/>
    <col min="11792" max="11794" width="9.140625" style="108"/>
    <col min="11795" max="11795" width="12" style="108" bestFit="1" customWidth="1"/>
    <col min="11796" max="12035" width="9.140625" style="108"/>
    <col min="12036" max="12036" width="6.7109375" style="108" customWidth="1"/>
    <col min="12037" max="12037" width="23.140625" style="108" customWidth="1"/>
    <col min="12038" max="12040" width="10.140625" style="108" customWidth="1"/>
    <col min="12041" max="12044" width="9.5703125" style="108" customWidth="1"/>
    <col min="12045" max="12047" width="16.7109375" style="108" customWidth="1"/>
    <col min="12048" max="12050" width="9.140625" style="108"/>
    <col min="12051" max="12051" width="12" style="108" bestFit="1" customWidth="1"/>
    <col min="12052" max="12291" width="9.140625" style="108"/>
    <col min="12292" max="12292" width="6.7109375" style="108" customWidth="1"/>
    <col min="12293" max="12293" width="23.140625" style="108" customWidth="1"/>
    <col min="12294" max="12296" width="10.140625" style="108" customWidth="1"/>
    <col min="12297" max="12300" width="9.5703125" style="108" customWidth="1"/>
    <col min="12301" max="12303" width="16.7109375" style="108" customWidth="1"/>
    <col min="12304" max="12306" width="9.140625" style="108"/>
    <col min="12307" max="12307" width="12" style="108" bestFit="1" customWidth="1"/>
    <col min="12308" max="12547" width="9.140625" style="108"/>
    <col min="12548" max="12548" width="6.7109375" style="108" customWidth="1"/>
    <col min="12549" max="12549" width="23.140625" style="108" customWidth="1"/>
    <col min="12550" max="12552" width="10.140625" style="108" customWidth="1"/>
    <col min="12553" max="12556" width="9.5703125" style="108" customWidth="1"/>
    <col min="12557" max="12559" width="16.7109375" style="108" customWidth="1"/>
    <col min="12560" max="12562" width="9.140625" style="108"/>
    <col min="12563" max="12563" width="12" style="108" bestFit="1" customWidth="1"/>
    <col min="12564" max="12803" width="9.140625" style="108"/>
    <col min="12804" max="12804" width="6.7109375" style="108" customWidth="1"/>
    <col min="12805" max="12805" width="23.140625" style="108" customWidth="1"/>
    <col min="12806" max="12808" width="10.140625" style="108" customWidth="1"/>
    <col min="12809" max="12812" width="9.5703125" style="108" customWidth="1"/>
    <col min="12813" max="12815" width="16.7109375" style="108" customWidth="1"/>
    <col min="12816" max="12818" width="9.140625" style="108"/>
    <col min="12819" max="12819" width="12" style="108" bestFit="1" customWidth="1"/>
    <col min="12820" max="13059" width="9.140625" style="108"/>
    <col min="13060" max="13060" width="6.7109375" style="108" customWidth="1"/>
    <col min="13061" max="13061" width="23.140625" style="108" customWidth="1"/>
    <col min="13062" max="13064" width="10.140625" style="108" customWidth="1"/>
    <col min="13065" max="13068" width="9.5703125" style="108" customWidth="1"/>
    <col min="13069" max="13071" width="16.7109375" style="108" customWidth="1"/>
    <col min="13072" max="13074" width="9.140625" style="108"/>
    <col min="13075" max="13075" width="12" style="108" bestFit="1" customWidth="1"/>
    <col min="13076" max="13315" width="9.140625" style="108"/>
    <col min="13316" max="13316" width="6.7109375" style="108" customWidth="1"/>
    <col min="13317" max="13317" width="23.140625" style="108" customWidth="1"/>
    <col min="13318" max="13320" width="10.140625" style="108" customWidth="1"/>
    <col min="13321" max="13324" width="9.5703125" style="108" customWidth="1"/>
    <col min="13325" max="13327" width="16.7109375" style="108" customWidth="1"/>
    <col min="13328" max="13330" width="9.140625" style="108"/>
    <col min="13331" max="13331" width="12" style="108" bestFit="1" customWidth="1"/>
    <col min="13332" max="13571" width="9.140625" style="108"/>
    <col min="13572" max="13572" width="6.7109375" style="108" customWidth="1"/>
    <col min="13573" max="13573" width="23.140625" style="108" customWidth="1"/>
    <col min="13574" max="13576" width="10.140625" style="108" customWidth="1"/>
    <col min="13577" max="13580" width="9.5703125" style="108" customWidth="1"/>
    <col min="13581" max="13583" width="16.7109375" style="108" customWidth="1"/>
    <col min="13584" max="13586" width="9.140625" style="108"/>
    <col min="13587" max="13587" width="12" style="108" bestFit="1" customWidth="1"/>
    <col min="13588" max="13827" width="9.140625" style="108"/>
    <col min="13828" max="13828" width="6.7109375" style="108" customWidth="1"/>
    <col min="13829" max="13829" width="23.140625" style="108" customWidth="1"/>
    <col min="13830" max="13832" width="10.140625" style="108" customWidth="1"/>
    <col min="13833" max="13836" width="9.5703125" style="108" customWidth="1"/>
    <col min="13837" max="13839" width="16.7109375" style="108" customWidth="1"/>
    <col min="13840" max="13842" width="9.140625" style="108"/>
    <col min="13843" max="13843" width="12" style="108" bestFit="1" customWidth="1"/>
    <col min="13844" max="14083" width="9.140625" style="108"/>
    <col min="14084" max="14084" width="6.7109375" style="108" customWidth="1"/>
    <col min="14085" max="14085" width="23.140625" style="108" customWidth="1"/>
    <col min="14086" max="14088" width="10.140625" style="108" customWidth="1"/>
    <col min="14089" max="14092" width="9.5703125" style="108" customWidth="1"/>
    <col min="14093" max="14095" width="16.7109375" style="108" customWidth="1"/>
    <col min="14096" max="14098" width="9.140625" style="108"/>
    <col min="14099" max="14099" width="12" style="108" bestFit="1" customWidth="1"/>
    <col min="14100" max="14339" width="9.140625" style="108"/>
    <col min="14340" max="14340" width="6.7109375" style="108" customWidth="1"/>
    <col min="14341" max="14341" width="23.140625" style="108" customWidth="1"/>
    <col min="14342" max="14344" width="10.140625" style="108" customWidth="1"/>
    <col min="14345" max="14348" width="9.5703125" style="108" customWidth="1"/>
    <col min="14349" max="14351" width="16.7109375" style="108" customWidth="1"/>
    <col min="14352" max="14354" width="9.140625" style="108"/>
    <col min="14355" max="14355" width="12" style="108" bestFit="1" customWidth="1"/>
    <col min="14356" max="14595" width="9.140625" style="108"/>
    <col min="14596" max="14596" width="6.7109375" style="108" customWidth="1"/>
    <col min="14597" max="14597" width="23.140625" style="108" customWidth="1"/>
    <col min="14598" max="14600" width="10.140625" style="108" customWidth="1"/>
    <col min="14601" max="14604" width="9.5703125" style="108" customWidth="1"/>
    <col min="14605" max="14607" width="16.7109375" style="108" customWidth="1"/>
    <col min="14608" max="14610" width="9.140625" style="108"/>
    <col min="14611" max="14611" width="12" style="108" bestFit="1" customWidth="1"/>
    <col min="14612" max="14851" width="9.140625" style="108"/>
    <col min="14852" max="14852" width="6.7109375" style="108" customWidth="1"/>
    <col min="14853" max="14853" width="23.140625" style="108" customWidth="1"/>
    <col min="14854" max="14856" width="10.140625" style="108" customWidth="1"/>
    <col min="14857" max="14860" width="9.5703125" style="108" customWidth="1"/>
    <col min="14861" max="14863" width="16.7109375" style="108" customWidth="1"/>
    <col min="14864" max="14866" width="9.140625" style="108"/>
    <col min="14867" max="14867" width="12" style="108" bestFit="1" customWidth="1"/>
    <col min="14868" max="15107" width="9.140625" style="108"/>
    <col min="15108" max="15108" width="6.7109375" style="108" customWidth="1"/>
    <col min="15109" max="15109" width="23.140625" style="108" customWidth="1"/>
    <col min="15110" max="15112" width="10.140625" style="108" customWidth="1"/>
    <col min="15113" max="15116" width="9.5703125" style="108" customWidth="1"/>
    <col min="15117" max="15119" width="16.7109375" style="108" customWidth="1"/>
    <col min="15120" max="15122" width="9.140625" style="108"/>
    <col min="15123" max="15123" width="12" style="108" bestFit="1" customWidth="1"/>
    <col min="15124" max="15363" width="9.140625" style="108"/>
    <col min="15364" max="15364" width="6.7109375" style="108" customWidth="1"/>
    <col min="15365" max="15365" width="23.140625" style="108" customWidth="1"/>
    <col min="15366" max="15368" width="10.140625" style="108" customWidth="1"/>
    <col min="15369" max="15372" width="9.5703125" style="108" customWidth="1"/>
    <col min="15373" max="15375" width="16.7109375" style="108" customWidth="1"/>
    <col min="15376" max="15378" width="9.140625" style="108"/>
    <col min="15379" max="15379" width="12" style="108" bestFit="1" customWidth="1"/>
    <col min="15380" max="15619" width="9.140625" style="108"/>
    <col min="15620" max="15620" width="6.7109375" style="108" customWidth="1"/>
    <col min="15621" max="15621" width="23.140625" style="108" customWidth="1"/>
    <col min="15622" max="15624" width="10.140625" style="108" customWidth="1"/>
    <col min="15625" max="15628" width="9.5703125" style="108" customWidth="1"/>
    <col min="15629" max="15631" width="16.7109375" style="108" customWidth="1"/>
    <col min="15632" max="15634" width="9.140625" style="108"/>
    <col min="15635" max="15635" width="12" style="108" bestFit="1" customWidth="1"/>
    <col min="15636" max="15875" width="9.140625" style="108"/>
    <col min="15876" max="15876" width="6.7109375" style="108" customWidth="1"/>
    <col min="15877" max="15877" width="23.140625" style="108" customWidth="1"/>
    <col min="15878" max="15880" width="10.140625" style="108" customWidth="1"/>
    <col min="15881" max="15884" width="9.5703125" style="108" customWidth="1"/>
    <col min="15885" max="15887" width="16.7109375" style="108" customWidth="1"/>
    <col min="15888" max="15890" width="9.140625" style="108"/>
    <col min="15891" max="15891" width="12" style="108" bestFit="1" customWidth="1"/>
    <col min="15892" max="16131" width="9.140625" style="108"/>
    <col min="16132" max="16132" width="6.7109375" style="108" customWidth="1"/>
    <col min="16133" max="16133" width="23.140625" style="108" customWidth="1"/>
    <col min="16134" max="16136" width="10.140625" style="108" customWidth="1"/>
    <col min="16137" max="16140" width="9.5703125" style="108" customWidth="1"/>
    <col min="16141" max="16143" width="16.7109375" style="108" customWidth="1"/>
    <col min="16144" max="16146" width="9.140625" style="108"/>
    <col min="16147" max="16147" width="12" style="108" bestFit="1" customWidth="1"/>
    <col min="16148" max="16384" width="9.140625" style="108"/>
  </cols>
  <sheetData>
    <row r="1" spans="1:18" ht="16.5" x14ac:dyDescent="0.2">
      <c r="A1" s="198" t="s">
        <v>102</v>
      </c>
      <c r="B1" s="198"/>
      <c r="C1" s="198"/>
      <c r="D1" s="198"/>
      <c r="E1" s="198"/>
      <c r="F1" s="198"/>
      <c r="G1" s="198"/>
      <c r="H1" s="198"/>
      <c r="I1" s="198"/>
      <c r="J1" s="198"/>
      <c r="K1" s="199"/>
      <c r="L1" s="199"/>
      <c r="M1" s="198"/>
      <c r="N1" s="198"/>
      <c r="O1" s="198"/>
    </row>
    <row r="2" spans="1:18" ht="16.5" x14ac:dyDescent="0.2">
      <c r="A2" s="198" t="s">
        <v>119</v>
      </c>
      <c r="B2" s="198"/>
      <c r="C2" s="198"/>
      <c r="D2" s="198"/>
      <c r="E2" s="198"/>
      <c r="F2" s="198"/>
      <c r="G2" s="198"/>
      <c r="H2" s="198"/>
      <c r="I2" s="198"/>
      <c r="J2" s="198"/>
      <c r="K2" s="198"/>
      <c r="L2" s="198"/>
      <c r="M2" s="198"/>
      <c r="N2" s="198"/>
      <c r="O2" s="198"/>
    </row>
    <row r="3" spans="1:18" ht="15.75" x14ac:dyDescent="0.2">
      <c r="A3" s="200" t="str">
        <f>tkdt!A4</f>
        <v>(Kèm theo Quyết định số: ……../QĐ-UBND ngày ……../02/2024 của Ủy ban nhân dân huyện Tân Yên)</v>
      </c>
      <c r="B3" s="200"/>
      <c r="C3" s="200"/>
      <c r="D3" s="200"/>
      <c r="E3" s="200"/>
      <c r="F3" s="200"/>
      <c r="G3" s="200"/>
      <c r="H3" s="200"/>
      <c r="I3" s="200"/>
      <c r="J3" s="200"/>
      <c r="K3" s="201"/>
      <c r="L3" s="201"/>
      <c r="M3" s="200"/>
      <c r="N3" s="200"/>
      <c r="O3" s="200"/>
    </row>
    <row r="4" spans="1:18" ht="37.5" customHeight="1" x14ac:dyDescent="0.2">
      <c r="A4" s="202" t="s">
        <v>0</v>
      </c>
      <c r="B4" s="202" t="s">
        <v>23</v>
      </c>
      <c r="C4" s="202" t="s">
        <v>103</v>
      </c>
      <c r="D4" s="202"/>
      <c r="E4" s="202"/>
      <c r="F4" s="202"/>
      <c r="G4" s="203" t="s">
        <v>104</v>
      </c>
      <c r="H4" s="203"/>
      <c r="I4" s="203"/>
      <c r="J4" s="202" t="s">
        <v>105</v>
      </c>
      <c r="K4" s="202"/>
      <c r="L4" s="202"/>
      <c r="M4" s="204" t="s">
        <v>116</v>
      </c>
      <c r="N4" s="202" t="s">
        <v>106</v>
      </c>
      <c r="O4" s="202" t="s">
        <v>30</v>
      </c>
      <c r="R4" s="119"/>
    </row>
    <row r="5" spans="1:18" ht="32.25" customHeight="1" x14ac:dyDescent="0.2">
      <c r="A5" s="202"/>
      <c r="B5" s="202"/>
      <c r="C5" s="202" t="s">
        <v>107</v>
      </c>
      <c r="D5" s="202" t="s">
        <v>2</v>
      </c>
      <c r="E5" s="202" t="s">
        <v>108</v>
      </c>
      <c r="F5" s="202" t="s">
        <v>77</v>
      </c>
      <c r="G5" s="203" t="s">
        <v>109</v>
      </c>
      <c r="H5" s="203" t="s">
        <v>2</v>
      </c>
      <c r="I5" s="203" t="s">
        <v>110</v>
      </c>
      <c r="J5" s="202" t="s">
        <v>111</v>
      </c>
      <c r="K5" s="205" t="s">
        <v>112</v>
      </c>
      <c r="L5" s="205" t="s">
        <v>113</v>
      </c>
      <c r="M5" s="204"/>
      <c r="N5" s="202"/>
      <c r="O5" s="202"/>
    </row>
    <row r="6" spans="1:18" ht="18" customHeight="1" x14ac:dyDescent="0.2">
      <c r="A6" s="202"/>
      <c r="B6" s="202"/>
      <c r="C6" s="202"/>
      <c r="D6" s="202"/>
      <c r="E6" s="202"/>
      <c r="F6" s="202"/>
      <c r="G6" s="203"/>
      <c r="H6" s="203"/>
      <c r="I6" s="203"/>
      <c r="J6" s="202"/>
      <c r="K6" s="205"/>
      <c r="L6" s="205"/>
      <c r="M6" s="204"/>
      <c r="N6" s="202"/>
      <c r="O6" s="202"/>
    </row>
    <row r="7" spans="1:18" s="109" customFormat="1" ht="24" customHeight="1" x14ac:dyDescent="0.25">
      <c r="A7" s="1">
        <v>1</v>
      </c>
      <c r="B7" s="1">
        <v>2</v>
      </c>
      <c r="C7" s="1">
        <v>3</v>
      </c>
      <c r="D7" s="1">
        <v>4</v>
      </c>
      <c r="E7" s="1">
        <v>5</v>
      </c>
      <c r="F7" s="1">
        <v>6</v>
      </c>
      <c r="G7" s="1">
        <v>7</v>
      </c>
      <c r="H7" s="1">
        <v>8</v>
      </c>
      <c r="I7" s="1">
        <v>9</v>
      </c>
      <c r="J7" s="1" t="s">
        <v>118</v>
      </c>
      <c r="K7" s="1">
        <v>11</v>
      </c>
      <c r="L7" s="1">
        <v>12</v>
      </c>
      <c r="M7" s="1" t="s">
        <v>117</v>
      </c>
      <c r="N7" s="1">
        <v>14</v>
      </c>
      <c r="O7" s="1">
        <v>15</v>
      </c>
    </row>
    <row r="8" spans="1:18" ht="132.75" customHeight="1" x14ac:dyDescent="0.2">
      <c r="A8" s="110">
        <v>1</v>
      </c>
      <c r="B8" s="111" t="s">
        <v>97</v>
      </c>
      <c r="C8" s="28">
        <v>7</v>
      </c>
      <c r="D8" s="28">
        <v>188</v>
      </c>
      <c r="E8" s="28">
        <v>4035</v>
      </c>
      <c r="F8" s="123" t="s">
        <v>115</v>
      </c>
      <c r="G8" s="31">
        <v>1</v>
      </c>
      <c r="H8" s="31">
        <v>68</v>
      </c>
      <c r="I8" s="28">
        <v>3500</v>
      </c>
      <c r="J8" s="106">
        <v>1175.5</v>
      </c>
      <c r="K8" s="110">
        <f>J8</f>
        <v>1175.5</v>
      </c>
      <c r="L8" s="112">
        <v>0</v>
      </c>
      <c r="M8" s="113">
        <f>K8*3000</f>
        <v>3526500</v>
      </c>
      <c r="N8" s="113">
        <f>M8</f>
        <v>3526500</v>
      </c>
      <c r="O8" s="123" t="s">
        <v>99</v>
      </c>
    </row>
    <row r="9" spans="1:18" s="116" customFormat="1" ht="29.25" customHeight="1" x14ac:dyDescent="0.25">
      <c r="A9" s="206" t="s">
        <v>11</v>
      </c>
      <c r="B9" s="207"/>
      <c r="C9" s="114">
        <v>0</v>
      </c>
      <c r="D9" s="114">
        <v>0</v>
      </c>
      <c r="E9" s="124">
        <f>SUM(E8:E8)</f>
        <v>4035</v>
      </c>
      <c r="F9" s="114">
        <f>SUM(F8:F8)</f>
        <v>0</v>
      </c>
      <c r="G9" s="114">
        <v>0</v>
      </c>
      <c r="H9" s="114">
        <v>0</v>
      </c>
      <c r="I9" s="124">
        <f t="shared" ref="I9:O9" si="0">SUM(I8:I8)</f>
        <v>3500</v>
      </c>
      <c r="J9" s="114">
        <f t="shared" si="0"/>
        <v>1175.5</v>
      </c>
      <c r="K9" s="114">
        <f t="shared" si="0"/>
        <v>1175.5</v>
      </c>
      <c r="L9" s="114">
        <f t="shared" si="0"/>
        <v>0</v>
      </c>
      <c r="M9" s="115">
        <f t="shared" si="0"/>
        <v>3526500</v>
      </c>
      <c r="N9" s="115">
        <f t="shared" si="0"/>
        <v>3526500</v>
      </c>
      <c r="O9" s="114">
        <f t="shared" si="0"/>
        <v>0</v>
      </c>
    </row>
  </sheetData>
  <mergeCells count="22">
    <mergeCell ref="A9:B9"/>
    <mergeCell ref="O4:O6"/>
    <mergeCell ref="C5:C6"/>
    <mergeCell ref="D5:D6"/>
    <mergeCell ref="E5:E6"/>
    <mergeCell ref="F5:F6"/>
    <mergeCell ref="G5:G6"/>
    <mergeCell ref="H5:H6"/>
    <mergeCell ref="I5:I6"/>
    <mergeCell ref="J5:J6"/>
    <mergeCell ref="K5:K6"/>
    <mergeCell ref="A1:O1"/>
    <mergeCell ref="A2:O2"/>
    <mergeCell ref="A3:O3"/>
    <mergeCell ref="A4:A6"/>
    <mergeCell ref="B4:B6"/>
    <mergeCell ref="C4:F4"/>
    <mergeCell ref="G4:I4"/>
    <mergeCell ref="J4:L4"/>
    <mergeCell ref="M4:M6"/>
    <mergeCell ref="N4:N6"/>
    <mergeCell ref="L5:L6"/>
  </mergeCells>
  <pageMargins left="0.4" right="0.3" top="0.5" bottom="0.5" header="0.3" footer="0.3"/>
  <pageSetup paperSize="9" scale="9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
  <sheetViews>
    <sheetView workbookViewId="0">
      <selection activeCell="A2" sqref="A2:P2"/>
    </sheetView>
  </sheetViews>
  <sheetFormatPr defaultColWidth="9.140625" defaultRowHeight="15" x14ac:dyDescent="0.25"/>
  <cols>
    <col min="1" max="1" width="4.42578125" style="8" bestFit="1" customWidth="1"/>
    <col min="2" max="2" width="16.42578125" style="8" customWidth="1"/>
    <col min="3" max="3" width="5" style="8" bestFit="1" customWidth="1"/>
    <col min="4" max="4" width="5.85546875" style="8" customWidth="1"/>
    <col min="5" max="5" width="8.140625" style="8" bestFit="1" customWidth="1"/>
    <col min="6" max="6" width="6.5703125" style="8" customWidth="1"/>
    <col min="7" max="7" width="7.140625" style="8" customWidth="1"/>
    <col min="8" max="8" width="35.28515625" style="8" customWidth="1"/>
    <col min="9" max="9" width="7.140625" style="8" bestFit="1" customWidth="1"/>
    <col min="10" max="10" width="7.85546875" style="8" customWidth="1"/>
    <col min="11" max="11" width="9" style="8" customWidth="1"/>
    <col min="12" max="12" width="6.7109375" style="16" customWidth="1"/>
    <col min="13" max="13" width="13" style="8" customWidth="1"/>
    <col min="14" max="14" width="11.5703125" style="8" customWidth="1"/>
    <col min="15" max="15" width="9" style="16" customWidth="1"/>
    <col min="16" max="16384" width="9.140625" style="8"/>
  </cols>
  <sheetData>
    <row r="1" spans="1:16" ht="39.75" customHeight="1" x14ac:dyDescent="0.25">
      <c r="A1" s="189" t="s">
        <v>69</v>
      </c>
      <c r="B1" s="189"/>
      <c r="C1" s="189"/>
      <c r="D1" s="189"/>
      <c r="E1" s="189"/>
      <c r="F1" s="189"/>
      <c r="G1" s="189"/>
      <c r="H1" s="189"/>
      <c r="I1" s="189"/>
      <c r="J1" s="189"/>
      <c r="K1" s="189"/>
      <c r="L1" s="189"/>
      <c r="M1" s="189"/>
      <c r="N1" s="189"/>
      <c r="O1" s="189"/>
      <c r="P1" s="189"/>
    </row>
    <row r="2" spans="1:16" ht="15" customHeight="1" x14ac:dyDescent="0.25">
      <c r="A2" s="190" t="e">
        <f>#REF!</f>
        <v>#REF!</v>
      </c>
      <c r="B2" s="190"/>
      <c r="C2" s="190"/>
      <c r="D2" s="190"/>
      <c r="E2" s="190"/>
      <c r="F2" s="190"/>
      <c r="G2" s="190"/>
      <c r="H2" s="190"/>
      <c r="I2" s="190"/>
      <c r="J2" s="190"/>
      <c r="K2" s="190"/>
      <c r="L2" s="190"/>
      <c r="M2" s="190"/>
      <c r="N2" s="190"/>
      <c r="O2" s="190"/>
      <c r="P2" s="190"/>
    </row>
    <row r="3" spans="1:16" x14ac:dyDescent="0.25">
      <c r="A3" s="11"/>
      <c r="B3" s="11"/>
      <c r="C3" s="11"/>
      <c r="D3" s="11"/>
      <c r="E3" s="11"/>
      <c r="F3" s="11"/>
      <c r="G3" s="11"/>
      <c r="H3" s="12"/>
      <c r="I3" s="194" t="s">
        <v>14</v>
      </c>
      <c r="J3" s="194"/>
      <c r="K3" s="194"/>
      <c r="L3" s="194"/>
      <c r="M3" s="194"/>
      <c r="N3" s="13"/>
      <c r="O3" s="13"/>
      <c r="P3" s="15"/>
    </row>
    <row r="4" spans="1:16" ht="93" customHeight="1" x14ac:dyDescent="0.25">
      <c r="A4" s="1" t="s">
        <v>0</v>
      </c>
      <c r="B4" s="1" t="s">
        <v>67</v>
      </c>
      <c r="C4" s="1" t="s">
        <v>1</v>
      </c>
      <c r="D4" s="1" t="s">
        <v>2</v>
      </c>
      <c r="E4" s="1" t="s">
        <v>3</v>
      </c>
      <c r="F4" s="1" t="s">
        <v>17</v>
      </c>
      <c r="G4" s="1" t="s">
        <v>4</v>
      </c>
      <c r="H4" s="1" t="s">
        <v>5</v>
      </c>
      <c r="I4" s="1" t="s">
        <v>6</v>
      </c>
      <c r="J4" s="2" t="s">
        <v>7</v>
      </c>
      <c r="K4" s="3" t="s">
        <v>8</v>
      </c>
      <c r="L4" s="4" t="s">
        <v>9</v>
      </c>
      <c r="M4" s="4" t="s">
        <v>10</v>
      </c>
      <c r="N4" s="14" t="s">
        <v>15</v>
      </c>
      <c r="O4" s="14" t="s">
        <v>16</v>
      </c>
      <c r="P4" s="4" t="s">
        <v>11</v>
      </c>
    </row>
    <row r="5" spans="1:16" ht="25.5" customHeight="1" x14ac:dyDescent="0.25">
      <c r="A5" s="1">
        <v>1</v>
      </c>
      <c r="B5" s="6">
        <v>2</v>
      </c>
      <c r="C5" s="1">
        <v>3</v>
      </c>
      <c r="D5" s="1">
        <v>4</v>
      </c>
      <c r="E5" s="1">
        <v>5</v>
      </c>
      <c r="F5" s="1"/>
      <c r="G5" s="1">
        <v>6</v>
      </c>
      <c r="H5" s="1">
        <v>7</v>
      </c>
      <c r="I5" s="1">
        <v>8</v>
      </c>
      <c r="J5" s="1">
        <v>9</v>
      </c>
      <c r="K5" s="1">
        <v>10</v>
      </c>
      <c r="L5" s="1">
        <v>11</v>
      </c>
      <c r="M5" s="1">
        <v>12</v>
      </c>
      <c r="N5" s="1"/>
      <c r="O5" s="1"/>
      <c r="P5" s="1">
        <v>13</v>
      </c>
    </row>
    <row r="6" spans="1:16" ht="37.5" customHeight="1" x14ac:dyDescent="0.25">
      <c r="A6" s="211">
        <v>1</v>
      </c>
      <c r="B6" s="213" t="s">
        <v>68</v>
      </c>
      <c r="C6" s="191">
        <v>7</v>
      </c>
      <c r="D6" s="191">
        <v>188</v>
      </c>
      <c r="E6" s="191">
        <v>4035</v>
      </c>
      <c r="F6" s="215" t="s">
        <v>18</v>
      </c>
      <c r="G6" s="211">
        <v>1175.5</v>
      </c>
      <c r="H6" s="67" t="s">
        <v>64</v>
      </c>
      <c r="I6" s="68" t="s">
        <v>13</v>
      </c>
      <c r="J6" s="69">
        <f>94*3.5</f>
        <v>329</v>
      </c>
      <c r="K6" s="70">
        <v>390000</v>
      </c>
      <c r="L6" s="71">
        <v>0.8</v>
      </c>
      <c r="M6" s="70">
        <f>J6*K6*L6</f>
        <v>102648000</v>
      </c>
      <c r="N6" s="208">
        <f>SUM(M6:M7)</f>
        <v>139548000</v>
      </c>
      <c r="O6" s="72">
        <v>2013</v>
      </c>
      <c r="P6" s="69"/>
    </row>
    <row r="7" spans="1:16" ht="25.5" customHeight="1" x14ac:dyDescent="0.25">
      <c r="A7" s="212"/>
      <c r="B7" s="214"/>
      <c r="C7" s="193"/>
      <c r="D7" s="193"/>
      <c r="E7" s="193"/>
      <c r="F7" s="212"/>
      <c r="G7" s="212"/>
      <c r="H7" s="66" t="s">
        <v>65</v>
      </c>
      <c r="I7" s="65" t="s">
        <v>12</v>
      </c>
      <c r="J7" s="69">
        <v>300</v>
      </c>
      <c r="K7" s="70">
        <v>123000</v>
      </c>
      <c r="L7" s="71">
        <v>1</v>
      </c>
      <c r="M7" s="70">
        <f>J7*K7*L7</f>
        <v>36900000</v>
      </c>
      <c r="N7" s="209"/>
      <c r="O7" s="72">
        <v>2017</v>
      </c>
      <c r="P7" s="69"/>
    </row>
    <row r="8" spans="1:16" s="19" customFormat="1" ht="26.25" customHeight="1" x14ac:dyDescent="0.25">
      <c r="A8" s="63"/>
      <c r="B8" s="59" t="s">
        <v>11</v>
      </c>
      <c r="C8" s="60"/>
      <c r="D8" s="60"/>
      <c r="E8" s="61">
        <f>SUM(E6:E7)</f>
        <v>4035</v>
      </c>
      <c r="F8" s="62"/>
      <c r="G8" s="61">
        <f>SUM(G6:G7)</f>
        <v>1175.5</v>
      </c>
      <c r="H8" s="62"/>
      <c r="I8" s="62"/>
      <c r="J8" s="62"/>
      <c r="K8" s="62"/>
      <c r="L8" s="62"/>
      <c r="M8" s="62">
        <f>SUM(M6:M7)</f>
        <v>139548000</v>
      </c>
      <c r="N8" s="62">
        <f>SUM(N6:N7)</f>
        <v>139548000</v>
      </c>
      <c r="O8" s="63"/>
      <c r="P8" s="63"/>
    </row>
    <row r="9" spans="1:16" x14ac:dyDescent="0.25">
      <c r="I9" s="9"/>
      <c r="K9" s="10"/>
    </row>
    <row r="10" spans="1:16" s="21" customFormat="1" ht="27" customHeight="1" x14ac:dyDescent="0.25">
      <c r="A10" s="178" t="s">
        <v>19</v>
      </c>
      <c r="B10" s="179"/>
      <c r="C10" s="179"/>
      <c r="D10" s="179"/>
      <c r="E10" s="179"/>
      <c r="F10" s="179"/>
      <c r="G10" s="179"/>
      <c r="H10" s="179"/>
      <c r="I10" s="179"/>
      <c r="J10" s="179"/>
      <c r="K10" s="179"/>
      <c r="L10" s="179"/>
      <c r="M10" s="179"/>
      <c r="N10" s="179"/>
      <c r="O10" s="179"/>
      <c r="P10" s="179"/>
    </row>
    <row r="11" spans="1:16" s="21" customFormat="1" ht="21.75" customHeight="1" x14ac:dyDescent="0.25">
      <c r="A11" s="210" t="s">
        <v>20</v>
      </c>
      <c r="B11" s="210"/>
      <c r="C11" s="210"/>
      <c r="D11" s="210"/>
      <c r="E11" s="210"/>
      <c r="F11" s="210"/>
      <c r="G11" s="210"/>
      <c r="H11" s="210"/>
      <c r="I11" s="210"/>
      <c r="J11" s="210"/>
      <c r="K11" s="210"/>
      <c r="L11" s="210"/>
      <c r="M11" s="210"/>
      <c r="N11" s="210"/>
      <c r="O11" s="210"/>
      <c r="P11" s="210"/>
    </row>
  </sheetData>
  <mergeCells count="13">
    <mergeCell ref="N6:N7"/>
    <mergeCell ref="A10:P10"/>
    <mergeCell ref="A11:P11"/>
    <mergeCell ref="A1:P1"/>
    <mergeCell ref="A2:P2"/>
    <mergeCell ref="I3:M3"/>
    <mergeCell ref="A6:A7"/>
    <mergeCell ref="B6:B7"/>
    <mergeCell ref="C6:C7"/>
    <mergeCell ref="D6:D7"/>
    <mergeCell ref="E6:E7"/>
    <mergeCell ref="F6:F7"/>
    <mergeCell ref="G6:G7"/>
  </mergeCells>
  <pageMargins left="0.45" right="0.45" top="0.75" bottom="0.75" header="0.3" footer="0.3"/>
  <pageSetup scale="7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danh sach</vt:lpstr>
      <vt:lpstr>RSX</vt:lpstr>
      <vt:lpstr>tkdt</vt:lpstr>
      <vt:lpstr>pa</vt:lpstr>
      <vt:lpstr>tai san</vt:lpstr>
      <vt:lpstr>40k</vt:lpstr>
      <vt:lpstr>Sheet2</vt:lpstr>
      <vt:lpstr>'tai san'!Print_Titles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c:creator>
  <cp:lastModifiedBy>MAT</cp:lastModifiedBy>
  <cp:lastPrinted>2024-02-04T11:01:57Z</cp:lastPrinted>
  <dcterms:created xsi:type="dcterms:W3CDTF">2022-05-05T01:05:00Z</dcterms:created>
  <dcterms:modified xsi:type="dcterms:W3CDTF">2024-02-21T11:23:44Z</dcterms:modified>
</cp:coreProperties>
</file>