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725" windowHeight="7665" firstSheet="2" activeTab="3"/>
  </bookViews>
  <sheets>
    <sheet name="PA ĐỒNG THUẬN (2)" sheetId="1" state="hidden" r:id="rId1"/>
    <sheet name="PA TRINH dt" sheetId="2" state="hidden" r:id="rId2"/>
    <sheet name=" 40k" sheetId="3" r:id="rId3"/>
    <sheet name="mộ" sheetId="4" r:id="rId4"/>
  </sheets>
  <definedNames>
    <definedName name="_xlnm._FilterDatabase" localSheetId="2" hidden="1">' 40k'!$A$7:$K$36</definedName>
    <definedName name="_xlnm._FilterDatabase" localSheetId="0" hidden="1">'PA ĐỒNG THUẬN (2)'!$A$8:$AT$133</definedName>
    <definedName name="_xlnm._FilterDatabase" localSheetId="1" hidden="1">'PA TRINH dt'!$A$8:$AT$143</definedName>
    <definedName name="_xlnm.Print_Area" localSheetId="2">' 40k'!$A$1:$K$97</definedName>
    <definedName name="_xlnm.Print_Titles" localSheetId="2">' 40k'!$5:$7</definedName>
    <definedName name="_xlnm.Print_Titles" localSheetId="0">'PA ĐỒNG THUẬN (2)'!$5:$7</definedName>
    <definedName name="_xlnm.Print_Titles" localSheetId="1">'PA TRINH dt'!$5:$7</definedName>
  </definedNames>
  <calcPr fullCalcOnLoad="1"/>
</workbook>
</file>

<file path=xl/sharedStrings.xml><?xml version="1.0" encoding="utf-8"?>
<sst xmlns="http://schemas.openxmlformats.org/spreadsheetml/2006/main" count="1973" uniqueCount="317">
  <si>
    <t>STT</t>
  </si>
  <si>
    <t>Họ và tên chủ sử dụng đất</t>
  </si>
  <si>
    <t>Theo Giấy chứng nhận QSD đất hoặc sổ địa chính</t>
  </si>
  <si>
    <t>Theo bản đồ GPMB</t>
  </si>
  <si>
    <t>Xứ đồng</t>
  </si>
  <si>
    <t xml:space="preserve"> Diện tích Thu hồi (m2)</t>
  </si>
  <si>
    <r>
      <t>Tổng diện tích thu hồi của hộ trong thửa 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)</t>
    </r>
  </si>
  <si>
    <r>
      <t>Tổng diện tích thu hồi của hộ 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)</t>
    </r>
  </si>
  <si>
    <t>Đơn giá bồi thường (đ)</t>
  </si>
  <si>
    <t>Kinh phí bồi thường
về đất (đ)</t>
  </si>
  <si>
    <t>Bồi thường, hỗ trợ tài sản trên đất</t>
  </si>
  <si>
    <t>Kinh phí các khoản hỗ trợ đối với đất được bồi thường về đât: đ</t>
  </si>
  <si>
    <t>Số lđ hỗ trợ</t>
  </si>
  <si>
    <t xml:space="preserve"> Hỗ trợ đào tạo nghề 3,5 triệu/1LĐ</t>
  </si>
  <si>
    <t>Kinh phí bồi thường, hỗ trợ gia đình theo thửa (đ)</t>
  </si>
  <si>
    <t>Tổng kinh phí bồi thường, hỗ trợ theo hộ gia đình (đ)</t>
  </si>
  <si>
    <t>Ghi chú</t>
  </si>
  <si>
    <t>Điều chỉnh bản đồ</t>
  </si>
  <si>
    <t>Chưa kê khai</t>
  </si>
  <si>
    <t>Ngoài chỉ giới</t>
  </si>
  <si>
    <t>Loại đất</t>
  </si>
  <si>
    <t>Số Tờ</t>
  </si>
  <si>
    <t>Số 
thửa</t>
  </si>
  <si>
    <r>
      <t>Đất NN trồng cây hàng năm được cấp GCNQSD đất hoặc có trong sổ địa chính (m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)</t>
    </r>
  </si>
  <si>
    <r>
      <t xml:space="preserve"> Đất NN trồng cây hàng năm  không GCN QSD đất, sử dụng ổn định trước 01/7/2004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</si>
  <si>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 xml:space="preserve"> Đất NN trồng cây lâu năm  không GCN QSD đất, sử dụng ổn định trước 01/7/2004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</si>
  <si>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Loại tài sản</t>
  </si>
  <si>
    <t>Số lượng</t>
  </si>
  <si>
    <t>ĐVT</t>
  </si>
  <si>
    <t>Đơn giá 
(đ)</t>
  </si>
  <si>
    <t>Mức hỗ trợ (%)</t>
  </si>
  <si>
    <t>Thành tiền 
(đ)</t>
  </si>
  <si>
    <t>Hỗ trợ ổn định đời sống</t>
  </si>
  <si>
    <r>
      <t>Hỗ trợ chuyển đổi nghề và tìm kiếm việc làm (3 lần giá đất cùng loại) (đ/m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)</t>
    </r>
  </si>
  <si>
    <t>thiếu</t>
  </si>
  <si>
    <t>26=25x3,500,000</t>
  </si>
  <si>
    <t>Tổng cộng</t>
  </si>
  <si>
    <t>LUC</t>
  </si>
  <si>
    <t>Cây trồng hàng năm</t>
  </si>
  <si>
    <t>Nguyễn Thị Hạnh 
chồng Nguyễn Văn Bẩy</t>
  </si>
  <si>
    <t>Ngọ Thị Hoàn
(GCN: Thân Văn Lợi)</t>
  </si>
  <si>
    <t>Nguyễn Thị Hồng
(GCN: Nguyễn Minh Quyền)</t>
  </si>
  <si>
    <t>Nguyễn Thị Tuân
(GCN: Dương Tuyên Huấn)</t>
  </si>
  <si>
    <t>Nguyễn Thị Tịnh
(GCN: Nguyễn Thanh Sơn)</t>
  </si>
  <si>
    <t>Bùi Kim Đức 
vợ Hà Thị Tỉnh</t>
  </si>
  <si>
    <t>Lê Thị Hào</t>
  </si>
  <si>
    <t>Phí Thị Mỹ 
chồng Nguyễn Văn Thắng</t>
  </si>
  <si>
    <t>Nguyễn Thị Thanh</t>
  </si>
  <si>
    <t xml:space="preserve"> PHƯƠNG ÁN BỒI THƯỜNG, HỖ TRỢ GPMB (Đợt 1)</t>
  </si>
  <si>
    <t>Khi Nhà nước thu hồi đất để thực hiện dự án đầu tư xây dựng Công trình: Hạ tầng kỹ thuật khu dân cư và hồ điều hòa phường Đa Mai, thành phố Bắc Giang</t>
  </si>
  <si>
    <t>Địa điểm: TDP Mai Đình, phường Mỹ Độ, thành phố Bắc Giang</t>
  </si>
  <si>
    <t>(Kèm theo Tờ trình số         /TTr-TTQĐ ngày       /11/2021 của Trung tâm Phát triển quỹ đất và Cụm công nghiệp thành phố Bắc Giang)</t>
  </si>
  <si>
    <t>Họ tên chồng (vợ)</t>
  </si>
  <si>
    <t>Theo nguồn gốc đất</t>
  </si>
  <si>
    <t>Theo chỉ giới thu hồi dự án</t>
  </si>
  <si>
    <r>
      <t>Diện 
tích Bản Đồ 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)</t>
    </r>
  </si>
  <si>
    <t>Loại 
đất bản đồ</t>
  </si>
  <si>
    <t>Đất NN trồng cây lâu năm không có GCN QSD đất, sử dụng ổn định trước 01/7/2004 (m2)</t>
  </si>
  <si>
    <t>Thu hồi trong chỉ giới (m2)</t>
  </si>
  <si>
    <t>Thu hồi ngoài chỉ giới (m2)</t>
  </si>
  <si>
    <t>18=16+17</t>
  </si>
  <si>
    <t>21=19*20</t>
  </si>
  <si>
    <t>25=21*23*24</t>
  </si>
  <si>
    <t>26=18*10000</t>
  </si>
  <si>
    <t>27=21+25+26</t>
  </si>
  <si>
    <t>27=16+22+23+24</t>
  </si>
  <si>
    <t>28=26+27</t>
  </si>
  <si>
    <t>Nguyễn Thị Luận</t>
  </si>
  <si>
    <t>Nguyễn Văn Hội</t>
  </si>
  <si>
    <t>x</t>
  </si>
  <si>
    <t>Đất đỏ</t>
  </si>
  <si>
    <r>
      <t>m</t>
    </r>
    <r>
      <rPr>
        <vertAlign val="superscript"/>
        <sz val="20"/>
        <rFont val="Times New Roman"/>
        <family val="1"/>
      </rPr>
      <t>2</t>
    </r>
  </si>
  <si>
    <t>Ghi rõ tên người điểm chỉ</t>
  </si>
  <si>
    <t>Nguyễn Trọng Dũng</t>
  </si>
  <si>
    <t>Lê Thị Phương</t>
  </si>
  <si>
    <t>Đồng Mồ</t>
  </si>
  <si>
    <t>Ngô Thị Lợi</t>
  </si>
  <si>
    <t>thiếu tờ khai</t>
  </si>
  <si>
    <r>
      <t>m</t>
    </r>
    <r>
      <rPr>
        <vertAlign val="superscript"/>
        <sz val="20"/>
        <color indexed="10"/>
        <rFont val="Times New Roman"/>
        <family val="1"/>
      </rPr>
      <t>2</t>
    </r>
  </si>
  <si>
    <t>Ngô Thị Nghiêm</t>
  </si>
  <si>
    <t>Mồ Lẻ</t>
  </si>
  <si>
    <t>Thân Hồng Lĩnh</t>
  </si>
  <si>
    <t>Đoàn Văn Thiệp</t>
  </si>
  <si>
    <t>Ngô Thị Tâm</t>
  </si>
  <si>
    <t>Canh vẩy</t>
  </si>
  <si>
    <t>Lê Thị Ngân</t>
  </si>
  <si>
    <t>Dộc Khoang</t>
  </si>
  <si>
    <t>Lương Thị Niêm</t>
  </si>
  <si>
    <t>Ngô Văn Nhân</t>
  </si>
  <si>
    <t>Đoàn Thị Lưu</t>
  </si>
  <si>
    <t>Thân Văn Minh</t>
  </si>
  <si>
    <t>Ngô Quang Trung</t>
  </si>
  <si>
    <t>Giáp Thị Liễu</t>
  </si>
  <si>
    <t>Nguyễn Thị Đầm</t>
  </si>
  <si>
    <t>Trần Thị Vân</t>
  </si>
  <si>
    <t>Ngô Thị Gấm</t>
  </si>
  <si>
    <t>Đoàn Văn Lược</t>
  </si>
  <si>
    <t>BHK</t>
  </si>
  <si>
    <t>Mồ</t>
  </si>
  <si>
    <t>Đỗ Thị Dung</t>
  </si>
  <si>
    <t>Đoàn Văn Tứ</t>
  </si>
  <si>
    <t>Lương Thị Công</t>
  </si>
  <si>
    <t>Ngô Duy Lê</t>
  </si>
  <si>
    <t>Lê Văn Lương</t>
  </si>
  <si>
    <t>Thân Thị Xuyến</t>
  </si>
  <si>
    <t>Giáp Thị Mơ</t>
  </si>
  <si>
    <t>Lê Văn Tuấn</t>
  </si>
  <si>
    <t>Nguyễn Thị Nghi</t>
  </si>
  <si>
    <t>Cây Thị</t>
  </si>
  <si>
    <t>Nguyễn Thị Hiệp</t>
  </si>
  <si>
    <t>Lương Thị Vân</t>
  </si>
  <si>
    <t>Dương Văn Ân</t>
  </si>
  <si>
    <t>Đoàn Thị Tâm</t>
  </si>
  <si>
    <t>Lê Thị Mai Chiên</t>
  </si>
  <si>
    <t>Đào tán cao từ 150cm &gt; 200cm</t>
  </si>
  <si>
    <t>Nguyễn Thị Dinh</t>
  </si>
  <si>
    <t>Lê Văn Toàn</t>
  </si>
  <si>
    <t>Lê Thị Huệ</t>
  </si>
  <si>
    <t>Đoàn Văn Thông</t>
  </si>
  <si>
    <t>Mồ Nẻ</t>
  </si>
  <si>
    <t>Ngô Thị Tiến</t>
  </si>
  <si>
    <t>Nguyễn Văn Lục</t>
  </si>
  <si>
    <t>Nguyễn Thị Vị</t>
  </si>
  <si>
    <t>Lương Thi Tính</t>
  </si>
  <si>
    <t>Ngô Thị Hùng</t>
  </si>
  <si>
    <t>Giáp Lê Thìn</t>
  </si>
  <si>
    <t>Nguyễn Thị Tuynh</t>
  </si>
  <si>
    <t>Dương Thị Thinh</t>
  </si>
  <si>
    <t>Dương Thi Nho</t>
  </si>
  <si>
    <t>Ngô Thị Thái</t>
  </si>
  <si>
    <t>Ngô Văn Lộc</t>
  </si>
  <si>
    <t>Lê Thi Thanh</t>
  </si>
  <si>
    <t>Giáp Thị Mai</t>
  </si>
  <si>
    <t>Nguyễn Hữu Cường</t>
  </si>
  <si>
    <t>Lê Thị Nhạn</t>
  </si>
  <si>
    <t>Mổ Nẻ</t>
  </si>
  <si>
    <t>Giáp Bình Dị</t>
  </si>
  <si>
    <t>Giáp Thị Vân</t>
  </si>
  <si>
    <t>Đoàn Thị Ánh</t>
  </si>
  <si>
    <t>Lương Văn Tơ</t>
  </si>
  <si>
    <t>Đặng Thị Chuyền</t>
  </si>
  <si>
    <t>Lê Quang Trung</t>
  </si>
  <si>
    <t>Lê Thị Nhung</t>
  </si>
  <si>
    <t>Nguyễn Văn Lợi</t>
  </si>
  <si>
    <t>Lê Văn Ngữ</t>
  </si>
  <si>
    <t>Ngô Văn Trường</t>
  </si>
  <si>
    <t>Ngô Thị Liên</t>
  </si>
  <si>
    <t>Đồng Dấu</t>
  </si>
  <si>
    <t>Miếu Ngoài</t>
  </si>
  <si>
    <t>Giáp Minh Ngọc</t>
  </si>
  <si>
    <t>Lê Thị Hiền</t>
  </si>
  <si>
    <t>Giáp Thị Hướng</t>
  </si>
  <si>
    <t>Nguyễn Văn Phúc</t>
  </si>
  <si>
    <t>Phan Thị Liên</t>
  </si>
  <si>
    <t>Dương Thị Sáu</t>
  </si>
  <si>
    <t>Ngô Thanh Thiệp</t>
  </si>
  <si>
    <t>Bờ Lường</t>
  </si>
  <si>
    <t>Lê Thị Quý</t>
  </si>
  <si>
    <t>Đoàn Đình Đảo</t>
  </si>
  <si>
    <t>Ngô Thị Hải</t>
  </si>
  <si>
    <t>Lương Văn Sinh</t>
  </si>
  <si>
    <t>Lê Thị Chè</t>
  </si>
  <si>
    <t>Mồ Bia</t>
  </si>
  <si>
    <t>Lê Thị Hoạt</t>
  </si>
  <si>
    <t>Lê Minh Tâm</t>
  </si>
  <si>
    <t>Ngô Văn Vinh</t>
  </si>
  <si>
    <t>Nguyễn Thị Hải</t>
  </si>
  <si>
    <t>Nguyễn Thị Vui</t>
  </si>
  <si>
    <t>Nguyễn Hữu Cầu</t>
  </si>
  <si>
    <t>Lương Quang Thịnh</t>
  </si>
  <si>
    <t>Đoàn Thị Anh</t>
  </si>
  <si>
    <t>Ngô Xuân Bổng</t>
  </si>
  <si>
    <t>Nguyễn Thị Tập</t>
  </si>
  <si>
    <t>Đoàn Văn Vi</t>
  </si>
  <si>
    <t>Nguyễn Thị Hoan</t>
  </si>
  <si>
    <t>Vũ Thị Nhung</t>
  </si>
  <si>
    <t>Lương Thị Đương</t>
  </si>
  <si>
    <t>Nguyễn Thị Nghiệp</t>
  </si>
  <si>
    <t>Cao Quang Nhuần</t>
  </si>
  <si>
    <t>Nguyễn Thị Nhu</t>
  </si>
  <si>
    <t>Lê Thanh Tùng</t>
  </si>
  <si>
    <t>Thiếu diện tích</t>
  </si>
  <si>
    <t>Nguyễn Văn Khuê</t>
  </si>
  <si>
    <t>Đồng Rạp</t>
  </si>
  <si>
    <t>Nguyễn Văn Vinh</t>
  </si>
  <si>
    <t>Lương Thị Tuyết</t>
  </si>
  <si>
    <t>Dương Thị Hải</t>
  </si>
  <si>
    <t>Ngô Văn Đắc</t>
  </si>
  <si>
    <t>Thân Thị Tùy</t>
  </si>
  <si>
    <t>Giáp Xuân Thủy</t>
  </si>
  <si>
    <r>
      <t>m</t>
    </r>
    <r>
      <rPr>
        <vertAlign val="superscript"/>
        <sz val="20"/>
        <color indexed="8"/>
        <rFont val="Times New Roman"/>
        <family val="1"/>
      </rPr>
      <t>2</t>
    </r>
  </si>
  <si>
    <t>Lê Thị Ngần</t>
  </si>
  <si>
    <t>Lương Thị Viện</t>
  </si>
  <si>
    <t>Thân Đức Thoại</t>
  </si>
  <si>
    <t>Nguyễn Văn Thống</t>
  </si>
  <si>
    <t>Lương Thị Dần</t>
  </si>
  <si>
    <t>Lương Thị Thúy</t>
  </si>
  <si>
    <t>Lê Văn Khiêm</t>
  </si>
  <si>
    <t>Chũng Tù Và</t>
  </si>
  <si>
    <t>Bắc Giang, ngày       tháng 11 năm 2021</t>
  </si>
  <si>
    <t>TM. UBND PHƯỜNG ĐA MAI</t>
  </si>
  <si>
    <t>TRUNG TÂM PTQĐ VÀ CCN TP</t>
  </si>
  <si>
    <t xml:space="preserve"> KT. CHỦ TỊCH</t>
  </si>
  <si>
    <t>KT. GIÁM ĐỐC</t>
  </si>
  <si>
    <t>PHÓ CHỦ TỊCH</t>
  </si>
  <si>
    <t>PHÓ GIÁM ĐỐC</t>
  </si>
  <si>
    <t>Nguyễn Thế Anh</t>
  </si>
  <si>
    <t>Nguyễn Văn Lanh</t>
  </si>
  <si>
    <t>Nguyễn Thị Tuất</t>
  </si>
  <si>
    <t>không đồng ý</t>
  </si>
  <si>
    <t>Đoàn Thị Ngọc Mai</t>
  </si>
  <si>
    <t>Lê Thế Hanh</t>
  </si>
  <si>
    <t>Lê Quang Hòa</t>
  </si>
  <si>
    <t>Người nhận ủy quyền Lê Thị Thảo</t>
  </si>
  <si>
    <t>Trần Việt Hùng</t>
  </si>
  <si>
    <t>Đoàn Văn Quỹ</t>
  </si>
  <si>
    <t>Đoàn Văn Vân</t>
  </si>
  <si>
    <t>Đoàn Văn Thư</t>
  </si>
  <si>
    <t xml:space="preserve"> Miếu Trong</t>
  </si>
  <si>
    <t>Đồng Dáu</t>
  </si>
  <si>
    <t>Nguyễn Thị Hoan 
(GCN Dương Văn Khải)</t>
  </si>
  <si>
    <t>Nguyễn Văn Bình                         vợ Dương Thị Xếp</t>
  </si>
  <si>
    <t>Nguyễn Như Chương 
vợ Lê Thị Vui</t>
  </si>
  <si>
    <t>Nguyễn Văn Thực vợ Nguyễn Thị Trọng</t>
  </si>
  <si>
    <t>Thôn Tân Lập</t>
  </si>
  <si>
    <t>Thôn Minh Tân</t>
  </si>
  <si>
    <t>Thôn Giữa</t>
  </si>
  <si>
    <t>Thôn Bãi Đình</t>
  </si>
  <si>
    <t>Thôn Chợ</t>
  </si>
  <si>
    <t>Thôn Đụn 2</t>
  </si>
  <si>
    <t>Nghiêm Xuân Sáng</t>
  </si>
  <si>
    <t xml:space="preserve">Dương Tuấn Hải đại diện hàng thừa kế thứ nhất hộ ông Dương Văn Giang
</t>
  </si>
  <si>
    <t>Nguyễn Thị Thuý
(GCN Dương Văn Triệu)</t>
  </si>
  <si>
    <t>Dương Văn Tám đại diện hàng thừa kế thứ nhất hộ ông Dương Bá Vượng</t>
  </si>
  <si>
    <t>Diện tích (m²)</t>
  </si>
  <si>
    <t>Số thửa</t>
  </si>
  <si>
    <t>Số tờ</t>
  </si>
  <si>
    <t xml:space="preserve">Thông tin theo BĐ ĐC </t>
  </si>
  <si>
    <t xml:space="preserve"> Địa chỉ thường trú</t>
  </si>
  <si>
    <t>Thành tiền</t>
  </si>
  <si>
    <t>Nguyễn Thị Khánh 
(GCN Dương Văn Uy)</t>
  </si>
  <si>
    <t>Đơn giá</t>
  </si>
  <si>
    <t>Diện tích thu hồi của hộ (m2)</t>
  </si>
  <si>
    <t>Hỗ trợ bàn giao MB sớm (trong vòng 20 ngày) về đất theo thửa (đ)</t>
  </si>
  <si>
    <t>PHƯƠNG ÁN HỖ TRỢ BÀN GIAO MẶT BẰNG SỚM</t>
  </si>
  <si>
    <t>Địa điểm: Xã An Dương, huyện Tân Yên, tỉnh Bắc Giang</t>
  </si>
  <si>
    <t xml:space="preserve">(GCN: Nguyễn Thị Sáu) đã chết: Nguyễn Văn Đấu; Nguyễn Văn Tranh; Nguyễn Văn Quất; Nguyễn Thị Thanh; là hàng thừa kế của bà Nguyễn Thị Sáu (ông Đấu là người đại diện theo VBTT ngày 15/11/2023)  
</t>
  </si>
  <si>
    <t>Dương Thị Tuất</t>
  </si>
  <si>
    <t>Dương Văn Cẩn</t>
  </si>
  <si>
    <t>Dương Thị Bích</t>
  </si>
  <si>
    <t>Dương Văn Cường</t>
  </si>
  <si>
    <t>Chu Thị Tính 
chồng Trịnh Văn Huy</t>
  </si>
  <si>
    <t>Nguyễn Ngọc Đưa vợ Nguyễn Thị Xuy</t>
  </si>
  <si>
    <t xml:space="preserve">Nguyễn Thị Thanh 
chồng Nguyễn Văn Chung </t>
  </si>
  <si>
    <t>Nguyễn Văn Tươi</t>
  </si>
  <si>
    <t xml:space="preserve">(GCN Nguyễn Đức Thịnh) đã chết: Nguyễn Thị Hường; Nguyễn Đức Liu; Nguyễn Đức Tạo; Nguyễn Thị Ngân; Nguyễn Xuân Ngự; Nguyễn Thị Khuyên; Nguyễn Thị Quảng là hàng thừa kế của ông Nguyễn Đức Thịnh (bà Quảng  là người đại diện theo VBTT ngày 12/06/2023)  </t>
  </si>
  <si>
    <t>Nguyễn Mạnh Toàn vợ Dương Thị Đặt</t>
  </si>
  <si>
    <t>Hoàng Văn Đương vợ Nguyễn Thị Quế</t>
  </si>
  <si>
    <t>(GCN Dương Văn Đạm) đã chết: Nguyễn Thị Huệ; Dương Thị Thanh Mai; Dương Thanh Tuấn là hàng thừa kế của ông Dương Văn Đạm (bà Mai là người đại diện theo HĐUQ ngày 31/07/2023)</t>
  </si>
  <si>
    <t>Thân Văn Chiến vợ Nguyễn Thị Yên</t>
  </si>
  <si>
    <t>(GCN Nguyễn Văn Huấn) đã chết: Nguyễn Thị Thuý; Nguyễn Văn Thuấn; Nguyễn Thị Vân; Nguyễn Thị Vui; Nguyễn Văn Xuân là hàng thừa kế của ông Nguyễn Văn Huấn (ông Xuân là người đại diện theo văn bản thoả thuận ngày 21/02/2023)</t>
  </si>
  <si>
    <t>(GCN Nguyễn Văn Cửu) đã chết: Nguyễn Văn Vạn; Nguyễn Thị Tới; Nguyễn Văn Định; Nguyễn Văn Hùng; Nguyễn Văn Liệu là hàng thừa kế của ông Nguyễn Văn Cửu (ông Liệu là người đại diện theo văn bản thoả thuận ngày 21/02/2023)</t>
  </si>
  <si>
    <t>(GCN Nghiêm Xuân Sắc) đã chết: Nghiêm Ngọc Huân; Nghiêm Thị Bích là hàng thừa kế của ông Nghiêm Xuân Sắc (ông Huân là người đại diện theo văn bản thoả thuận ngày 21/02/2023)</t>
  </si>
  <si>
    <t>(GCN Nguyễn Thị Luật): đã chết: Dương Thị Mai Lệ là hàng thừa kế duy nhất của bà Nguyễn Thị Luật (bà Lệ là người đại diện theo đơn XNHTK ngày 04/10/2022)</t>
  </si>
  <si>
    <t>(GCN Hoàng Văn Dung) đã chết: Nguyễn Thị Sơn; Hoàng Thị Thuỷ; Hoàng Văn Thành; Hoàng Văn Công là hàng thừa kế của ông Hoàng Văn Dung (bà Sơn là người đại diện theo văn bản thoả thuận ngày 29/03/2023)</t>
  </si>
  <si>
    <t xml:space="preserve">Dương Thị Bích </t>
  </si>
  <si>
    <t>(GCN Nguyễn Trường Sơn) đã chết: Nguyễn Thị Thành; Nguyễn Trờng Việt; Nguyễn Trường Khánh; là hàng thừa kế của ông Nguyễn Trường Sơn (bà Thành  là người đại diện theo văn bản thoả thuận ngày 14/12/2022)</t>
  </si>
  <si>
    <t>(GCN Dương Thị Tách) đã chết: Nguyễn Ngọc Tuấn là hàng thừa kế duy nhất của bà Dương Thị Tách (ông Tuấn là người đại diện theo văn bản: VBKNDSTK ngày 11/9/2023)</t>
  </si>
  <si>
    <t>Nguyễn Ngọc Dương</t>
  </si>
  <si>
    <t>Nguyễn Văn Bình
vợ Nguyễn Thị Tư</t>
  </si>
  <si>
    <t>Bùi Văn Thinh</t>
  </si>
  <si>
    <t>(GCN Dương Văn Đức) đã chết: Nguyễn Thị Huệ; Dương Thị Huyên; Dương Thị Lệ; Dương Văn Đạo; là hàng thừa kế của ông Dương Văn Đức (ông Đạo là người đại diện theo HĐUQ ngày 31/7/2023).</t>
  </si>
  <si>
    <t>Vi Thị Định</t>
  </si>
  <si>
    <t>Dương Văn Sinh</t>
  </si>
  <si>
    <t>(GCN Thân Văn Hạnh) đã chết: Nguyễn Thị Mùi; Thân Văn Kiểm; Thân Văn Duyệt là hàng thừa kế của ông Thân Văn Hạnh (bà Mùi là người đại diện theo HĐUQ ngày 26/5/2023).</t>
  </si>
  <si>
    <t>(GCN Nguyễn Ngọc Tân) đã chết: Giáp Thị Xuân; Nguyễn Thị Sao; Nguyễn Thị Mây; Nguyễn Văn Dũng là hàng thừa kế của ông Nguyễn Ngọc Tân (bà Xuân là người đại diện theo HĐUQ ngày 26/5/2023).</t>
  </si>
  <si>
    <t>Dương Thị Thoảng</t>
  </si>
  <si>
    <t>Bùi Văn Hiển 
vợ Tô Thị Thuỷ</t>
  </si>
  <si>
    <t>Dương Văn Bình                                       vợ Dương Thị Nhật Lệ</t>
  </si>
  <si>
    <t>Dương Văn Phong vợ Phạm Thị Oanh</t>
  </si>
  <si>
    <t>Dương Văn Phong  vợ Phạm Thị Oanh</t>
  </si>
  <si>
    <t>Trần Đức Tuyền vợ Nguyễn Thị Xoan</t>
  </si>
  <si>
    <t>Nguyễn Thị Chuyên chồng Hoàng Văn Yên</t>
  </si>
  <si>
    <t>Dương Tiến Huy</t>
  </si>
  <si>
    <t>TT</t>
  </si>
  <si>
    <t>I</t>
  </si>
  <si>
    <t>ĐỢT 3</t>
  </si>
  <si>
    <t>II</t>
  </si>
  <si>
    <t>ĐỢT 4</t>
  </si>
  <si>
    <t>Dự án: Đường liên xã từ QL.17 (đoạn gần thị trấn Nhã Nam) đi xã Phúc Sơn, huyện Tân Yên (Đoạn qua xã An Dương-Đợt 3)</t>
  </si>
  <si>
    <t xml:space="preserve">Tổng số </t>
  </si>
  <si>
    <t>PHƯƠNG ÁN HỖ TRỢ DI CHUYỂN MỘ BÀN GIAO MẶT BẰNG SỚM</t>
  </si>
  <si>
    <t>Địa điểm: Thôn Chợ, Giữa xã An Dương, huyện Tân Yên</t>
  </si>
  <si>
    <t>Họ và tên chủ mộ (người kê khai)</t>
  </si>
  <si>
    <t>Tên người dưới mộ</t>
  </si>
  <si>
    <t>Loại mộ</t>
  </si>
  <si>
    <t>Tờ BĐ số</t>
  </si>
  <si>
    <t xml:space="preserve">Thửa số </t>
  </si>
  <si>
    <t>Số hiệu các mộ</t>
  </si>
  <si>
    <t>Đơn vị</t>
  </si>
  <si>
    <t>Đơn giá, mức hỗ trợ (đ)</t>
  </si>
  <si>
    <t>Kinh phí hỗ trợ hộ gia đình nhận tiền và di chuyển Mộ  trong vòng 30 ngày (đ))</t>
  </si>
  <si>
    <t>số lượng mộ cùng loại</t>
  </si>
  <si>
    <t>Tổng Cộng</t>
  </si>
  <si>
    <t>Phạm Văn Đồng</t>
  </si>
  <si>
    <t>01: Nguyễn Thị Sáu (Cụ)                                  02: Nguyễn Thị Lập (Cụ)</t>
  </si>
  <si>
    <t>Mộ đất</t>
  </si>
  <si>
    <t>01, 02</t>
  </si>
  <si>
    <t>đ/mộ</t>
  </si>
  <si>
    <t>Nguyễn Văn Thả</t>
  </si>
  <si>
    <t>03: Dương Văn Tích (Cụ)                            04:Dương Thị Thiện (Cụ)</t>
  </si>
  <si>
    <t>Xây trát</t>
  </si>
  <si>
    <t>03, 04</t>
  </si>
  <si>
    <t>05: Nguyễn Thị Tự  (Mẹ đẻ)</t>
  </si>
  <si>
    <t>Xây ốp</t>
  </si>
  <si>
    <t>05</t>
  </si>
  <si>
    <t>(Kèm theo Quyết định số:……./QĐ-UBND  ngày …./02/2024 của Ủy ban nhân dân huyện Tân Yên)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</si>
</sst>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(* #,##0_);_(* \(#,##0\);_(* &quot;-&quot;??_);_(@_)"/>
    <numFmt numFmtId="185" formatCode="#,##0.0"/>
    <numFmt numFmtId="186" formatCode="_(* #,##0.0_);_(* \(#,##0.0\);_(* &quot;-&quot;??_);_(@_)"/>
    <numFmt numFmtId="187" formatCode="#,##0.000"/>
    <numFmt numFmtId="188" formatCode="_-* #,##0.0\ _₫_-;\-* #,##0.0\ _₫_-;_-* &quot;-&quot;??\ _₫_-;_-@_-"/>
    <numFmt numFmtId="189" formatCode="_(* #,##0.0_);_(* \(#,##0.0\);_(* &quot;-&quot;?_);_(@_)"/>
    <numFmt numFmtId="190" formatCode="0.0"/>
    <numFmt numFmtId="191" formatCode="0.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1010000]d/m/yyyy;@"/>
    <numFmt numFmtId="197" formatCode="_-* #,##0.0_-;\-* #,##0.0_-;_-* &quot;-&quot;?_-;_-@_-"/>
    <numFmt numFmtId="198" formatCode="_-* #,##0.0\ _₫_-;\-* #,##0.0\ _₫_-;_-* &quot;-&quot;?\ _₫_-;_-@_-"/>
    <numFmt numFmtId="199" formatCode="0.000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\(0\)"/>
  </numFmts>
  <fonts count="119">
    <font>
      <sz val="11"/>
      <color theme="1"/>
      <name val="Calibri"/>
      <family val="2"/>
    </font>
    <font>
      <sz val="11"/>
      <name val="Calibri"/>
      <family val="2"/>
    </font>
    <font>
      <sz val="1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8"/>
      <name val="Times New Roman"/>
      <family val="1"/>
    </font>
    <font>
      <sz val="24"/>
      <name val="Times New Roman"/>
      <family val="1"/>
    </font>
    <font>
      <i/>
      <sz val="20"/>
      <name val="Times New Roman"/>
      <family val="1"/>
    </font>
    <font>
      <i/>
      <sz val="18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2"/>
      <name val=".VnTime"/>
      <family val="2"/>
    </font>
    <font>
      <sz val="10"/>
      <name val="Arial"/>
      <family val="2"/>
    </font>
    <font>
      <sz val="10"/>
      <name val=".VnTime"/>
      <family val="2"/>
    </font>
    <font>
      <sz val="13"/>
      <name val="Arial"/>
      <family val="2"/>
    </font>
    <font>
      <vertAlign val="superscript"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20"/>
      <name val="Times New Roman"/>
      <family val="1"/>
    </font>
    <font>
      <vertAlign val="superscript"/>
      <sz val="20"/>
      <color indexed="10"/>
      <name val="Times New Roman"/>
      <family val="1"/>
    </font>
    <font>
      <vertAlign val="superscript"/>
      <sz val="2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3"/>
      <color indexed="8"/>
      <name val="Times New Roman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20"/>
      <color indexed="10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3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3"/>
      <color theme="1"/>
      <name val="Times New Roman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20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13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82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82" fillId="0" borderId="0">
      <alignment/>
      <protection/>
    </xf>
    <xf numFmtId="0" fontId="11" fillId="0" borderId="0">
      <alignment/>
      <protection/>
    </xf>
    <xf numFmtId="0" fontId="23" fillId="0" borderId="0">
      <alignment/>
      <protection/>
    </xf>
    <xf numFmtId="0" fontId="22" fillId="32" borderId="7" applyNumberFormat="0" applyFont="0" applyAlignment="0" applyProtection="0"/>
    <xf numFmtId="0" fontId="93" fillId="27" borderId="8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471">
    <xf numFmtId="0" fontId="0" fillId="0" borderId="0" xfId="0" applyFont="1" applyAlignment="1">
      <alignment/>
    </xf>
    <xf numFmtId="0" fontId="6" fillId="33" borderId="0" xfId="70" applyFont="1" applyFill="1" applyAlignment="1">
      <alignment horizontal="center" vertical="center" wrapText="1"/>
      <protection/>
    </xf>
    <xf numFmtId="0" fontId="9" fillId="33" borderId="0" xfId="70" applyFont="1" applyFill="1" applyAlignment="1">
      <alignment horizontal="center" vertical="center" wrapText="1"/>
      <protection/>
    </xf>
    <xf numFmtId="3" fontId="8" fillId="33" borderId="10" xfId="0" applyNumberFormat="1" applyFont="1" applyFill="1" applyBorder="1" applyAlignment="1">
      <alignment horizontal="center" vertical="center" wrapText="1"/>
    </xf>
    <xf numFmtId="0" fontId="97" fillId="33" borderId="0" xfId="70" applyFont="1" applyFill="1" applyAlignment="1">
      <alignment vertical="center"/>
      <protection/>
    </xf>
    <xf numFmtId="0" fontId="97" fillId="33" borderId="11" xfId="70" applyFont="1" applyFill="1" applyBorder="1" applyAlignment="1">
      <alignment vertical="center"/>
      <protection/>
    </xf>
    <xf numFmtId="0" fontId="12" fillId="33" borderId="0" xfId="70" applyFont="1" applyFill="1" applyAlignment="1">
      <alignment vertical="center"/>
      <protection/>
    </xf>
    <xf numFmtId="0" fontId="98" fillId="33" borderId="0" xfId="70" applyFont="1" applyFill="1" applyAlignment="1">
      <alignment vertical="center"/>
      <protection/>
    </xf>
    <xf numFmtId="0" fontId="12" fillId="33" borderId="0" xfId="0" applyFont="1" applyFill="1" applyBorder="1" applyAlignment="1">
      <alignment horizontal="center" vertical="center" wrapText="1"/>
    </xf>
    <xf numFmtId="0" fontId="5" fillId="33" borderId="0" xfId="70" applyFont="1" applyFill="1" applyAlignment="1">
      <alignment horizontal="center" vertical="center"/>
      <protection/>
    </xf>
    <xf numFmtId="0" fontId="3" fillId="33" borderId="0" xfId="70" applyFont="1" applyFill="1" applyAlignment="1">
      <alignment horizontal="left"/>
      <protection/>
    </xf>
    <xf numFmtId="0" fontId="3" fillId="33" borderId="0" xfId="70" applyFont="1" applyFill="1" applyAlignment="1">
      <alignment horizontal="left" wrapText="1"/>
      <protection/>
    </xf>
    <xf numFmtId="0" fontId="2" fillId="33" borderId="0" xfId="70" applyFont="1" applyFill="1" applyAlignment="1">
      <alignment horizontal="center" wrapText="1"/>
      <protection/>
    </xf>
    <xf numFmtId="0" fontId="3" fillId="33" borderId="0" xfId="70" applyFont="1" applyFill="1" applyAlignment="1">
      <alignment horizontal="center"/>
      <protection/>
    </xf>
    <xf numFmtId="0" fontId="3" fillId="33" borderId="0" xfId="70" applyFont="1" applyFill="1" applyAlignment="1">
      <alignment horizontal="right"/>
      <protection/>
    </xf>
    <xf numFmtId="0" fontId="3" fillId="33" borderId="0" xfId="70" applyFont="1" applyFill="1">
      <alignment/>
      <protection/>
    </xf>
    <xf numFmtId="0" fontId="3" fillId="33" borderId="0" xfId="70" applyFont="1" applyFill="1" applyAlignment="1">
      <alignment/>
      <protection/>
    </xf>
    <xf numFmtId="0" fontId="11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 wrapText="1"/>
    </xf>
    <xf numFmtId="187" fontId="3" fillId="33" borderId="0" xfId="0" applyNumberFormat="1" applyFont="1" applyFill="1" applyBorder="1" applyAlignment="1">
      <alignment horizontal="right" vertical="center" wrapText="1"/>
    </xf>
    <xf numFmtId="41" fontId="3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4" fillId="33" borderId="0" xfId="70" applyFont="1" applyFill="1" applyAlignment="1">
      <alignment horizontal="center"/>
      <protection/>
    </xf>
    <xf numFmtId="0" fontId="11" fillId="33" borderId="0" xfId="70" applyFont="1" applyFill="1">
      <alignment/>
      <protection/>
    </xf>
    <xf numFmtId="0" fontId="4" fillId="33" borderId="0" xfId="70" applyFont="1" applyFill="1">
      <alignment/>
      <protection/>
    </xf>
    <xf numFmtId="0" fontId="6" fillId="33" borderId="10" xfId="70" applyFont="1" applyFill="1" applyBorder="1" applyAlignment="1">
      <alignment horizontal="center" vertical="center" wrapText="1"/>
      <protection/>
    </xf>
    <xf numFmtId="0" fontId="6" fillId="33" borderId="12" xfId="70" applyFont="1" applyFill="1" applyBorder="1" applyAlignment="1">
      <alignment horizontal="center" vertical="center" wrapText="1"/>
      <protection/>
    </xf>
    <xf numFmtId="0" fontId="7" fillId="33" borderId="12" xfId="70" applyFont="1" applyFill="1" applyBorder="1" applyAlignment="1">
      <alignment horizontal="center" vertical="center" wrapText="1"/>
      <protection/>
    </xf>
    <xf numFmtId="0" fontId="7" fillId="33" borderId="13" xfId="70" applyFont="1" applyFill="1" applyBorder="1" applyAlignment="1">
      <alignment horizontal="center" vertical="center" wrapText="1"/>
      <protection/>
    </xf>
    <xf numFmtId="0" fontId="7" fillId="33" borderId="14" xfId="70" applyFont="1" applyFill="1" applyBorder="1" applyAlignment="1">
      <alignment horizontal="center" vertical="center" wrapText="1"/>
      <protection/>
    </xf>
    <xf numFmtId="0" fontId="6" fillId="33" borderId="12" xfId="70" applyFont="1" applyFill="1" applyBorder="1" applyAlignment="1">
      <alignment vertical="center" wrapText="1"/>
      <protection/>
    </xf>
    <xf numFmtId="0" fontId="9" fillId="33" borderId="10" xfId="70" applyFont="1" applyFill="1" applyBorder="1" applyAlignment="1">
      <alignment horizontal="center" vertical="center" wrapText="1"/>
      <protection/>
    </xf>
    <xf numFmtId="0" fontId="16" fillId="33" borderId="10" xfId="70" applyFont="1" applyFill="1" applyBorder="1" applyAlignment="1">
      <alignment horizontal="center" vertical="center" wrapText="1"/>
      <protection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left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185" fontId="8" fillId="33" borderId="10" xfId="0" applyNumberFormat="1" applyFont="1" applyFill="1" applyBorder="1" applyAlignment="1">
      <alignment horizontal="right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85" fontId="12" fillId="33" borderId="10" xfId="0" applyNumberFormat="1" applyFont="1" applyFill="1" applyBorder="1" applyAlignment="1">
      <alignment horizontal="center" vertical="center" wrapText="1"/>
    </xf>
    <xf numFmtId="0" fontId="5" fillId="33" borderId="10" xfId="70" applyFont="1" applyFill="1" applyBorder="1" applyAlignment="1">
      <alignment horizontal="center" vertical="center" wrapText="1"/>
      <protection/>
    </xf>
    <xf numFmtId="0" fontId="11" fillId="33" borderId="10" xfId="70" applyFont="1" applyFill="1" applyBorder="1" applyAlignment="1">
      <alignment horizontal="center" vertical="center" wrapText="1"/>
      <protection/>
    </xf>
    <xf numFmtId="185" fontId="8" fillId="33" borderId="10" xfId="0" applyNumberFormat="1" applyFont="1" applyFill="1" applyBorder="1" applyAlignment="1">
      <alignment horizontal="center" vertical="center" wrapText="1"/>
    </xf>
    <xf numFmtId="188" fontId="12" fillId="33" borderId="10" xfId="42" applyNumberFormat="1" applyFont="1" applyFill="1" applyBorder="1" applyAlignment="1">
      <alignment horizontal="right" vertical="center" wrapText="1"/>
    </xf>
    <xf numFmtId="188" fontId="12" fillId="34" borderId="10" xfId="42" applyNumberFormat="1" applyFont="1" applyFill="1" applyBorder="1" applyAlignment="1">
      <alignment horizontal="right" vertical="center" wrapText="1"/>
    </xf>
    <xf numFmtId="185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 wrapText="1"/>
    </xf>
    <xf numFmtId="186" fontId="12" fillId="33" borderId="10" xfId="42" applyNumberFormat="1" applyFont="1" applyFill="1" applyBorder="1" applyAlignment="1">
      <alignment horizontal="right" vertical="center"/>
    </xf>
    <xf numFmtId="186" fontId="17" fillId="33" borderId="10" xfId="42" applyNumberFormat="1" applyFont="1" applyFill="1" applyBorder="1" applyAlignment="1">
      <alignment horizontal="right" vertical="center"/>
    </xf>
    <xf numFmtId="184" fontId="12" fillId="33" borderId="10" xfId="42" applyNumberFormat="1" applyFont="1" applyFill="1" applyBorder="1" applyAlignment="1">
      <alignment horizontal="center" vertical="center" wrapText="1"/>
    </xf>
    <xf numFmtId="184" fontId="12" fillId="33" borderId="10" xfId="42" applyNumberFormat="1" applyFont="1" applyFill="1" applyBorder="1" applyAlignment="1">
      <alignment vertical="center"/>
    </xf>
    <xf numFmtId="185" fontId="12" fillId="33" borderId="10" xfId="0" applyNumberFormat="1" applyFont="1" applyFill="1" applyBorder="1" applyAlignment="1">
      <alignment horizontal="left" vertical="center" wrapText="1"/>
    </xf>
    <xf numFmtId="186" fontId="12" fillId="33" borderId="10" xfId="42" applyNumberFormat="1" applyFont="1" applyFill="1" applyBorder="1" applyAlignment="1">
      <alignment horizontal="center" vertical="center"/>
    </xf>
    <xf numFmtId="0" fontId="12" fillId="33" borderId="10" xfId="42" applyNumberFormat="1" applyFont="1" applyFill="1" applyBorder="1" applyAlignment="1">
      <alignment horizontal="center" vertical="center"/>
    </xf>
    <xf numFmtId="187" fontId="9" fillId="33" borderId="10" xfId="70" applyNumberFormat="1" applyFont="1" applyFill="1" applyBorder="1" applyAlignment="1">
      <alignment horizontal="center" vertical="center" wrapText="1"/>
      <protection/>
    </xf>
    <xf numFmtId="41" fontId="9" fillId="33" borderId="10" xfId="70" applyNumberFormat="1" applyFont="1" applyFill="1" applyBorder="1" applyAlignment="1">
      <alignment horizontal="center" vertical="center" wrapText="1"/>
      <protection/>
    </xf>
    <xf numFmtId="9" fontId="12" fillId="33" borderId="10" xfId="78" applyFont="1" applyFill="1" applyBorder="1" applyAlignment="1">
      <alignment horizontal="center" vertical="center" wrapText="1"/>
    </xf>
    <xf numFmtId="184" fontId="12" fillId="33" borderId="10" xfId="42" applyNumberFormat="1" applyFont="1" applyFill="1" applyBorder="1" applyAlignment="1">
      <alignment horizontal="right" vertical="center" wrapText="1"/>
    </xf>
    <xf numFmtId="3" fontId="12" fillId="33" borderId="10" xfId="42" applyNumberFormat="1" applyFont="1" applyFill="1" applyBorder="1" applyAlignment="1">
      <alignment horizontal="right" vertical="center" wrapText="1"/>
    </xf>
    <xf numFmtId="187" fontId="12" fillId="33" borderId="10" xfId="0" applyNumberFormat="1" applyFont="1" applyFill="1" applyBorder="1" applyAlignment="1">
      <alignment horizontal="center" vertical="center" wrapText="1"/>
    </xf>
    <xf numFmtId="41" fontId="12" fillId="33" borderId="10" xfId="0" applyNumberFormat="1" applyFont="1" applyFill="1" applyBorder="1" applyAlignment="1">
      <alignment vertical="center" wrapText="1"/>
    </xf>
    <xf numFmtId="3" fontId="12" fillId="33" borderId="10" xfId="0" applyNumberFormat="1" applyFont="1" applyFill="1" applyBorder="1" applyAlignment="1">
      <alignment horizontal="right" vertical="center" wrapText="1"/>
    </xf>
    <xf numFmtId="0" fontId="8" fillId="33" borderId="11" xfId="70" applyFont="1" applyFill="1" applyBorder="1" applyAlignment="1">
      <alignment vertical="center"/>
      <protection/>
    </xf>
    <xf numFmtId="3" fontId="6" fillId="33" borderId="10" xfId="0" applyNumberFormat="1" applyFont="1" applyFill="1" applyBorder="1" applyAlignment="1">
      <alignment horizontal="center" vertical="center" wrapText="1"/>
    </xf>
    <xf numFmtId="0" fontId="10" fillId="33" borderId="0" xfId="70" applyFont="1" applyFill="1" applyAlignment="1">
      <alignment horizontal="center" vertical="center" wrapText="1"/>
      <protection/>
    </xf>
    <xf numFmtId="0" fontId="9" fillId="33" borderId="15" xfId="70" applyFont="1" applyFill="1" applyBorder="1" applyAlignment="1">
      <alignment horizontal="center" vertical="center" wrapText="1"/>
      <protection/>
    </xf>
    <xf numFmtId="0" fontId="9" fillId="33" borderId="14" xfId="70" applyFont="1" applyFill="1" applyBorder="1" applyAlignment="1">
      <alignment horizontal="center" vertical="center" wrapText="1"/>
      <protection/>
    </xf>
    <xf numFmtId="3" fontId="17" fillId="33" borderId="10" xfId="0" applyNumberFormat="1" applyFont="1" applyFill="1" applyBorder="1" applyAlignment="1">
      <alignment horizontal="right" vertical="center" wrapText="1"/>
    </xf>
    <xf numFmtId="0" fontId="97" fillId="33" borderId="0" xfId="70" applyFont="1" applyFill="1" applyAlignment="1">
      <alignment horizontal="center" vertical="center"/>
      <protection/>
    </xf>
    <xf numFmtId="0" fontId="97" fillId="33" borderId="0" xfId="70" applyFont="1" applyFill="1" applyAlignment="1">
      <alignment vertical="center" wrapText="1"/>
      <protection/>
    </xf>
    <xf numFmtId="3" fontId="17" fillId="33" borderId="12" xfId="0" applyNumberFormat="1" applyFont="1" applyFill="1" applyBorder="1" applyAlignment="1">
      <alignment horizontal="right" vertical="center" wrapText="1"/>
    </xf>
    <xf numFmtId="3" fontId="17" fillId="33" borderId="10" xfId="0" applyNumberFormat="1" applyFont="1" applyFill="1" applyBorder="1" applyAlignment="1">
      <alignment vertical="center" wrapText="1"/>
    </xf>
    <xf numFmtId="3" fontId="17" fillId="33" borderId="14" xfId="0" applyNumberFormat="1" applyFont="1" applyFill="1" applyBorder="1" applyAlignment="1">
      <alignment vertical="center" wrapText="1"/>
    </xf>
    <xf numFmtId="0" fontId="97" fillId="33" borderId="0" xfId="70" applyFont="1" applyFill="1" applyBorder="1" applyAlignment="1">
      <alignment vertical="center"/>
      <protection/>
    </xf>
    <xf numFmtId="3" fontId="12" fillId="34" borderId="10" xfId="42" applyNumberFormat="1" applyFont="1" applyFill="1" applyBorder="1" applyAlignment="1">
      <alignment horizontal="right" vertical="center" wrapText="1"/>
    </xf>
    <xf numFmtId="0" fontId="97" fillId="34" borderId="0" xfId="70" applyFont="1" applyFill="1" applyAlignment="1">
      <alignment horizontal="center" vertical="center"/>
      <protection/>
    </xf>
    <xf numFmtId="0" fontId="97" fillId="34" borderId="0" xfId="70" applyFont="1" applyFill="1" applyAlignment="1">
      <alignment vertical="center" wrapText="1"/>
      <protection/>
    </xf>
    <xf numFmtId="0" fontId="97" fillId="34" borderId="0" xfId="70" applyFont="1" applyFill="1" applyAlignment="1">
      <alignment vertical="center"/>
      <protection/>
    </xf>
    <xf numFmtId="3" fontId="17" fillId="33" borderId="12" xfId="0" applyNumberFormat="1" applyFont="1" applyFill="1" applyBorder="1" applyAlignment="1">
      <alignment vertical="center" wrapText="1"/>
    </xf>
    <xf numFmtId="3" fontId="97" fillId="33" borderId="0" xfId="70" applyNumberFormat="1" applyFont="1" applyFill="1" applyAlignment="1">
      <alignment vertical="center"/>
      <protection/>
    </xf>
    <xf numFmtId="0" fontId="2" fillId="33" borderId="12" xfId="0" applyFont="1" applyFill="1" applyBorder="1" applyAlignment="1">
      <alignment horizontal="center" vertical="center" wrapText="1"/>
    </xf>
    <xf numFmtId="3" fontId="12" fillId="33" borderId="14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185" fontId="12" fillId="33" borderId="14" xfId="0" applyNumberFormat="1" applyFont="1" applyFill="1" applyBorder="1" applyAlignment="1">
      <alignment horizontal="center" vertical="center" wrapText="1"/>
    </xf>
    <xf numFmtId="0" fontId="12" fillId="33" borderId="10" xfId="70" applyFont="1" applyFill="1" applyBorder="1" applyAlignment="1">
      <alignment horizontal="center" vertical="center"/>
      <protection/>
    </xf>
    <xf numFmtId="0" fontId="12" fillId="33" borderId="10" xfId="70" applyFont="1" applyFill="1" applyBorder="1" applyAlignment="1">
      <alignment horizontal="left" vertical="center"/>
      <protection/>
    </xf>
    <xf numFmtId="0" fontId="7" fillId="33" borderId="10" xfId="70" applyFont="1" applyFill="1" applyBorder="1" applyAlignment="1">
      <alignment horizontal="center"/>
      <protection/>
    </xf>
    <xf numFmtId="0" fontId="12" fillId="33" borderId="10" xfId="70" applyFont="1" applyFill="1" applyBorder="1" applyAlignment="1">
      <alignment horizontal="left" vertical="center" wrapText="1"/>
      <protection/>
    </xf>
    <xf numFmtId="0" fontId="2" fillId="33" borderId="10" xfId="70" applyFont="1" applyFill="1" applyBorder="1" applyAlignment="1">
      <alignment horizontal="center" wrapText="1"/>
      <protection/>
    </xf>
    <xf numFmtId="0" fontId="12" fillId="33" borderId="10" xfId="70" applyFont="1" applyFill="1" applyBorder="1" applyAlignment="1">
      <alignment horizontal="right" vertical="center"/>
      <protection/>
    </xf>
    <xf numFmtId="0" fontId="2" fillId="33" borderId="10" xfId="70" applyFont="1" applyFill="1" applyBorder="1" applyAlignment="1">
      <alignment horizontal="center" vertical="center" wrapText="1"/>
      <protection/>
    </xf>
    <xf numFmtId="0" fontId="98" fillId="33" borderId="10" xfId="70" applyFont="1" applyFill="1" applyBorder="1" applyAlignment="1">
      <alignment horizontal="center" vertical="center"/>
      <protection/>
    </xf>
    <xf numFmtId="0" fontId="98" fillId="33" borderId="10" xfId="70" applyFont="1" applyFill="1" applyBorder="1" applyAlignment="1">
      <alignment horizontal="left" vertical="center"/>
      <protection/>
    </xf>
    <xf numFmtId="0" fontId="98" fillId="33" borderId="10" xfId="70" applyFont="1" applyFill="1" applyBorder="1" applyAlignment="1">
      <alignment horizontal="left" vertical="center" wrapText="1"/>
      <protection/>
    </xf>
    <xf numFmtId="0" fontId="99" fillId="33" borderId="10" xfId="70" applyFont="1" applyFill="1" applyBorder="1" applyAlignment="1">
      <alignment horizontal="center" wrapText="1"/>
      <protection/>
    </xf>
    <xf numFmtId="0" fontId="98" fillId="33" borderId="10" xfId="70" applyFont="1" applyFill="1" applyBorder="1" applyAlignment="1">
      <alignment horizontal="right" vertical="center"/>
      <protection/>
    </xf>
    <xf numFmtId="0" fontId="98" fillId="33" borderId="10" xfId="0" applyFont="1" applyFill="1" applyBorder="1" applyAlignment="1">
      <alignment horizontal="center" vertical="center" wrapText="1"/>
    </xf>
    <xf numFmtId="188" fontId="12" fillId="33" borderId="14" xfId="42" applyNumberFormat="1" applyFont="1" applyFill="1" applyBorder="1" applyAlignment="1">
      <alignment horizontal="right" vertical="center" wrapText="1"/>
    </xf>
    <xf numFmtId="185" fontId="98" fillId="33" borderId="10" xfId="0" applyNumberFormat="1" applyFont="1" applyFill="1" applyBorder="1" applyAlignment="1">
      <alignment horizontal="center" vertical="center" wrapText="1"/>
    </xf>
    <xf numFmtId="0" fontId="100" fillId="33" borderId="0" xfId="70" applyFont="1" applyFill="1" applyAlignment="1">
      <alignment horizontal="right"/>
      <protection/>
    </xf>
    <xf numFmtId="0" fontId="100" fillId="33" borderId="0" xfId="70" applyFont="1" applyFill="1" applyAlignment="1">
      <alignment horizontal="left"/>
      <protection/>
    </xf>
    <xf numFmtId="188" fontId="98" fillId="33" borderId="10" xfId="42" applyNumberFormat="1" applyFont="1" applyFill="1" applyBorder="1" applyAlignment="1">
      <alignment horizontal="right" vertical="center" wrapText="1"/>
    </xf>
    <xf numFmtId="189" fontId="98" fillId="33" borderId="10" xfId="70" applyNumberFormat="1" applyFont="1" applyFill="1" applyBorder="1" applyAlignment="1">
      <alignment horizontal="right" vertical="center"/>
      <protection/>
    </xf>
    <xf numFmtId="186" fontId="17" fillId="33" borderId="14" xfId="42" applyNumberFormat="1" applyFont="1" applyFill="1" applyBorder="1" applyAlignment="1">
      <alignment horizontal="right" vertical="center"/>
    </xf>
    <xf numFmtId="184" fontId="12" fillId="33" borderId="14" xfId="42" applyNumberFormat="1" applyFont="1" applyFill="1" applyBorder="1" applyAlignment="1">
      <alignment horizontal="center" vertical="center" wrapText="1"/>
    </xf>
    <xf numFmtId="184" fontId="12" fillId="33" borderId="14" xfId="42" applyNumberFormat="1" applyFont="1" applyFill="1" applyBorder="1" applyAlignment="1">
      <alignment vertical="center"/>
    </xf>
    <xf numFmtId="185" fontId="12" fillId="33" borderId="14" xfId="0" applyNumberFormat="1" applyFont="1" applyFill="1" applyBorder="1" applyAlignment="1">
      <alignment horizontal="left" vertical="center" wrapText="1"/>
    </xf>
    <xf numFmtId="186" fontId="12" fillId="33" borderId="14" xfId="42" applyNumberFormat="1" applyFont="1" applyFill="1" applyBorder="1" applyAlignment="1">
      <alignment horizontal="center" vertical="center"/>
    </xf>
    <xf numFmtId="0" fontId="12" fillId="33" borderId="14" xfId="42" applyNumberFormat="1" applyFont="1" applyFill="1" applyBorder="1" applyAlignment="1">
      <alignment horizontal="center" vertical="center"/>
    </xf>
    <xf numFmtId="186" fontId="17" fillId="33" borderId="10" xfId="70" applyNumberFormat="1" applyFont="1" applyFill="1" applyBorder="1" applyAlignment="1">
      <alignment vertical="center"/>
      <protection/>
    </xf>
    <xf numFmtId="186" fontId="101" fillId="33" borderId="10" xfId="70" applyNumberFormat="1" applyFont="1" applyFill="1" applyBorder="1" applyAlignment="1">
      <alignment vertical="center"/>
      <protection/>
    </xf>
    <xf numFmtId="184" fontId="98" fillId="33" borderId="10" xfId="42" applyNumberFormat="1" applyFont="1" applyFill="1" applyBorder="1" applyAlignment="1">
      <alignment horizontal="center" vertical="center" wrapText="1"/>
    </xf>
    <xf numFmtId="184" fontId="98" fillId="33" borderId="10" xfId="42" applyNumberFormat="1" applyFont="1" applyFill="1" applyBorder="1" applyAlignment="1">
      <alignment vertical="center"/>
    </xf>
    <xf numFmtId="185" fontId="98" fillId="33" borderId="10" xfId="0" applyNumberFormat="1" applyFont="1" applyFill="1" applyBorder="1" applyAlignment="1">
      <alignment horizontal="left" vertical="center" wrapText="1"/>
    </xf>
    <xf numFmtId="186" fontId="98" fillId="33" borderId="10" xfId="42" applyNumberFormat="1" applyFont="1" applyFill="1" applyBorder="1" applyAlignment="1">
      <alignment horizontal="center" vertical="center"/>
    </xf>
    <xf numFmtId="0" fontId="98" fillId="33" borderId="10" xfId="42" applyNumberFormat="1" applyFont="1" applyFill="1" applyBorder="1" applyAlignment="1">
      <alignment horizontal="center" vertical="center"/>
    </xf>
    <xf numFmtId="9" fontId="12" fillId="33" borderId="14" xfId="78" applyFont="1" applyFill="1" applyBorder="1" applyAlignment="1">
      <alignment horizontal="center" vertical="center" wrapText="1"/>
    </xf>
    <xf numFmtId="184" fontId="12" fillId="33" borderId="14" xfId="42" applyNumberFormat="1" applyFont="1" applyFill="1" applyBorder="1" applyAlignment="1">
      <alignment horizontal="right" vertical="center" wrapText="1"/>
    </xf>
    <xf numFmtId="3" fontId="12" fillId="33" borderId="14" xfId="42" applyNumberFormat="1" applyFont="1" applyFill="1" applyBorder="1" applyAlignment="1">
      <alignment horizontal="right" vertical="center" wrapText="1"/>
    </xf>
    <xf numFmtId="187" fontId="12" fillId="33" borderId="14" xfId="0" applyNumberFormat="1" applyFont="1" applyFill="1" applyBorder="1" applyAlignment="1">
      <alignment horizontal="center" vertical="center" wrapText="1"/>
    </xf>
    <xf numFmtId="41" fontId="12" fillId="33" borderId="14" xfId="0" applyNumberFormat="1" applyFont="1" applyFill="1" applyBorder="1" applyAlignment="1">
      <alignment vertical="center" wrapText="1"/>
    </xf>
    <xf numFmtId="3" fontId="12" fillId="33" borderId="14" xfId="0" applyNumberFormat="1" applyFont="1" applyFill="1" applyBorder="1" applyAlignment="1">
      <alignment horizontal="right" vertical="center" wrapText="1"/>
    </xf>
    <xf numFmtId="41" fontId="12" fillId="33" borderId="10" xfId="0" applyNumberFormat="1" applyFont="1" applyFill="1" applyBorder="1" applyAlignment="1">
      <alignment horizontal="center" vertical="center" wrapText="1"/>
    </xf>
    <xf numFmtId="9" fontId="98" fillId="33" borderId="10" xfId="78" applyFont="1" applyFill="1" applyBorder="1" applyAlignment="1">
      <alignment horizontal="center" vertical="center" wrapText="1"/>
    </xf>
    <xf numFmtId="184" fontId="98" fillId="33" borderId="10" xfId="42" applyNumberFormat="1" applyFont="1" applyFill="1" applyBorder="1" applyAlignment="1">
      <alignment horizontal="right" vertical="center" wrapText="1"/>
    </xf>
    <xf numFmtId="3" fontId="98" fillId="33" borderId="10" xfId="42" applyNumberFormat="1" applyFont="1" applyFill="1" applyBorder="1" applyAlignment="1">
      <alignment horizontal="right" vertical="center" wrapText="1"/>
    </xf>
    <xf numFmtId="187" fontId="98" fillId="33" borderId="10" xfId="0" applyNumberFormat="1" applyFont="1" applyFill="1" applyBorder="1" applyAlignment="1">
      <alignment horizontal="center" vertical="center" wrapText="1"/>
    </xf>
    <xf numFmtId="41" fontId="98" fillId="33" borderId="10" xfId="0" applyNumberFormat="1" applyFont="1" applyFill="1" applyBorder="1" applyAlignment="1">
      <alignment horizontal="center" vertical="center" wrapText="1"/>
    </xf>
    <xf numFmtId="3" fontId="98" fillId="33" borderId="10" xfId="0" applyNumberFormat="1" applyFont="1" applyFill="1" applyBorder="1" applyAlignment="1">
      <alignment horizontal="right" vertical="center" wrapText="1"/>
    </xf>
    <xf numFmtId="0" fontId="97" fillId="33" borderId="11" xfId="70" applyFont="1" applyFill="1" applyBorder="1" applyAlignment="1">
      <alignment horizontal="center" vertical="center"/>
      <protection/>
    </xf>
    <xf numFmtId="0" fontId="97" fillId="33" borderId="11" xfId="70" applyFont="1" applyFill="1" applyBorder="1" applyAlignment="1">
      <alignment vertical="center" wrapText="1"/>
      <protection/>
    </xf>
    <xf numFmtId="0" fontId="6" fillId="33" borderId="0" xfId="70" applyFont="1" applyFill="1" applyAlignment="1">
      <alignment horizontal="center"/>
      <protection/>
    </xf>
    <xf numFmtId="0" fontId="102" fillId="33" borderId="0" xfId="70" applyFont="1" applyFill="1" applyAlignment="1">
      <alignment horizontal="center"/>
      <protection/>
    </xf>
    <xf numFmtId="3" fontId="101" fillId="33" borderId="10" xfId="0" applyNumberFormat="1" applyFont="1" applyFill="1" applyBorder="1" applyAlignment="1">
      <alignment vertical="center" wrapText="1"/>
    </xf>
    <xf numFmtId="0" fontId="103" fillId="33" borderId="0" xfId="70" applyFont="1" applyFill="1" applyAlignment="1">
      <alignment horizontal="center"/>
      <protection/>
    </xf>
    <xf numFmtId="0" fontId="104" fillId="33" borderId="0" xfId="70" applyFont="1" applyFill="1">
      <alignment/>
      <protection/>
    </xf>
    <xf numFmtId="0" fontId="103" fillId="33" borderId="0" xfId="70" applyFont="1" applyFill="1">
      <alignment/>
      <protection/>
    </xf>
    <xf numFmtId="190" fontId="19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 wrapText="1"/>
    </xf>
    <xf numFmtId="1" fontId="20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90" fontId="20" fillId="33" borderId="0" xfId="0" applyNumberFormat="1" applyFont="1" applyFill="1" applyBorder="1" applyAlignment="1">
      <alignment horizontal="right" vertical="center"/>
    </xf>
    <xf numFmtId="190" fontId="7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190" fontId="20" fillId="33" borderId="0" xfId="70" applyNumberFormat="1" applyFont="1" applyFill="1" applyBorder="1" applyAlignment="1">
      <alignment horizontal="right" vertical="center"/>
      <protection/>
    </xf>
    <xf numFmtId="190" fontId="20" fillId="33" borderId="0" xfId="70" applyNumberFormat="1" applyFont="1" applyFill="1" applyBorder="1" applyAlignment="1">
      <alignment horizontal="center" vertical="center"/>
      <protection/>
    </xf>
    <xf numFmtId="184" fontId="20" fillId="33" borderId="0" xfId="48" applyNumberFormat="1" applyFont="1" applyFill="1" applyBorder="1" applyAlignment="1">
      <alignment horizontal="center" vertical="center" wrapText="1"/>
    </xf>
    <xf numFmtId="184" fontId="20" fillId="33" borderId="0" xfId="48" applyNumberFormat="1" applyFont="1" applyFill="1" applyBorder="1" applyAlignment="1">
      <alignment horizontal="right" vertical="center" wrapText="1"/>
    </xf>
    <xf numFmtId="3" fontId="20" fillId="33" borderId="0" xfId="48" applyNumberFormat="1" applyFont="1" applyFill="1" applyBorder="1" applyAlignment="1">
      <alignment horizontal="right" vertical="center" wrapText="1"/>
    </xf>
    <xf numFmtId="187" fontId="19" fillId="33" borderId="0" xfId="0" applyNumberFormat="1" applyFont="1" applyFill="1" applyBorder="1" applyAlignment="1">
      <alignment horizontal="right" vertical="center" wrapText="1"/>
    </xf>
    <xf numFmtId="41" fontId="20" fillId="33" borderId="0" xfId="48" applyNumberFormat="1" applyFont="1" applyFill="1" applyBorder="1" applyAlignment="1">
      <alignment horizontal="center" vertical="center" wrapText="1"/>
    </xf>
    <xf numFmtId="0" fontId="97" fillId="35" borderId="0" xfId="70" applyFont="1" applyFill="1" applyAlignment="1">
      <alignment vertical="center"/>
      <protection/>
    </xf>
    <xf numFmtId="0" fontId="100" fillId="33" borderId="0" xfId="70" applyFont="1" applyFill="1" applyAlignment="1">
      <alignment vertical="center"/>
      <protection/>
    </xf>
    <xf numFmtId="0" fontId="97" fillId="34" borderId="0" xfId="70" applyFont="1" applyFill="1" applyAlignment="1">
      <alignment horizontal="left" vertical="center"/>
      <protection/>
    </xf>
    <xf numFmtId="0" fontId="3" fillId="33" borderId="0" xfId="70" applyFont="1" applyFill="1" applyAlignment="1">
      <alignment vertical="center"/>
      <protection/>
    </xf>
    <xf numFmtId="0" fontId="12" fillId="34" borderId="0" xfId="70" applyFont="1" applyFill="1" applyAlignment="1">
      <alignment vertical="center"/>
      <protection/>
    </xf>
    <xf numFmtId="0" fontId="105" fillId="33" borderId="0" xfId="70" applyFont="1" applyFill="1" applyAlignment="1">
      <alignment vertical="center"/>
      <protection/>
    </xf>
    <xf numFmtId="3" fontId="12" fillId="35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185" fontId="12" fillId="35" borderId="10" xfId="0" applyNumberFormat="1" applyFont="1" applyFill="1" applyBorder="1" applyAlignment="1">
      <alignment horizontal="center" vertical="center" wrapText="1"/>
    </xf>
    <xf numFmtId="3" fontId="98" fillId="33" borderId="10" xfId="0" applyNumberFormat="1" applyFont="1" applyFill="1" applyBorder="1" applyAlignment="1">
      <alignment horizontal="center" vertical="center" wrapText="1"/>
    </xf>
    <xf numFmtId="0" fontId="98" fillId="33" borderId="10" xfId="0" applyFont="1" applyFill="1" applyBorder="1" applyAlignment="1">
      <alignment horizontal="left" vertical="center" wrapText="1"/>
    </xf>
    <xf numFmtId="0" fontId="99" fillId="33" borderId="10" xfId="0" applyFont="1" applyFill="1" applyBorder="1" applyAlignment="1">
      <alignment horizontal="center" vertical="center" wrapText="1"/>
    </xf>
    <xf numFmtId="3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185" fontId="12" fillId="34" borderId="10" xfId="0" applyNumberFormat="1" applyFont="1" applyFill="1" applyBorder="1" applyAlignment="1">
      <alignment horizontal="center" vertical="center" wrapText="1"/>
    </xf>
    <xf numFmtId="185" fontId="12" fillId="34" borderId="10" xfId="0" applyNumberFormat="1" applyFont="1" applyFill="1" applyBorder="1" applyAlignment="1">
      <alignment horizontal="left" vertical="center" wrapText="1"/>
    </xf>
    <xf numFmtId="188" fontId="12" fillId="35" borderId="10" xfId="42" applyNumberFormat="1" applyFont="1" applyFill="1" applyBorder="1" applyAlignment="1">
      <alignment horizontal="right" vertical="center" wrapText="1"/>
    </xf>
    <xf numFmtId="3" fontId="12" fillId="34" borderId="10" xfId="0" applyNumberFormat="1" applyFont="1" applyFill="1" applyBorder="1" applyAlignment="1">
      <alignment horizontal="left" vertical="center" wrapText="1"/>
    </xf>
    <xf numFmtId="188" fontId="12" fillId="34" borderId="10" xfId="42" applyNumberFormat="1" applyFont="1" applyFill="1" applyBorder="1" applyAlignment="1">
      <alignment horizontal="left" vertical="center" wrapText="1"/>
    </xf>
    <xf numFmtId="186" fontId="12" fillId="35" borderId="10" xfId="42" applyNumberFormat="1" applyFont="1" applyFill="1" applyBorder="1" applyAlignment="1">
      <alignment horizontal="right" vertical="center"/>
    </xf>
    <xf numFmtId="186" fontId="17" fillId="35" borderId="10" xfId="42" applyNumberFormat="1" applyFont="1" applyFill="1" applyBorder="1" applyAlignment="1">
      <alignment horizontal="right" vertical="center"/>
    </xf>
    <xf numFmtId="184" fontId="12" fillId="35" borderId="10" xfId="42" applyNumberFormat="1" applyFont="1" applyFill="1" applyBorder="1" applyAlignment="1">
      <alignment horizontal="center" vertical="center" wrapText="1"/>
    </xf>
    <xf numFmtId="184" fontId="12" fillId="35" borderId="10" xfId="42" applyNumberFormat="1" applyFont="1" applyFill="1" applyBorder="1" applyAlignment="1">
      <alignment vertical="center"/>
    </xf>
    <xf numFmtId="185" fontId="12" fillId="35" borderId="10" xfId="0" applyNumberFormat="1" applyFont="1" applyFill="1" applyBorder="1" applyAlignment="1">
      <alignment horizontal="left" vertical="center" wrapText="1"/>
    </xf>
    <xf numFmtId="186" fontId="12" fillId="35" borderId="10" xfId="42" applyNumberFormat="1" applyFont="1" applyFill="1" applyBorder="1" applyAlignment="1">
      <alignment horizontal="center" vertical="center"/>
    </xf>
    <xf numFmtId="0" fontId="12" fillId="35" borderId="10" xfId="42" applyNumberFormat="1" applyFont="1" applyFill="1" applyBorder="1" applyAlignment="1">
      <alignment horizontal="center" vertical="center"/>
    </xf>
    <xf numFmtId="186" fontId="98" fillId="33" borderId="10" xfId="42" applyNumberFormat="1" applyFont="1" applyFill="1" applyBorder="1" applyAlignment="1">
      <alignment horizontal="right" vertical="center"/>
    </xf>
    <xf numFmtId="186" fontId="101" fillId="33" borderId="10" xfId="42" applyNumberFormat="1" applyFont="1" applyFill="1" applyBorder="1" applyAlignment="1">
      <alignment horizontal="right" vertical="center"/>
    </xf>
    <xf numFmtId="186" fontId="12" fillId="34" borderId="10" xfId="42" applyNumberFormat="1" applyFont="1" applyFill="1" applyBorder="1" applyAlignment="1">
      <alignment horizontal="right" vertical="center"/>
    </xf>
    <xf numFmtId="186" fontId="17" fillId="34" borderId="10" xfId="42" applyNumberFormat="1" applyFont="1" applyFill="1" applyBorder="1" applyAlignment="1">
      <alignment horizontal="right" vertical="center"/>
    </xf>
    <xf numFmtId="184" fontId="12" fillId="34" borderId="10" xfId="42" applyNumberFormat="1" applyFont="1" applyFill="1" applyBorder="1" applyAlignment="1">
      <alignment horizontal="center" vertical="center" wrapText="1"/>
    </xf>
    <xf numFmtId="184" fontId="12" fillId="34" borderId="10" xfId="42" applyNumberFormat="1" applyFont="1" applyFill="1" applyBorder="1" applyAlignment="1">
      <alignment vertical="center"/>
    </xf>
    <xf numFmtId="186" fontId="12" fillId="34" borderId="10" xfId="42" applyNumberFormat="1" applyFont="1" applyFill="1" applyBorder="1" applyAlignment="1">
      <alignment horizontal="center" vertical="center"/>
    </xf>
    <xf numFmtId="0" fontId="12" fillId="34" borderId="10" xfId="42" applyNumberFormat="1" applyFont="1" applyFill="1" applyBorder="1" applyAlignment="1">
      <alignment horizontal="center" vertical="center"/>
    </xf>
    <xf numFmtId="186" fontId="12" fillId="34" borderId="10" xfId="42" applyNumberFormat="1" applyFont="1" applyFill="1" applyBorder="1" applyAlignment="1">
      <alignment horizontal="left" vertical="center"/>
    </xf>
    <xf numFmtId="186" fontId="17" fillId="34" borderId="10" xfId="42" applyNumberFormat="1" applyFont="1" applyFill="1" applyBorder="1" applyAlignment="1">
      <alignment horizontal="left" vertical="center"/>
    </xf>
    <xf numFmtId="184" fontId="12" fillId="34" borderId="10" xfId="42" applyNumberFormat="1" applyFont="1" applyFill="1" applyBorder="1" applyAlignment="1">
      <alignment horizontal="left" vertical="center" wrapText="1"/>
    </xf>
    <xf numFmtId="184" fontId="12" fillId="34" borderId="10" xfId="42" applyNumberFormat="1" applyFont="1" applyFill="1" applyBorder="1" applyAlignment="1">
      <alignment horizontal="left" vertical="center"/>
    </xf>
    <xf numFmtId="0" fontId="12" fillId="34" borderId="10" xfId="42" applyNumberFormat="1" applyFont="1" applyFill="1" applyBorder="1" applyAlignment="1">
      <alignment horizontal="left" vertical="center"/>
    </xf>
    <xf numFmtId="9" fontId="12" fillId="35" borderId="10" xfId="78" applyFont="1" applyFill="1" applyBorder="1" applyAlignment="1">
      <alignment horizontal="center" vertical="center" wrapText="1"/>
    </xf>
    <xf numFmtId="184" fontId="12" fillId="35" borderId="10" xfId="42" applyNumberFormat="1" applyFont="1" applyFill="1" applyBorder="1" applyAlignment="1">
      <alignment horizontal="right" vertical="center" wrapText="1"/>
    </xf>
    <xf numFmtId="3" fontId="12" fillId="35" borderId="10" xfId="42" applyNumberFormat="1" applyFont="1" applyFill="1" applyBorder="1" applyAlignment="1">
      <alignment horizontal="right" vertical="center" wrapText="1"/>
    </xf>
    <xf numFmtId="187" fontId="12" fillId="35" borderId="10" xfId="0" applyNumberFormat="1" applyFont="1" applyFill="1" applyBorder="1" applyAlignment="1">
      <alignment horizontal="center" vertical="center" wrapText="1"/>
    </xf>
    <xf numFmtId="41" fontId="12" fillId="35" borderId="10" xfId="0" applyNumberFormat="1" applyFont="1" applyFill="1" applyBorder="1" applyAlignment="1">
      <alignment vertical="center" wrapText="1"/>
    </xf>
    <xf numFmtId="3" fontId="12" fillId="35" borderId="10" xfId="0" applyNumberFormat="1" applyFont="1" applyFill="1" applyBorder="1" applyAlignment="1">
      <alignment horizontal="right" vertical="center" wrapText="1"/>
    </xf>
    <xf numFmtId="41" fontId="98" fillId="33" borderId="10" xfId="0" applyNumberFormat="1" applyFont="1" applyFill="1" applyBorder="1" applyAlignment="1">
      <alignment vertical="center" wrapText="1"/>
    </xf>
    <xf numFmtId="9" fontId="12" fillId="34" borderId="10" xfId="78" applyFont="1" applyFill="1" applyBorder="1" applyAlignment="1">
      <alignment horizontal="center" vertical="center" wrapText="1"/>
    </xf>
    <xf numFmtId="184" fontId="12" fillId="34" borderId="10" xfId="42" applyNumberFormat="1" applyFont="1" applyFill="1" applyBorder="1" applyAlignment="1">
      <alignment horizontal="right" vertical="center" wrapText="1"/>
    </xf>
    <xf numFmtId="187" fontId="12" fillId="34" borderId="10" xfId="0" applyNumberFormat="1" applyFont="1" applyFill="1" applyBorder="1" applyAlignment="1">
      <alignment horizontal="center" vertical="center" wrapText="1"/>
    </xf>
    <xf numFmtId="41" fontId="12" fillId="34" borderId="10" xfId="0" applyNumberFormat="1" applyFont="1" applyFill="1" applyBorder="1" applyAlignment="1">
      <alignment vertical="center" wrapText="1"/>
    </xf>
    <xf numFmtId="3" fontId="12" fillId="34" borderId="10" xfId="0" applyNumberFormat="1" applyFont="1" applyFill="1" applyBorder="1" applyAlignment="1">
      <alignment horizontal="right" vertical="center" wrapText="1"/>
    </xf>
    <xf numFmtId="9" fontId="12" fillId="34" borderId="10" xfId="78" applyFont="1" applyFill="1" applyBorder="1" applyAlignment="1">
      <alignment horizontal="left" vertical="center" wrapText="1"/>
    </xf>
    <xf numFmtId="3" fontId="12" fillId="34" borderId="10" xfId="42" applyNumberFormat="1" applyFont="1" applyFill="1" applyBorder="1" applyAlignment="1">
      <alignment horizontal="left" vertical="center" wrapText="1"/>
    </xf>
    <xf numFmtId="187" fontId="12" fillId="34" borderId="10" xfId="0" applyNumberFormat="1" applyFont="1" applyFill="1" applyBorder="1" applyAlignment="1">
      <alignment horizontal="left" vertical="center" wrapText="1"/>
    </xf>
    <xf numFmtId="41" fontId="12" fillId="34" borderId="10" xfId="0" applyNumberFormat="1" applyFont="1" applyFill="1" applyBorder="1" applyAlignment="1">
      <alignment horizontal="left" vertical="center" wrapText="1"/>
    </xf>
    <xf numFmtId="3" fontId="17" fillId="35" borderId="10" xfId="0" applyNumberFormat="1" applyFont="1" applyFill="1" applyBorder="1" applyAlignment="1">
      <alignment horizontal="right" vertical="center" wrapText="1"/>
    </xf>
    <xf numFmtId="0" fontId="97" fillId="35" borderId="0" xfId="70" applyFont="1" applyFill="1" applyAlignment="1">
      <alignment horizontal="center" vertical="center"/>
      <protection/>
    </xf>
    <xf numFmtId="0" fontId="97" fillId="35" borderId="0" xfId="70" applyFont="1" applyFill="1" applyAlignment="1">
      <alignment vertical="center" wrapText="1"/>
      <protection/>
    </xf>
    <xf numFmtId="3" fontId="17" fillId="35" borderId="12" xfId="0" applyNumberFormat="1" applyFont="1" applyFill="1" applyBorder="1" applyAlignment="1">
      <alignment horizontal="right" vertical="center" wrapText="1"/>
    </xf>
    <xf numFmtId="3" fontId="101" fillId="33" borderId="14" xfId="0" applyNumberFormat="1" applyFont="1" applyFill="1" applyBorder="1" applyAlignment="1">
      <alignment vertical="center" wrapText="1"/>
    </xf>
    <xf numFmtId="0" fontId="100" fillId="33" borderId="0" xfId="70" applyFont="1" applyFill="1" applyAlignment="1">
      <alignment horizontal="center" vertical="center"/>
      <protection/>
    </xf>
    <xf numFmtId="0" fontId="100" fillId="33" borderId="0" xfId="70" applyFont="1" applyFill="1" applyAlignment="1">
      <alignment vertical="center" wrapText="1"/>
      <protection/>
    </xf>
    <xf numFmtId="3" fontId="17" fillId="34" borderId="10" xfId="0" applyNumberFormat="1" applyFont="1" applyFill="1" applyBorder="1" applyAlignment="1">
      <alignment vertical="center" wrapText="1"/>
    </xf>
    <xf numFmtId="3" fontId="17" fillId="34" borderId="14" xfId="0" applyNumberFormat="1" applyFont="1" applyFill="1" applyBorder="1" applyAlignment="1">
      <alignment vertical="center" wrapText="1"/>
    </xf>
    <xf numFmtId="3" fontId="17" fillId="34" borderId="10" xfId="0" applyNumberFormat="1" applyFont="1" applyFill="1" applyBorder="1" applyAlignment="1">
      <alignment horizontal="right" vertical="center" wrapText="1"/>
    </xf>
    <xf numFmtId="3" fontId="17" fillId="34" borderId="10" xfId="0" applyNumberFormat="1" applyFont="1" applyFill="1" applyBorder="1" applyAlignment="1">
      <alignment horizontal="left" vertical="center" wrapText="1"/>
    </xf>
    <xf numFmtId="0" fontId="97" fillId="34" borderId="0" xfId="70" applyFont="1" applyFill="1" applyAlignment="1">
      <alignment horizontal="left" vertical="center" wrapText="1"/>
      <protection/>
    </xf>
    <xf numFmtId="3" fontId="97" fillId="35" borderId="0" xfId="70" applyNumberFormat="1" applyFont="1" applyFill="1" applyAlignment="1">
      <alignment vertical="center"/>
      <protection/>
    </xf>
    <xf numFmtId="0" fontId="12" fillId="34" borderId="10" xfId="70" applyFont="1" applyFill="1" applyBorder="1" applyAlignment="1">
      <alignment horizontal="center" vertical="center"/>
      <protection/>
    </xf>
    <xf numFmtId="0" fontId="12" fillId="34" borderId="10" xfId="70" applyFont="1" applyFill="1" applyBorder="1" applyAlignment="1">
      <alignment horizontal="left" vertical="center"/>
      <protection/>
    </xf>
    <xf numFmtId="0" fontId="12" fillId="34" borderId="10" xfId="70" applyFont="1" applyFill="1" applyBorder="1" applyAlignment="1">
      <alignment horizontal="left" vertical="center" wrapText="1"/>
      <protection/>
    </xf>
    <xf numFmtId="0" fontId="2" fillId="34" borderId="10" xfId="70" applyFont="1" applyFill="1" applyBorder="1" applyAlignment="1">
      <alignment horizontal="center" wrapText="1"/>
      <protection/>
    </xf>
    <xf numFmtId="0" fontId="12" fillId="34" borderId="10" xfId="70" applyFont="1" applyFill="1" applyBorder="1" applyAlignment="1">
      <alignment horizontal="right" vertical="center"/>
      <protection/>
    </xf>
    <xf numFmtId="0" fontId="99" fillId="33" borderId="10" xfId="70" applyFont="1" applyFill="1" applyBorder="1" applyAlignment="1">
      <alignment horizontal="center" vertical="center" wrapText="1"/>
      <protection/>
    </xf>
    <xf numFmtId="0" fontId="105" fillId="33" borderId="10" xfId="70" applyFont="1" applyFill="1" applyBorder="1" applyAlignment="1">
      <alignment horizontal="center" vertical="center"/>
      <protection/>
    </xf>
    <xf numFmtId="0" fontId="105" fillId="33" borderId="10" xfId="70" applyFont="1" applyFill="1" applyBorder="1" applyAlignment="1">
      <alignment horizontal="left" vertical="center"/>
      <protection/>
    </xf>
    <xf numFmtId="0" fontId="105" fillId="33" borderId="10" xfId="70" applyFont="1" applyFill="1" applyBorder="1" applyAlignment="1">
      <alignment horizontal="left" vertical="center" wrapText="1"/>
      <protection/>
    </xf>
    <xf numFmtId="0" fontId="106" fillId="33" borderId="10" xfId="70" applyFont="1" applyFill="1" applyBorder="1" applyAlignment="1">
      <alignment horizontal="center" wrapText="1"/>
      <protection/>
    </xf>
    <xf numFmtId="0" fontId="105" fillId="33" borderId="10" xfId="70" applyFont="1" applyFill="1" applyBorder="1" applyAlignment="1">
      <alignment horizontal="right" vertical="center"/>
      <protection/>
    </xf>
    <xf numFmtId="0" fontId="105" fillId="33" borderId="10" xfId="0" applyFont="1" applyFill="1" applyBorder="1" applyAlignment="1">
      <alignment horizontal="center" vertical="center" wrapText="1"/>
    </xf>
    <xf numFmtId="0" fontId="3" fillId="34" borderId="0" xfId="70" applyFont="1" applyFill="1" applyAlignment="1">
      <alignment horizontal="right"/>
      <protection/>
    </xf>
    <xf numFmtId="185" fontId="105" fillId="33" borderId="10" xfId="0" applyNumberFormat="1" applyFont="1" applyFill="1" applyBorder="1" applyAlignment="1">
      <alignment horizontal="center" vertical="center" wrapText="1"/>
    </xf>
    <xf numFmtId="0" fontId="97" fillId="33" borderId="0" xfId="70" applyFont="1" applyFill="1" applyAlignment="1">
      <alignment horizontal="right"/>
      <protection/>
    </xf>
    <xf numFmtId="188" fontId="105" fillId="33" borderId="10" xfId="42" applyNumberFormat="1" applyFont="1" applyFill="1" applyBorder="1" applyAlignment="1">
      <alignment horizontal="right" vertical="center" wrapText="1"/>
    </xf>
    <xf numFmtId="0" fontId="3" fillId="34" borderId="0" xfId="70" applyFont="1" applyFill="1" applyAlignment="1">
      <alignment horizontal="left"/>
      <protection/>
    </xf>
    <xf numFmtId="0" fontId="97" fillId="33" borderId="0" xfId="70" applyFont="1" applyFill="1" applyAlignment="1">
      <alignment horizontal="left"/>
      <protection/>
    </xf>
    <xf numFmtId="189" fontId="105" fillId="33" borderId="10" xfId="70" applyNumberFormat="1" applyFont="1" applyFill="1" applyBorder="1" applyAlignment="1">
      <alignment horizontal="right" vertical="center"/>
      <protection/>
    </xf>
    <xf numFmtId="189" fontId="12" fillId="33" borderId="10" xfId="70" applyNumberFormat="1" applyFont="1" applyFill="1" applyBorder="1" applyAlignment="1">
      <alignment horizontal="right" vertical="center"/>
      <protection/>
    </xf>
    <xf numFmtId="186" fontId="17" fillId="34" borderId="10" xfId="70" applyNumberFormat="1" applyFont="1" applyFill="1" applyBorder="1" applyAlignment="1">
      <alignment vertical="center"/>
      <protection/>
    </xf>
    <xf numFmtId="186" fontId="105" fillId="33" borderId="10" xfId="42" applyNumberFormat="1" applyFont="1" applyFill="1" applyBorder="1" applyAlignment="1">
      <alignment horizontal="right" vertical="center"/>
    </xf>
    <xf numFmtId="186" fontId="107" fillId="33" borderId="10" xfId="70" applyNumberFormat="1" applyFont="1" applyFill="1" applyBorder="1" applyAlignment="1">
      <alignment vertical="center"/>
      <protection/>
    </xf>
    <xf numFmtId="184" fontId="105" fillId="33" borderId="10" xfId="42" applyNumberFormat="1" applyFont="1" applyFill="1" applyBorder="1" applyAlignment="1">
      <alignment horizontal="center" vertical="center" wrapText="1"/>
    </xf>
    <xf numFmtId="184" fontId="105" fillId="33" borderId="10" xfId="42" applyNumberFormat="1" applyFont="1" applyFill="1" applyBorder="1" applyAlignment="1">
      <alignment vertical="center"/>
    </xf>
    <xf numFmtId="185" fontId="105" fillId="33" borderId="10" xfId="0" applyNumberFormat="1" applyFont="1" applyFill="1" applyBorder="1" applyAlignment="1">
      <alignment horizontal="left" vertical="center" wrapText="1"/>
    </xf>
    <xf numFmtId="186" fontId="105" fillId="33" borderId="10" xfId="42" applyNumberFormat="1" applyFont="1" applyFill="1" applyBorder="1" applyAlignment="1">
      <alignment horizontal="center" vertical="center"/>
    </xf>
    <xf numFmtId="0" fontId="105" fillId="33" borderId="10" xfId="42" applyNumberFormat="1" applyFont="1" applyFill="1" applyBorder="1" applyAlignment="1">
      <alignment horizontal="center" vertical="center"/>
    </xf>
    <xf numFmtId="41" fontId="12" fillId="34" borderId="10" xfId="0" applyNumberFormat="1" applyFont="1" applyFill="1" applyBorder="1" applyAlignment="1">
      <alignment horizontal="center" vertical="center" wrapText="1"/>
    </xf>
    <xf numFmtId="9" fontId="105" fillId="33" borderId="10" xfId="78" applyFont="1" applyFill="1" applyBorder="1" applyAlignment="1">
      <alignment horizontal="center" vertical="center" wrapText="1"/>
    </xf>
    <xf numFmtId="184" fontId="105" fillId="33" borderId="10" xfId="42" applyNumberFormat="1" applyFont="1" applyFill="1" applyBorder="1" applyAlignment="1">
      <alignment horizontal="right" vertical="center" wrapText="1"/>
    </xf>
    <xf numFmtId="3" fontId="105" fillId="33" borderId="10" xfId="42" applyNumberFormat="1" applyFont="1" applyFill="1" applyBorder="1" applyAlignment="1">
      <alignment horizontal="right" vertical="center" wrapText="1"/>
    </xf>
    <xf numFmtId="187" fontId="105" fillId="33" borderId="10" xfId="0" applyNumberFormat="1" applyFont="1" applyFill="1" applyBorder="1" applyAlignment="1">
      <alignment horizontal="center" vertical="center" wrapText="1"/>
    </xf>
    <xf numFmtId="41" fontId="105" fillId="33" borderId="10" xfId="0" applyNumberFormat="1" applyFont="1" applyFill="1" applyBorder="1" applyAlignment="1">
      <alignment horizontal="center" vertical="center" wrapText="1"/>
    </xf>
    <xf numFmtId="3" fontId="105" fillId="33" borderId="10" xfId="0" applyNumberFormat="1" applyFont="1" applyFill="1" applyBorder="1" applyAlignment="1">
      <alignment horizontal="right" vertical="center" wrapText="1"/>
    </xf>
    <xf numFmtId="3" fontId="101" fillId="33" borderId="10" xfId="0" applyNumberFormat="1" applyFont="1" applyFill="1" applyBorder="1" applyAlignment="1">
      <alignment horizontal="right" vertical="center" wrapText="1"/>
    </xf>
    <xf numFmtId="0" fontId="3" fillId="33" borderId="0" xfId="70" applyFont="1" applyFill="1" applyAlignment="1">
      <alignment horizontal="center" vertical="center"/>
      <protection/>
    </xf>
    <xf numFmtId="0" fontId="3" fillId="33" borderId="0" xfId="70" applyFont="1" applyFill="1" applyAlignment="1">
      <alignment vertical="center" wrapText="1"/>
      <protection/>
    </xf>
    <xf numFmtId="0" fontId="6" fillId="34" borderId="0" xfId="70" applyFont="1" applyFill="1" applyAlignment="1">
      <alignment horizontal="center"/>
      <protection/>
    </xf>
    <xf numFmtId="0" fontId="4" fillId="34" borderId="0" xfId="70" applyFont="1" applyFill="1" applyAlignment="1">
      <alignment horizontal="center"/>
      <protection/>
    </xf>
    <xf numFmtId="0" fontId="11" fillId="34" borderId="0" xfId="70" applyFont="1" applyFill="1">
      <alignment/>
      <protection/>
    </xf>
    <xf numFmtId="0" fontId="4" fillId="34" borderId="0" xfId="70" applyFont="1" applyFill="1">
      <alignment/>
      <protection/>
    </xf>
    <xf numFmtId="0" fontId="108" fillId="33" borderId="0" xfId="70" applyFont="1" applyFill="1" applyAlignment="1">
      <alignment horizontal="center"/>
      <protection/>
    </xf>
    <xf numFmtId="3" fontId="107" fillId="33" borderId="10" xfId="0" applyNumberFormat="1" applyFont="1" applyFill="1" applyBorder="1" applyAlignment="1">
      <alignment vertical="center" wrapText="1"/>
    </xf>
    <xf numFmtId="0" fontId="109" fillId="33" borderId="0" xfId="70" applyFont="1" applyFill="1" applyAlignment="1">
      <alignment horizontal="center"/>
      <protection/>
    </xf>
    <xf numFmtId="0" fontId="110" fillId="33" borderId="0" xfId="70" applyFont="1" applyFill="1">
      <alignment/>
      <protection/>
    </xf>
    <xf numFmtId="0" fontId="109" fillId="33" borderId="0" xfId="70" applyFont="1" applyFill="1">
      <alignment/>
      <protection/>
    </xf>
    <xf numFmtId="0" fontId="8" fillId="33" borderId="0" xfId="70" applyFont="1" applyFill="1" applyAlignment="1">
      <alignment vertical="center"/>
      <protection/>
    </xf>
    <xf numFmtId="0" fontId="33" fillId="0" borderId="0" xfId="73" applyFont="1" applyFill="1">
      <alignment/>
      <protection/>
    </xf>
    <xf numFmtId="0" fontId="33" fillId="0" borderId="0" xfId="73" applyFont="1" applyFill="1" applyAlignment="1">
      <alignment horizontal="left" vertical="center"/>
      <protection/>
    </xf>
    <xf numFmtId="0" fontId="33" fillId="0" borderId="0" xfId="73" applyFont="1" applyFill="1" applyAlignment="1">
      <alignment horizontal="right" vertical="center"/>
      <protection/>
    </xf>
    <xf numFmtId="0" fontId="33" fillId="0" borderId="0" xfId="73" applyFont="1" applyFill="1" applyAlignment="1">
      <alignment horizontal="center" vertical="center"/>
      <protection/>
    </xf>
    <xf numFmtId="0" fontId="33" fillId="0" borderId="0" xfId="73" applyFont="1" applyFill="1" applyAlignment="1">
      <alignment horizontal="center"/>
      <protection/>
    </xf>
    <xf numFmtId="0" fontId="33" fillId="0" borderId="0" xfId="73" applyFont="1" applyFill="1" applyAlignment="1">
      <alignment horizontal="left" vertical="center" wrapText="1"/>
      <protection/>
    </xf>
    <xf numFmtId="0" fontId="33" fillId="0" borderId="0" xfId="73" applyFont="1" applyFill="1" applyAlignment="1">
      <alignment horizontal="center" vertical="center" wrapText="1"/>
      <protection/>
    </xf>
    <xf numFmtId="0" fontId="33" fillId="0" borderId="0" xfId="73" applyFont="1" applyFill="1" applyBorder="1">
      <alignment/>
      <protection/>
    </xf>
    <xf numFmtId="0" fontId="3" fillId="0" borderId="0" xfId="73" applyFont="1" applyFill="1" applyBorder="1">
      <alignment/>
      <protection/>
    </xf>
    <xf numFmtId="0" fontId="8" fillId="33" borderId="0" xfId="70" applyFont="1" applyFill="1" applyAlignment="1">
      <alignment vertical="center" wrapText="1"/>
      <protection/>
    </xf>
    <xf numFmtId="0" fontId="9" fillId="0" borderId="0" xfId="73" applyFont="1" applyFill="1" applyAlignment="1">
      <alignment horizontal="center" vertical="center" wrapText="1"/>
      <protection/>
    </xf>
    <xf numFmtId="0" fontId="33" fillId="0" borderId="0" xfId="73" applyFont="1" applyFill="1" applyAlignment="1">
      <alignment vertical="center"/>
      <protection/>
    </xf>
    <xf numFmtId="0" fontId="34" fillId="0" borderId="10" xfId="73" applyFont="1" applyFill="1" applyBorder="1" applyAlignment="1">
      <alignment horizontal="center" vertical="center"/>
      <protection/>
    </xf>
    <xf numFmtId="186" fontId="34" fillId="0" borderId="10" xfId="73" applyNumberFormat="1" applyFont="1" applyFill="1" applyBorder="1" applyAlignment="1">
      <alignment horizontal="right" vertical="center"/>
      <protection/>
    </xf>
    <xf numFmtId="0" fontId="110" fillId="33" borderId="10" xfId="0" applyNumberFormat="1" applyFont="1" applyFill="1" applyBorder="1" applyAlignment="1">
      <alignment horizontal="center" vertical="center" wrapText="1"/>
    </xf>
    <xf numFmtId="3" fontId="110" fillId="33" borderId="10" xfId="49" applyNumberFormat="1" applyFont="1" applyFill="1" applyBorder="1" applyAlignment="1">
      <alignment horizontal="right" vertical="center" wrapText="1"/>
    </xf>
    <xf numFmtId="186" fontId="110" fillId="33" borderId="10" xfId="42" applyNumberFormat="1" applyFont="1" applyFill="1" applyBorder="1" applyAlignment="1">
      <alignment horizontal="center" vertical="center"/>
    </xf>
    <xf numFmtId="0" fontId="110" fillId="33" borderId="10" xfId="0" applyFont="1" applyFill="1" applyBorder="1" applyAlignment="1">
      <alignment horizontal="left" vertical="top" wrapText="1"/>
    </xf>
    <xf numFmtId="0" fontId="111" fillId="0" borderId="10" xfId="70" applyFont="1" applyFill="1" applyBorder="1" applyAlignment="1">
      <alignment horizontal="center" vertical="center" wrapText="1"/>
      <protection/>
    </xf>
    <xf numFmtId="184" fontId="34" fillId="0" borderId="10" xfId="73" applyNumberFormat="1" applyFont="1" applyFill="1" applyBorder="1" applyAlignment="1">
      <alignment horizontal="right" vertical="center"/>
      <protection/>
    </xf>
    <xf numFmtId="3" fontId="112" fillId="33" borderId="10" xfId="49" applyNumberFormat="1" applyFont="1" applyFill="1" applyBorder="1" applyAlignment="1">
      <alignment horizontal="right" vertical="center" wrapText="1"/>
    </xf>
    <xf numFmtId="0" fontId="82" fillId="0" borderId="10" xfId="67" applyFont="1" applyFill="1" applyBorder="1" applyAlignment="1">
      <alignment vertical="center" wrapText="1"/>
      <protection/>
    </xf>
    <xf numFmtId="3" fontId="82" fillId="0" borderId="10" xfId="49" applyNumberFormat="1" applyFont="1" applyFill="1" applyBorder="1" applyAlignment="1">
      <alignment vertical="center" wrapText="1"/>
    </xf>
    <xf numFmtId="0" fontId="5" fillId="0" borderId="10" xfId="67" applyFont="1" applyFill="1" applyBorder="1" applyAlignment="1">
      <alignment horizontal="center" vertical="center" wrapText="1"/>
      <protection/>
    </xf>
    <xf numFmtId="190" fontId="5" fillId="0" borderId="10" xfId="67" applyNumberFormat="1" applyFont="1" applyFill="1" applyBorder="1" applyAlignment="1">
      <alignment horizontal="center" vertical="center"/>
      <protection/>
    </xf>
    <xf numFmtId="0" fontId="5" fillId="0" borderId="10" xfId="67" applyNumberFormat="1" applyFont="1" applyFill="1" applyBorder="1" applyAlignment="1">
      <alignment horizontal="center" vertical="center"/>
      <protection/>
    </xf>
    <xf numFmtId="3" fontId="108" fillId="0" borderId="10" xfId="67" applyNumberFormat="1" applyFont="1" applyFill="1" applyBorder="1" applyAlignment="1">
      <alignment vertical="center" wrapText="1"/>
      <protection/>
    </xf>
    <xf numFmtId="0" fontId="5" fillId="0" borderId="10" xfId="67" applyFont="1" applyFill="1" applyBorder="1" applyAlignment="1">
      <alignment vertical="center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190" fontId="113" fillId="0" borderId="10" xfId="67" applyNumberFormat="1" applyFont="1" applyFill="1" applyBorder="1" applyAlignment="1">
      <alignment horizontal="center" vertical="center"/>
      <protection/>
    </xf>
    <xf numFmtId="0" fontId="5" fillId="0" borderId="10" xfId="67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 horizontal="center" vertical="center"/>
      <protection/>
    </xf>
    <xf numFmtId="190" fontId="5" fillId="0" borderId="10" xfId="70" applyNumberFormat="1" applyFont="1" applyFill="1" applyBorder="1" applyAlignment="1">
      <alignment horizontal="center" vertical="center"/>
      <protection/>
    </xf>
    <xf numFmtId="0" fontId="5" fillId="0" borderId="10" xfId="70" applyFont="1" applyFill="1" applyBorder="1" applyAlignment="1">
      <alignment vertical="center" wrapText="1"/>
      <protection/>
    </xf>
    <xf numFmtId="0" fontId="82" fillId="0" borderId="10" xfId="67" applyFont="1" applyFill="1" applyBorder="1" applyAlignment="1">
      <alignment horizontal="center" vertical="center"/>
      <protection/>
    </xf>
    <xf numFmtId="190" fontId="82" fillId="0" borderId="10" xfId="67" applyNumberFormat="1" applyFont="1" applyFill="1" applyBorder="1" applyAlignment="1">
      <alignment horizontal="center" vertical="center"/>
      <protection/>
    </xf>
    <xf numFmtId="0" fontId="82" fillId="0" borderId="10" xfId="67" applyNumberFormat="1" applyFont="1" applyFill="1" applyBorder="1" applyAlignment="1">
      <alignment horizontal="center" vertical="center"/>
      <protection/>
    </xf>
    <xf numFmtId="0" fontId="82" fillId="0" borderId="10" xfId="67" applyFont="1" applyFill="1" applyBorder="1" applyAlignment="1">
      <alignment horizontal="center" vertical="center" wrapText="1"/>
      <protection/>
    </xf>
    <xf numFmtId="186" fontId="82" fillId="0" borderId="10" xfId="67" applyNumberFormat="1" applyFont="1" applyFill="1" applyBorder="1" applyAlignment="1">
      <alignment horizontal="center" vertical="center"/>
      <protection/>
    </xf>
    <xf numFmtId="0" fontId="82" fillId="0" borderId="10" xfId="67" applyNumberFormat="1" applyFont="1" applyFill="1" applyBorder="1" applyAlignment="1">
      <alignment horizontal="center" vertical="center" wrapText="1"/>
      <protection/>
    </xf>
    <xf numFmtId="0" fontId="34" fillId="0" borderId="0" xfId="73" applyFont="1" applyFill="1">
      <alignment/>
      <protection/>
    </xf>
    <xf numFmtId="0" fontId="112" fillId="33" borderId="10" xfId="0" applyFont="1" applyFill="1" applyBorder="1" applyAlignment="1">
      <alignment horizontal="left" vertical="center" wrapText="1"/>
    </xf>
    <xf numFmtId="0" fontId="112" fillId="33" borderId="10" xfId="0" applyFont="1" applyFill="1" applyBorder="1" applyAlignment="1">
      <alignment horizontal="center" vertical="center" wrapText="1"/>
    </xf>
    <xf numFmtId="0" fontId="112" fillId="33" borderId="10" xfId="0" applyNumberFormat="1" applyFont="1" applyFill="1" applyBorder="1" applyAlignment="1">
      <alignment horizontal="center" vertical="center"/>
    </xf>
    <xf numFmtId="0" fontId="112" fillId="33" borderId="10" xfId="0" applyNumberFormat="1" applyFont="1" applyFill="1" applyBorder="1" applyAlignment="1">
      <alignment horizontal="center" vertical="center" wrapText="1"/>
    </xf>
    <xf numFmtId="186" fontId="112" fillId="33" borderId="10" xfId="0" applyNumberFormat="1" applyFont="1" applyFill="1" applyBorder="1" applyAlignment="1">
      <alignment horizontal="center" vertical="center"/>
    </xf>
    <xf numFmtId="0" fontId="114" fillId="33" borderId="10" xfId="73" applyFont="1" applyFill="1" applyBorder="1" applyAlignment="1">
      <alignment horizontal="center" vertical="center" wrapText="1"/>
      <protection/>
    </xf>
    <xf numFmtId="0" fontId="33" fillId="0" borderId="10" xfId="73" applyFont="1" applyFill="1" applyBorder="1">
      <alignment/>
      <protection/>
    </xf>
    <xf numFmtId="0" fontId="115" fillId="33" borderId="10" xfId="73" applyFont="1" applyFill="1" applyBorder="1" applyAlignment="1">
      <alignment horizontal="center" vertical="center" wrapText="1"/>
      <protection/>
    </xf>
    <xf numFmtId="3" fontId="112" fillId="33" borderId="10" xfId="73" applyNumberFormat="1" applyFont="1" applyFill="1" applyBorder="1" applyAlignment="1">
      <alignment horizontal="center" vertical="center" wrapText="1"/>
      <protection/>
    </xf>
    <xf numFmtId="184" fontId="110" fillId="33" borderId="10" xfId="42" applyNumberFormat="1" applyFont="1" applyFill="1" applyBorder="1" applyAlignment="1">
      <alignment horizontal="center" vertical="center"/>
    </xf>
    <xf numFmtId="184" fontId="112" fillId="33" borderId="10" xfId="42" applyNumberFormat="1" applyFont="1" applyFill="1" applyBorder="1" applyAlignment="1">
      <alignment horizontal="center" vertical="center" wrapText="1"/>
    </xf>
    <xf numFmtId="0" fontId="116" fillId="33" borderId="10" xfId="73" applyFont="1" applyFill="1" applyBorder="1" applyAlignment="1">
      <alignment horizontal="center" vertical="center" wrapText="1"/>
      <protection/>
    </xf>
    <xf numFmtId="0" fontId="35" fillId="0" borderId="0" xfId="73" applyFont="1" applyFill="1" applyAlignment="1">
      <alignment horizontal="center" vertical="center" wrapText="1"/>
      <protection/>
    </xf>
    <xf numFmtId="3" fontId="33" fillId="0" borderId="10" xfId="73" applyNumberFormat="1" applyFont="1" applyFill="1" applyBorder="1">
      <alignment/>
      <protection/>
    </xf>
    <xf numFmtId="184" fontId="33" fillId="0" borderId="0" xfId="42" applyNumberFormat="1" applyFont="1" applyFill="1" applyAlignment="1">
      <alignment/>
    </xf>
    <xf numFmtId="184" fontId="33" fillId="0" borderId="0" xfId="73" applyNumberFormat="1" applyFont="1" applyFill="1">
      <alignment/>
      <protection/>
    </xf>
    <xf numFmtId="184" fontId="110" fillId="33" borderId="10" xfId="42" applyNumberFormat="1" applyFont="1" applyFill="1" applyBorder="1" applyAlignment="1">
      <alignment horizontal="center" vertical="center" wrapText="1"/>
    </xf>
    <xf numFmtId="186" fontId="110" fillId="33" borderId="10" xfId="42" applyNumberFormat="1" applyFont="1" applyFill="1" applyBorder="1" applyAlignment="1">
      <alignment horizontal="center" vertical="center" wrapText="1"/>
    </xf>
    <xf numFmtId="186" fontId="110" fillId="33" borderId="10" xfId="42" applyNumberFormat="1" applyFont="1" applyFill="1" applyBorder="1" applyAlignment="1">
      <alignment horizontal="left" vertical="center" wrapText="1"/>
    </xf>
    <xf numFmtId="0" fontId="110" fillId="33" borderId="10" xfId="0" applyNumberFormat="1" applyFont="1" applyFill="1" applyBorder="1" applyAlignment="1">
      <alignment horizontal="center" vertical="center"/>
    </xf>
    <xf numFmtId="186" fontId="110" fillId="33" borderId="10" xfId="0" applyNumberFormat="1" applyFont="1" applyFill="1" applyBorder="1" applyAlignment="1">
      <alignment horizontal="center" vertical="center"/>
    </xf>
    <xf numFmtId="0" fontId="110" fillId="33" borderId="10" xfId="0" applyFont="1" applyFill="1" applyBorder="1" applyAlignment="1">
      <alignment horizontal="left" vertical="center" wrapText="1"/>
    </xf>
    <xf numFmtId="0" fontId="110" fillId="33" borderId="10" xfId="0" applyFont="1" applyFill="1" applyBorder="1" applyAlignment="1">
      <alignment horizontal="center" vertical="center" wrapText="1"/>
    </xf>
    <xf numFmtId="0" fontId="111" fillId="33" borderId="10" xfId="73" applyFont="1" applyFill="1" applyBorder="1" applyAlignment="1">
      <alignment horizontal="center" vertical="center" wrapText="1"/>
      <protection/>
    </xf>
    <xf numFmtId="184" fontId="110" fillId="33" borderId="10" xfId="42" applyNumberFormat="1" applyFont="1" applyFill="1" applyBorder="1" applyAlignment="1">
      <alignment horizontal="center" vertical="center" wrapText="1"/>
    </xf>
    <xf numFmtId="184" fontId="110" fillId="33" borderId="10" xfId="42" applyNumberFormat="1" applyFont="1" applyFill="1" applyBorder="1" applyAlignment="1">
      <alignment horizontal="left" vertical="center" wrapText="1"/>
    </xf>
    <xf numFmtId="0" fontId="33" fillId="0" borderId="10" xfId="73" applyNumberFormat="1" applyFont="1" applyFill="1" applyBorder="1" applyAlignment="1">
      <alignment horizontal="center" vertical="center"/>
      <protection/>
    </xf>
    <xf numFmtId="0" fontId="33" fillId="0" borderId="10" xfId="73" applyNumberFormat="1" applyFont="1" applyFill="1" applyBorder="1" applyAlignment="1">
      <alignment horizontal="center" vertical="center" wrapText="1"/>
      <protection/>
    </xf>
    <xf numFmtId="0" fontId="33" fillId="0" borderId="10" xfId="73" applyNumberFormat="1" applyFont="1" applyFill="1" applyBorder="1" applyAlignment="1">
      <alignment horizontal="right" vertical="center"/>
      <protection/>
    </xf>
    <xf numFmtId="0" fontId="33" fillId="0" borderId="10" xfId="73" applyNumberFormat="1" applyFont="1" applyFill="1" applyBorder="1" applyAlignment="1">
      <alignment horizontal="left" vertical="center"/>
      <protection/>
    </xf>
    <xf numFmtId="0" fontId="33" fillId="0" borderId="10" xfId="73" applyNumberFormat="1" applyFont="1" applyFill="1" applyBorder="1">
      <alignment/>
      <protection/>
    </xf>
    <xf numFmtId="186" fontId="110" fillId="33" borderId="10" xfId="42" applyNumberFormat="1" applyFont="1" applyFill="1" applyBorder="1" applyAlignment="1">
      <alignment horizontal="right" vertical="center" wrapText="1"/>
    </xf>
    <xf numFmtId="0" fontId="110" fillId="33" borderId="10" xfId="70" applyNumberFormat="1" applyFont="1" applyFill="1" applyBorder="1" applyAlignment="1">
      <alignment horizontal="right" vertical="center" wrapText="1"/>
      <protection/>
    </xf>
    <xf numFmtId="190" fontId="82" fillId="0" borderId="10" xfId="67" applyNumberFormat="1" applyFont="1" applyFill="1" applyBorder="1" applyAlignment="1">
      <alignment horizontal="right" vertical="center" wrapText="1"/>
      <protection/>
    </xf>
    <xf numFmtId="186" fontId="33" fillId="0" borderId="0" xfId="73" applyNumberFormat="1" applyFont="1" applyFill="1" applyAlignment="1">
      <alignment horizontal="right" vertical="center"/>
      <protection/>
    </xf>
    <xf numFmtId="189" fontId="33" fillId="0" borderId="0" xfId="73" applyNumberFormat="1" applyFont="1" applyFill="1" applyAlignment="1">
      <alignment horizontal="right" vertical="center"/>
      <protection/>
    </xf>
    <xf numFmtId="0" fontId="3" fillId="0" borderId="0" xfId="69" applyFont="1" applyAlignment="1">
      <alignment vertical="center" wrapText="1"/>
      <protection/>
    </xf>
    <xf numFmtId="0" fontId="3" fillId="0" borderId="11" xfId="69" applyFont="1" applyBorder="1" applyAlignment="1">
      <alignment vertical="center" wrapText="1"/>
      <protection/>
    </xf>
    <xf numFmtId="0" fontId="3" fillId="0" borderId="0" xfId="73" applyFont="1">
      <alignment/>
      <protection/>
    </xf>
    <xf numFmtId="0" fontId="10" fillId="0" borderId="10" xfId="69" applyFont="1" applyBorder="1" applyAlignment="1">
      <alignment horizontal="center" vertical="center" wrapText="1"/>
      <protection/>
    </xf>
    <xf numFmtId="0" fontId="11" fillId="0" borderId="0" xfId="69" applyFont="1" applyAlignment="1">
      <alignment horizontal="center" vertical="center" wrapText="1"/>
      <protection/>
    </xf>
    <xf numFmtId="0" fontId="11" fillId="0" borderId="14" xfId="69" applyFont="1" applyBorder="1" applyAlignment="1">
      <alignment horizontal="center" vertical="center" wrapText="1"/>
      <protection/>
    </xf>
    <xf numFmtId="0" fontId="11" fillId="0" borderId="10" xfId="69" applyFont="1" applyBorder="1" applyAlignment="1">
      <alignment horizontal="center" vertical="center" wrapText="1"/>
      <protection/>
    </xf>
    <xf numFmtId="0" fontId="9" fillId="0" borderId="10" xfId="69" applyFont="1" applyBorder="1" applyAlignment="1">
      <alignment horizontal="center" vertical="center" wrapText="1"/>
      <protection/>
    </xf>
    <xf numFmtId="0" fontId="9" fillId="0" borderId="0" xfId="69" applyFont="1" applyAlignment="1">
      <alignment horizontal="center" vertical="center" wrapText="1"/>
      <protection/>
    </xf>
    <xf numFmtId="0" fontId="9" fillId="0" borderId="16" xfId="69" applyFont="1" applyBorder="1" applyAlignment="1">
      <alignment horizontal="center" vertical="center" wrapText="1"/>
      <protection/>
    </xf>
    <xf numFmtId="0" fontId="3" fillId="0" borderId="0" xfId="69" applyFont="1" applyAlignment="1">
      <alignment horizontal="center" vertical="center" wrapText="1"/>
      <protection/>
    </xf>
    <xf numFmtId="0" fontId="3" fillId="0" borderId="0" xfId="69" applyFont="1" applyAlignment="1">
      <alignment horizontal="center" wrapText="1"/>
      <protection/>
    </xf>
    <xf numFmtId="0" fontId="3" fillId="0" borderId="0" xfId="69" applyFont="1" applyAlignment="1">
      <alignment horizontal="left" wrapText="1"/>
      <protection/>
    </xf>
    <xf numFmtId="0" fontId="3" fillId="0" borderId="0" xfId="69" applyFont="1" applyAlignment="1">
      <alignment wrapText="1"/>
      <protection/>
    </xf>
    <xf numFmtId="0" fontId="11" fillId="0" borderId="0" xfId="73" applyFont="1">
      <alignment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10" fillId="33" borderId="0" xfId="70" applyFont="1" applyFill="1" applyAlignment="1">
      <alignment vertical="center" wrapText="1"/>
      <protection/>
    </xf>
    <xf numFmtId="0" fontId="10" fillId="0" borderId="10" xfId="69" applyFont="1" applyBorder="1" applyAlignment="1">
      <alignment horizontal="left" vertical="center" wrapText="1"/>
      <protection/>
    </xf>
    <xf numFmtId="184" fontId="10" fillId="0" borderId="10" xfId="69" applyNumberFormat="1" applyFont="1" applyBorder="1" applyAlignment="1">
      <alignment horizontal="center" vertical="center" wrapText="1"/>
      <protection/>
    </xf>
    <xf numFmtId="3" fontId="112" fillId="0" borderId="10" xfId="0" applyNumberFormat="1" applyFont="1" applyBorder="1" applyAlignment="1">
      <alignment horizontal="right" vertical="center" wrapText="1"/>
    </xf>
    <xf numFmtId="3" fontId="110" fillId="0" borderId="10" xfId="0" applyNumberFormat="1" applyFont="1" applyBorder="1" applyAlignment="1">
      <alignment horizontal="center" vertical="center" wrapText="1"/>
    </xf>
    <xf numFmtId="3" fontId="11" fillId="0" borderId="10" xfId="69" applyNumberFormat="1" applyFont="1" applyBorder="1" applyAlignment="1">
      <alignment vertical="center" wrapText="1"/>
      <protection/>
    </xf>
    <xf numFmtId="49" fontId="11" fillId="0" borderId="10" xfId="69" applyNumberFormat="1" applyFont="1" applyBorder="1" applyAlignment="1" quotePrefix="1">
      <alignment horizontal="center" vertical="center" wrapText="1"/>
      <protection/>
    </xf>
    <xf numFmtId="3" fontId="11" fillId="0" borderId="10" xfId="75" applyNumberFormat="1" applyFont="1" applyBorder="1" applyAlignment="1">
      <alignment horizontal="center" vertical="center" wrapText="1"/>
      <protection/>
    </xf>
    <xf numFmtId="49" fontId="11" fillId="0" borderId="10" xfId="69" applyNumberFormat="1" applyFont="1" applyBorder="1" applyAlignment="1">
      <alignment horizontal="center" vertical="center" wrapText="1"/>
      <protection/>
    </xf>
    <xf numFmtId="184" fontId="11" fillId="0" borderId="10" xfId="51" applyNumberFormat="1" applyFont="1" applyFill="1" applyBorder="1" applyAlignment="1">
      <alignment horizontal="left" vertical="center" wrapText="1"/>
    </xf>
    <xf numFmtId="0" fontId="11" fillId="0" borderId="10" xfId="74" applyFont="1" applyBorder="1" applyAlignment="1">
      <alignment horizontal="center" vertical="center" wrapText="1"/>
      <protection/>
    </xf>
    <xf numFmtId="3" fontId="110" fillId="0" borderId="10" xfId="0" applyNumberFormat="1" applyFont="1" applyBorder="1" applyAlignment="1">
      <alignment vertical="center" wrapText="1"/>
    </xf>
    <xf numFmtId="3" fontId="112" fillId="0" borderId="10" xfId="0" applyNumberFormat="1" applyFont="1" applyBorder="1" applyAlignment="1">
      <alignment vertical="center" wrapText="1"/>
    </xf>
    <xf numFmtId="184" fontId="10" fillId="0" borderId="10" xfId="51" applyNumberFormat="1" applyFont="1" applyFill="1" applyBorder="1" applyAlignment="1">
      <alignment horizontal="left" vertical="center" wrapText="1"/>
    </xf>
    <xf numFmtId="3" fontId="1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3" fontId="11" fillId="0" borderId="10" xfId="69" applyNumberFormat="1" applyFont="1" applyBorder="1" applyAlignment="1" quotePrefix="1">
      <alignment horizontal="center" vertical="center" wrapText="1"/>
      <protection/>
    </xf>
    <xf numFmtId="186" fontId="108" fillId="0" borderId="10" xfId="42" applyNumberFormat="1" applyFont="1" applyFill="1" applyBorder="1" applyAlignment="1">
      <alignment horizontal="right" vertical="center" wrapText="1"/>
    </xf>
    <xf numFmtId="0" fontId="34" fillId="0" borderId="10" xfId="73" applyNumberFormat="1" applyFont="1" applyFill="1" applyBorder="1" applyAlignment="1">
      <alignment horizontal="left" vertical="center"/>
      <protection/>
    </xf>
    <xf numFmtId="190" fontId="19" fillId="33" borderId="0" xfId="0" applyNumberFormat="1" applyFont="1" applyFill="1" applyBorder="1" applyAlignment="1">
      <alignment horizontal="center" vertical="center"/>
    </xf>
    <xf numFmtId="184" fontId="19" fillId="33" borderId="0" xfId="48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3" fillId="33" borderId="0" xfId="70" applyFont="1" applyFill="1" applyAlignment="1">
      <alignment horizontal="center"/>
      <protection/>
    </xf>
    <xf numFmtId="0" fontId="14" fillId="33" borderId="0" xfId="70" applyFont="1" applyFill="1" applyAlignment="1">
      <alignment horizontal="center" vertical="center" wrapText="1"/>
      <protection/>
    </xf>
    <xf numFmtId="0" fontId="14" fillId="33" borderId="0" xfId="70" applyFont="1" applyFill="1" applyAlignment="1">
      <alignment horizontal="center" vertical="center"/>
      <protection/>
    </xf>
    <xf numFmtId="0" fontId="14" fillId="33" borderId="0" xfId="70" applyFont="1" applyFill="1" applyAlignment="1">
      <alignment horizontal="center" vertical="top"/>
      <protection/>
    </xf>
    <xf numFmtId="0" fontId="15" fillId="33" borderId="11" xfId="70" applyFont="1" applyFill="1" applyBorder="1" applyAlignment="1">
      <alignment horizontal="center" vertical="top"/>
      <protection/>
    </xf>
    <xf numFmtId="0" fontId="6" fillId="33" borderId="17" xfId="70" applyFont="1" applyFill="1" applyBorder="1" applyAlignment="1">
      <alignment horizontal="center" vertical="center" wrapText="1"/>
      <protection/>
    </xf>
    <xf numFmtId="0" fontId="6" fillId="33" borderId="18" xfId="70" applyFont="1" applyFill="1" applyBorder="1" applyAlignment="1">
      <alignment horizontal="center" vertical="center" wrapText="1"/>
      <protection/>
    </xf>
    <xf numFmtId="0" fontId="6" fillId="33" borderId="16" xfId="70" applyFont="1" applyFill="1" applyBorder="1" applyAlignment="1">
      <alignment horizontal="center" vertical="center" wrapText="1"/>
      <protection/>
    </xf>
    <xf numFmtId="185" fontId="12" fillId="33" borderId="12" xfId="0" applyNumberFormat="1" applyFont="1" applyFill="1" applyBorder="1" applyAlignment="1">
      <alignment horizontal="center" vertical="center" wrapText="1"/>
    </xf>
    <xf numFmtId="185" fontId="12" fillId="33" borderId="14" xfId="0" applyNumberFormat="1" applyFont="1" applyFill="1" applyBorder="1" applyAlignment="1">
      <alignment horizontal="center" vertical="center" wrapText="1"/>
    </xf>
    <xf numFmtId="0" fontId="6" fillId="33" borderId="10" xfId="70" applyFont="1" applyFill="1" applyBorder="1" applyAlignment="1">
      <alignment horizontal="center" vertical="center" wrapText="1"/>
      <protection/>
    </xf>
    <xf numFmtId="0" fontId="16" fillId="33" borderId="0" xfId="0" applyFont="1" applyFill="1" applyBorder="1" applyAlignment="1">
      <alignment horizontal="center" wrapText="1"/>
    </xf>
    <xf numFmtId="1" fontId="19" fillId="33" borderId="0" xfId="0" applyNumberFormat="1" applyFont="1" applyFill="1" applyBorder="1" applyAlignment="1">
      <alignment horizontal="center" vertical="center"/>
    </xf>
    <xf numFmtId="0" fontId="6" fillId="33" borderId="12" xfId="70" applyFont="1" applyFill="1" applyBorder="1" applyAlignment="1">
      <alignment horizontal="center" vertical="center" wrapText="1"/>
      <protection/>
    </xf>
    <xf numFmtId="0" fontId="6" fillId="33" borderId="13" xfId="70" applyFont="1" applyFill="1" applyBorder="1" applyAlignment="1">
      <alignment horizontal="center" vertical="center" wrapText="1"/>
      <protection/>
    </xf>
    <xf numFmtId="0" fontId="6" fillId="33" borderId="14" xfId="70" applyFont="1" applyFill="1" applyBorder="1" applyAlignment="1">
      <alignment horizontal="center" vertical="center" wrapText="1"/>
      <protection/>
    </xf>
    <xf numFmtId="184" fontId="8" fillId="33" borderId="12" xfId="42" applyNumberFormat="1" applyFont="1" applyFill="1" applyBorder="1" applyAlignment="1">
      <alignment horizontal="center" vertical="center" wrapText="1"/>
    </xf>
    <xf numFmtId="184" fontId="8" fillId="33" borderId="13" xfId="42" applyNumberFormat="1" applyFont="1" applyFill="1" applyBorder="1" applyAlignment="1">
      <alignment horizontal="center" vertical="center" wrapText="1"/>
    </xf>
    <xf numFmtId="184" fontId="8" fillId="33" borderId="14" xfId="42" applyNumberFormat="1" applyFont="1" applyFill="1" applyBorder="1" applyAlignment="1">
      <alignment horizontal="center" vertical="center" wrapText="1"/>
    </xf>
    <xf numFmtId="185" fontId="8" fillId="33" borderId="12" xfId="0" applyNumberFormat="1" applyFont="1" applyFill="1" applyBorder="1" applyAlignment="1">
      <alignment horizontal="center" vertical="center" wrapText="1"/>
    </xf>
    <xf numFmtId="185" fontId="8" fillId="33" borderId="13" xfId="0" applyNumberFormat="1" applyFont="1" applyFill="1" applyBorder="1" applyAlignment="1">
      <alignment horizontal="center" vertical="center" wrapText="1"/>
    </xf>
    <xf numFmtId="185" fontId="8" fillId="33" borderId="14" xfId="0" applyNumberFormat="1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 wrapText="1"/>
    </xf>
    <xf numFmtId="3" fontId="6" fillId="33" borderId="14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8" fillId="33" borderId="19" xfId="70" applyFont="1" applyFill="1" applyBorder="1" applyAlignment="1">
      <alignment horizontal="center" vertical="center" wrapText="1"/>
      <protection/>
    </xf>
    <xf numFmtId="0" fontId="18" fillId="33" borderId="20" xfId="70" applyFont="1" applyFill="1" applyBorder="1" applyAlignment="1">
      <alignment horizontal="center" vertical="center" wrapText="1"/>
      <protection/>
    </xf>
    <xf numFmtId="0" fontId="18" fillId="33" borderId="15" xfId="70" applyFont="1" applyFill="1" applyBorder="1" applyAlignment="1">
      <alignment horizontal="center" vertical="center" wrapText="1"/>
      <protection/>
    </xf>
    <xf numFmtId="3" fontId="12" fillId="33" borderId="12" xfId="0" applyNumberFormat="1" applyFont="1" applyFill="1" applyBorder="1" applyAlignment="1">
      <alignment horizontal="center" vertical="center" wrapText="1"/>
    </xf>
    <xf numFmtId="3" fontId="12" fillId="33" borderId="14" xfId="0" applyNumberFormat="1" applyFont="1" applyFill="1" applyBorder="1" applyAlignment="1">
      <alignment horizontal="center" vertical="center" wrapText="1"/>
    </xf>
    <xf numFmtId="0" fontId="18" fillId="33" borderId="12" xfId="70" applyFont="1" applyFill="1" applyBorder="1" applyAlignment="1">
      <alignment horizontal="center" vertical="center" wrapText="1"/>
      <protection/>
    </xf>
    <xf numFmtId="0" fontId="18" fillId="33" borderId="13" xfId="70" applyFont="1" applyFill="1" applyBorder="1" applyAlignment="1">
      <alignment horizontal="center" vertical="center" wrapText="1"/>
      <protection/>
    </xf>
    <xf numFmtId="0" fontId="18" fillId="33" borderId="14" xfId="70" applyFont="1" applyFill="1" applyBorder="1" applyAlignment="1">
      <alignment horizontal="center" vertical="center" wrapText="1"/>
      <protection/>
    </xf>
    <xf numFmtId="185" fontId="8" fillId="33" borderId="10" xfId="0" applyNumberFormat="1" applyFont="1" applyFill="1" applyBorder="1" applyAlignment="1">
      <alignment horizontal="center" vertical="center" wrapText="1"/>
    </xf>
    <xf numFmtId="0" fontId="6" fillId="33" borderId="21" xfId="70" applyFont="1" applyFill="1" applyBorder="1" applyAlignment="1">
      <alignment horizontal="center" vertical="center" wrapText="1"/>
      <protection/>
    </xf>
    <xf numFmtId="0" fontId="6" fillId="33" borderId="19" xfId="70" applyFont="1" applyFill="1" applyBorder="1" applyAlignment="1">
      <alignment horizontal="center" vertical="center" wrapText="1"/>
      <protection/>
    </xf>
    <xf numFmtId="0" fontId="6" fillId="33" borderId="22" xfId="70" applyFont="1" applyFill="1" applyBorder="1" applyAlignment="1">
      <alignment horizontal="center" vertical="center" wrapText="1"/>
      <protection/>
    </xf>
    <xf numFmtId="0" fontId="6" fillId="33" borderId="15" xfId="70" applyFont="1" applyFill="1" applyBorder="1" applyAlignment="1">
      <alignment horizontal="center" vertical="center" wrapText="1"/>
      <protection/>
    </xf>
    <xf numFmtId="0" fontId="6" fillId="33" borderId="23" xfId="70" applyFont="1" applyFill="1" applyBorder="1" applyAlignment="1">
      <alignment horizontal="center" vertical="center" wrapText="1"/>
      <protection/>
    </xf>
    <xf numFmtId="0" fontId="6" fillId="33" borderId="11" xfId="70" applyFont="1" applyFill="1" applyBorder="1" applyAlignment="1">
      <alignment horizontal="center" vertical="center" wrapText="1"/>
      <protection/>
    </xf>
    <xf numFmtId="41" fontId="6" fillId="33" borderId="12" xfId="0" applyNumberFormat="1" applyFont="1" applyFill="1" applyBorder="1" applyAlignment="1">
      <alignment horizontal="center" vertical="center" wrapText="1"/>
    </xf>
    <xf numFmtId="41" fontId="6" fillId="33" borderId="13" xfId="0" applyNumberFormat="1" applyFont="1" applyFill="1" applyBorder="1" applyAlignment="1">
      <alignment horizontal="center" vertical="center" wrapText="1"/>
    </xf>
    <xf numFmtId="41" fontId="6" fillId="33" borderId="14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 horizontal="center" vertical="center" wrapText="1"/>
    </xf>
    <xf numFmtId="0" fontId="8" fillId="0" borderId="17" xfId="73" applyNumberFormat="1" applyFont="1" applyFill="1" applyBorder="1" applyAlignment="1">
      <alignment horizontal="center" vertical="center" wrapText="1"/>
      <protection/>
    </xf>
    <xf numFmtId="0" fontId="8" fillId="0" borderId="16" xfId="73" applyNumberFormat="1" applyFont="1" applyFill="1" applyBorder="1" applyAlignment="1">
      <alignment horizontal="center" vertical="center" wrapText="1"/>
      <protection/>
    </xf>
    <xf numFmtId="3" fontId="108" fillId="0" borderId="10" xfId="67" applyNumberFormat="1" applyFont="1" applyFill="1" applyBorder="1" applyAlignment="1">
      <alignment horizontal="center" vertical="center" wrapText="1"/>
      <protection/>
    </xf>
    <xf numFmtId="3" fontId="108" fillId="0" borderId="10" xfId="67" applyNumberFormat="1" applyFont="1" applyFill="1" applyBorder="1" applyAlignment="1">
      <alignment horizontal="right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0" fontId="5" fillId="0" borderId="10" xfId="67" applyFont="1" applyFill="1" applyBorder="1" applyAlignment="1">
      <alignment horizontal="left" vertical="center" wrapText="1"/>
      <protection/>
    </xf>
    <xf numFmtId="0" fontId="5" fillId="0" borderId="10" xfId="67" applyFont="1" applyFill="1" applyBorder="1" applyAlignment="1">
      <alignment horizontal="center" vertical="center" wrapText="1"/>
      <protection/>
    </xf>
    <xf numFmtId="0" fontId="10" fillId="0" borderId="17" xfId="73" applyFont="1" applyFill="1" applyBorder="1" applyAlignment="1">
      <alignment horizontal="center" vertical="center"/>
      <protection/>
    </xf>
    <xf numFmtId="0" fontId="10" fillId="0" borderId="18" xfId="73" applyFont="1" applyFill="1" applyBorder="1" applyAlignment="1">
      <alignment horizontal="center" vertical="center"/>
      <protection/>
    </xf>
    <xf numFmtId="0" fontId="10" fillId="0" borderId="16" xfId="73" applyFont="1" applyFill="1" applyBorder="1" applyAlignment="1">
      <alignment horizontal="center" vertical="center"/>
      <protection/>
    </xf>
    <xf numFmtId="186" fontId="110" fillId="33" borderId="10" xfId="0" applyNumberFormat="1" applyFont="1" applyFill="1" applyBorder="1" applyAlignment="1">
      <alignment horizontal="center" vertical="center"/>
    </xf>
    <xf numFmtId="184" fontId="110" fillId="33" borderId="10" xfId="42" applyNumberFormat="1" applyFont="1" applyFill="1" applyBorder="1" applyAlignment="1">
      <alignment horizontal="center" vertical="center" wrapText="1"/>
    </xf>
    <xf numFmtId="186" fontId="110" fillId="33" borderId="10" xfId="42" applyNumberFormat="1" applyFont="1" applyFill="1" applyBorder="1" applyAlignment="1">
      <alignment horizontal="left" vertical="center" wrapText="1"/>
    </xf>
    <xf numFmtId="186" fontId="110" fillId="33" borderId="10" xfId="42" applyNumberFormat="1" applyFont="1" applyFill="1" applyBorder="1" applyAlignment="1">
      <alignment horizontal="center" vertical="center" wrapText="1"/>
    </xf>
    <xf numFmtId="0" fontId="110" fillId="33" borderId="10" xfId="0" applyNumberFormat="1" applyFont="1" applyFill="1" applyBorder="1" applyAlignment="1">
      <alignment horizontal="center" vertical="center"/>
    </xf>
    <xf numFmtId="0" fontId="110" fillId="33" borderId="10" xfId="0" applyFont="1" applyFill="1" applyBorder="1" applyAlignment="1">
      <alignment horizontal="left" vertical="center" wrapText="1"/>
    </xf>
    <xf numFmtId="0" fontId="110" fillId="33" borderId="10" xfId="0" applyFont="1" applyFill="1" applyBorder="1" applyAlignment="1">
      <alignment horizontal="center" vertical="center" wrapText="1"/>
    </xf>
    <xf numFmtId="188" fontId="111" fillId="33" borderId="10" xfId="49" applyNumberFormat="1" applyFont="1" applyFill="1" applyBorder="1" applyAlignment="1">
      <alignment horizontal="center" vertical="center" wrapText="1"/>
    </xf>
    <xf numFmtId="0" fontId="111" fillId="33" borderId="10" xfId="73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7" fillId="33" borderId="0" xfId="70" applyFont="1" applyFill="1" applyAlignment="1">
      <alignment horizontal="center" vertical="center"/>
      <protection/>
    </xf>
    <xf numFmtId="0" fontId="117" fillId="33" borderId="11" xfId="73" applyFont="1" applyFill="1" applyBorder="1" applyAlignment="1">
      <alignment horizontal="center" vertical="center"/>
      <protection/>
    </xf>
    <xf numFmtId="0" fontId="111" fillId="33" borderId="10" xfId="73" applyFont="1" applyFill="1" applyBorder="1" applyAlignment="1">
      <alignment horizontal="center" vertical="center"/>
      <protection/>
    </xf>
    <xf numFmtId="0" fontId="118" fillId="33" borderId="10" xfId="73" applyFont="1" applyFill="1" applyBorder="1" applyAlignment="1">
      <alignment horizontal="center" vertical="center" wrapText="1"/>
      <protection/>
    </xf>
    <xf numFmtId="0" fontId="10" fillId="0" borderId="10" xfId="69" applyFont="1" applyBorder="1" applyAlignment="1">
      <alignment horizontal="center" vertical="center" wrapText="1"/>
      <protection/>
    </xf>
    <xf numFmtId="0" fontId="10" fillId="0" borderId="21" xfId="69" applyFont="1" applyBorder="1" applyAlignment="1">
      <alignment horizontal="center" vertical="center" wrapText="1"/>
      <protection/>
    </xf>
    <xf numFmtId="0" fontId="10" fillId="0" borderId="22" xfId="69" applyFont="1" applyBorder="1" applyAlignment="1">
      <alignment horizontal="center" vertical="center" wrapText="1"/>
      <protection/>
    </xf>
    <xf numFmtId="0" fontId="10" fillId="0" borderId="0" xfId="69" applyFont="1" applyAlignment="1">
      <alignment horizontal="center" vertical="center" wrapText="1"/>
      <protection/>
    </xf>
    <xf numFmtId="0" fontId="9" fillId="0" borderId="11" xfId="71" applyFont="1" applyBorder="1" applyAlignment="1">
      <alignment horizontal="center" vertical="center" wrapText="1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5" xfId="49"/>
    <cellStyle name="Comma 6" xfId="50"/>
    <cellStyle name="Comma 7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2" xfId="66"/>
    <cellStyle name="Normal 2 3" xfId="67"/>
    <cellStyle name="Normal 2_Thôn Xuân  dang lam" xfId="68"/>
    <cellStyle name="Normal 3" xfId="69"/>
    <cellStyle name="Normal 4" xfId="70"/>
    <cellStyle name="Normal 5" xfId="71"/>
    <cellStyle name="Normal 6" xfId="72"/>
    <cellStyle name="Normal 7" xfId="73"/>
    <cellStyle name="Normal_PA dự thao mộ gui" xfId="74"/>
    <cellStyle name="Normal_Sheet1" xfId="75"/>
    <cellStyle name="Note" xfId="76"/>
    <cellStyle name="Output" xfId="77"/>
    <cellStyle name="Percent" xfId="78"/>
    <cellStyle name="Percent 2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W139"/>
  <sheetViews>
    <sheetView zoomScale="60" zoomScaleNormal="60" workbookViewId="0" topLeftCell="A50">
      <selection activeCell="A57" sqref="A57:IV58"/>
    </sheetView>
  </sheetViews>
  <sheetFormatPr defaultColWidth="9.140625" defaultRowHeight="15"/>
  <cols>
    <col min="1" max="1" width="9.421875" style="9" customWidth="1"/>
    <col min="2" max="2" width="33.57421875" style="10" customWidth="1"/>
    <col min="3" max="3" width="29.8515625" style="11" customWidth="1"/>
    <col min="4" max="4" width="21.57421875" style="12" customWidth="1"/>
    <col min="5" max="5" width="10.421875" style="13" customWidth="1"/>
    <col min="6" max="6" width="10.28125" style="13" customWidth="1"/>
    <col min="7" max="8" width="13.140625" style="14" customWidth="1"/>
    <col min="9" max="9" width="10.28125" style="14" customWidth="1"/>
    <col min="10" max="10" width="10.7109375" style="14" customWidth="1"/>
    <col min="11" max="11" width="14.00390625" style="14" customWidth="1"/>
    <col min="12" max="12" width="11.140625" style="14" customWidth="1"/>
    <col min="13" max="13" width="20.57421875" style="13" customWidth="1"/>
    <col min="14" max="14" width="17.28125" style="14" customWidth="1"/>
    <col min="15" max="15" width="14.140625" style="14" hidden="1" customWidth="1"/>
    <col min="16" max="16" width="20.7109375" style="10" customWidth="1"/>
    <col min="17" max="17" width="14.57421875" style="10" hidden="1" customWidth="1"/>
    <col min="18" max="18" width="13.8515625" style="10" hidden="1" customWidth="1"/>
    <col min="19" max="19" width="18.28125" style="10" customWidth="1"/>
    <col min="20" max="20" width="17.00390625" style="10" customWidth="1"/>
    <col min="21" max="21" width="13.8515625" style="10" hidden="1" customWidth="1"/>
    <col min="22" max="22" width="13.7109375" style="10" hidden="1" customWidth="1"/>
    <col min="23" max="23" width="14.8515625" style="10" hidden="1" customWidth="1"/>
    <col min="24" max="24" width="13.28125" style="10" hidden="1" customWidth="1"/>
    <col min="25" max="25" width="15.00390625" style="15" customWidth="1"/>
    <col min="26" max="26" width="17.8515625" style="16" customWidth="1"/>
    <col min="27" max="27" width="13.7109375" style="15" customWidth="1"/>
    <col min="28" max="28" width="23.28125" style="15" customWidth="1"/>
    <col min="29" max="29" width="27.421875" style="17" customWidth="1"/>
    <col min="30" max="30" width="15.00390625" style="18" customWidth="1"/>
    <col min="31" max="31" width="9.7109375" style="18" customWidth="1"/>
    <col min="32" max="32" width="14.140625" style="18" customWidth="1"/>
    <col min="33" max="33" width="11.7109375" style="18" customWidth="1"/>
    <col min="34" max="34" width="21.421875" style="19" customWidth="1"/>
    <col min="35" max="35" width="19.7109375" style="19" customWidth="1"/>
    <col min="36" max="36" width="20.8515625" style="19" customWidth="1"/>
    <col min="37" max="37" width="12.140625" style="20" customWidth="1"/>
    <col min="38" max="38" width="9.7109375" style="21" customWidth="1"/>
    <col min="39" max="39" width="21.140625" style="19" customWidth="1"/>
    <col min="40" max="40" width="20.8515625" style="22" customWidth="1"/>
    <col min="41" max="41" width="5.8515625" style="22" hidden="1" customWidth="1"/>
    <col min="42" max="42" width="23.421875" style="22" customWidth="1"/>
    <col min="43" max="43" width="39.8515625" style="23" customWidth="1"/>
    <col min="44" max="44" width="6.00390625" style="24" hidden="1" customWidth="1"/>
    <col min="45" max="45" width="1.421875" style="24" hidden="1" customWidth="1"/>
    <col min="46" max="46" width="28.140625" style="25" hidden="1" customWidth="1"/>
    <col min="47" max="47" width="13.8515625" style="26" customWidth="1"/>
    <col min="48" max="48" width="18.00390625" style="26" customWidth="1"/>
    <col min="49" max="49" width="25.8515625" style="26" customWidth="1"/>
    <col min="50" max="16384" width="9.140625" style="26" customWidth="1"/>
  </cols>
  <sheetData>
    <row r="1" spans="1:43" ht="46.5" customHeight="1">
      <c r="A1" s="394" t="s">
        <v>48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4"/>
      <c r="AP1" s="394"/>
      <c r="AQ1" s="394"/>
    </row>
    <row r="2" spans="1:43" ht="39" customHeight="1">
      <c r="A2" s="395" t="s">
        <v>49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</row>
    <row r="3" spans="1:43" ht="42.75" customHeight="1">
      <c r="A3" s="397" t="s">
        <v>50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</row>
    <row r="4" spans="1:44" ht="35.25" customHeight="1" hidden="1">
      <c r="A4" s="398" t="s">
        <v>51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  <c r="AK4" s="398"/>
      <c r="AL4" s="398"/>
      <c r="AM4" s="398"/>
      <c r="AN4" s="398"/>
      <c r="AO4" s="398"/>
      <c r="AP4" s="398"/>
      <c r="AQ4" s="398"/>
      <c r="AR4" s="67"/>
    </row>
    <row r="5" spans="1:46" s="1" customFormat="1" ht="42.75" customHeight="1">
      <c r="A5" s="404" t="s">
        <v>0</v>
      </c>
      <c r="B5" s="407" t="s">
        <v>1</v>
      </c>
      <c r="C5" s="407" t="s">
        <v>52</v>
      </c>
      <c r="D5" s="29"/>
      <c r="E5" s="429" t="s">
        <v>3</v>
      </c>
      <c r="F5" s="433"/>
      <c r="G5" s="433"/>
      <c r="H5" s="430"/>
      <c r="I5" s="429" t="s">
        <v>2</v>
      </c>
      <c r="J5" s="433"/>
      <c r="K5" s="433"/>
      <c r="L5" s="430"/>
      <c r="M5" s="404" t="s">
        <v>4</v>
      </c>
      <c r="N5" s="429" t="s">
        <v>53</v>
      </c>
      <c r="O5" s="433"/>
      <c r="P5" s="433"/>
      <c r="Q5" s="433"/>
      <c r="R5" s="430"/>
      <c r="S5" s="429" t="s">
        <v>54</v>
      </c>
      <c r="T5" s="430"/>
      <c r="U5" s="399" t="s">
        <v>5</v>
      </c>
      <c r="V5" s="400"/>
      <c r="W5" s="400"/>
      <c r="X5" s="401"/>
      <c r="Y5" s="404" t="s">
        <v>6</v>
      </c>
      <c r="Z5" s="407" t="s">
        <v>7</v>
      </c>
      <c r="AA5" s="407" t="s">
        <v>8</v>
      </c>
      <c r="AB5" s="410" t="s">
        <v>9</v>
      </c>
      <c r="AC5" s="428" t="s">
        <v>10</v>
      </c>
      <c r="AD5" s="428"/>
      <c r="AE5" s="428"/>
      <c r="AF5" s="428"/>
      <c r="AG5" s="428"/>
      <c r="AH5" s="428"/>
      <c r="AI5" s="428" t="s">
        <v>11</v>
      </c>
      <c r="AJ5" s="428"/>
      <c r="AK5" s="413"/>
      <c r="AL5" s="435" t="s">
        <v>12</v>
      </c>
      <c r="AM5" s="438" t="s">
        <v>13</v>
      </c>
      <c r="AN5" s="416" t="s">
        <v>14</v>
      </c>
      <c r="AO5" s="68"/>
      <c r="AP5" s="416" t="s">
        <v>15</v>
      </c>
      <c r="AQ5" s="419" t="s">
        <v>16</v>
      </c>
      <c r="AR5" s="420" t="s">
        <v>17</v>
      </c>
      <c r="AS5" s="425" t="s">
        <v>18</v>
      </c>
      <c r="AT5" s="69"/>
    </row>
    <row r="6" spans="1:46" s="1" customFormat="1" ht="35.25" customHeight="1">
      <c r="A6" s="404"/>
      <c r="B6" s="408"/>
      <c r="C6" s="408"/>
      <c r="D6" s="30"/>
      <c r="E6" s="431"/>
      <c r="F6" s="434"/>
      <c r="G6" s="434"/>
      <c r="H6" s="432"/>
      <c r="I6" s="431"/>
      <c r="J6" s="434"/>
      <c r="K6" s="434"/>
      <c r="L6" s="432"/>
      <c r="M6" s="404"/>
      <c r="N6" s="431"/>
      <c r="O6" s="434"/>
      <c r="P6" s="434"/>
      <c r="Q6" s="434"/>
      <c r="R6" s="432"/>
      <c r="S6" s="431"/>
      <c r="T6" s="432"/>
      <c r="U6" s="399" t="s">
        <v>19</v>
      </c>
      <c r="V6" s="400"/>
      <c r="W6" s="400"/>
      <c r="X6" s="401"/>
      <c r="Y6" s="404"/>
      <c r="Z6" s="408"/>
      <c r="AA6" s="408"/>
      <c r="AB6" s="411"/>
      <c r="AC6" s="428"/>
      <c r="AD6" s="428"/>
      <c r="AE6" s="428"/>
      <c r="AF6" s="428"/>
      <c r="AG6" s="428"/>
      <c r="AH6" s="428"/>
      <c r="AI6" s="428"/>
      <c r="AJ6" s="428"/>
      <c r="AK6" s="414"/>
      <c r="AL6" s="436"/>
      <c r="AM6" s="439"/>
      <c r="AN6" s="417"/>
      <c r="AO6" s="68"/>
      <c r="AP6" s="417"/>
      <c r="AQ6" s="419"/>
      <c r="AR6" s="421"/>
      <c r="AS6" s="426"/>
      <c r="AT6" s="69"/>
    </row>
    <row r="7" spans="1:46" s="1" customFormat="1" ht="180" customHeight="1">
      <c r="A7" s="404"/>
      <c r="B7" s="409"/>
      <c r="C7" s="409"/>
      <c r="D7" s="31"/>
      <c r="E7" s="28" t="s">
        <v>22</v>
      </c>
      <c r="F7" s="32" t="s">
        <v>21</v>
      </c>
      <c r="G7" s="28" t="s">
        <v>55</v>
      </c>
      <c r="H7" s="27" t="s">
        <v>56</v>
      </c>
      <c r="I7" s="28" t="s">
        <v>22</v>
      </c>
      <c r="J7" s="28" t="s">
        <v>21</v>
      </c>
      <c r="K7" s="28" t="s">
        <v>55</v>
      </c>
      <c r="L7" s="28" t="s">
        <v>20</v>
      </c>
      <c r="M7" s="404"/>
      <c r="N7" s="44" t="s">
        <v>23</v>
      </c>
      <c r="O7" s="45" t="s">
        <v>25</v>
      </c>
      <c r="P7" s="45" t="s">
        <v>24</v>
      </c>
      <c r="Q7" s="45" t="s">
        <v>57</v>
      </c>
      <c r="R7" s="45" t="s">
        <v>25</v>
      </c>
      <c r="S7" s="45" t="s">
        <v>58</v>
      </c>
      <c r="T7" s="45" t="s">
        <v>59</v>
      </c>
      <c r="U7" s="44" t="s">
        <v>23</v>
      </c>
      <c r="V7" s="45" t="s">
        <v>25</v>
      </c>
      <c r="W7" s="45" t="s">
        <v>24</v>
      </c>
      <c r="X7" s="45" t="s">
        <v>25</v>
      </c>
      <c r="Y7" s="404"/>
      <c r="Z7" s="409"/>
      <c r="AA7" s="409"/>
      <c r="AB7" s="412"/>
      <c r="AC7" s="49" t="s">
        <v>26</v>
      </c>
      <c r="AD7" s="49" t="s">
        <v>27</v>
      </c>
      <c r="AE7" s="49" t="s">
        <v>28</v>
      </c>
      <c r="AF7" s="50" t="s">
        <v>29</v>
      </c>
      <c r="AG7" s="50" t="s">
        <v>30</v>
      </c>
      <c r="AH7" s="50" t="s">
        <v>31</v>
      </c>
      <c r="AI7" s="50" t="s">
        <v>32</v>
      </c>
      <c r="AJ7" s="50" t="s">
        <v>33</v>
      </c>
      <c r="AK7" s="415"/>
      <c r="AL7" s="437"/>
      <c r="AM7" s="440"/>
      <c r="AN7" s="418"/>
      <c r="AO7" s="68"/>
      <c r="AP7" s="418"/>
      <c r="AQ7" s="419"/>
      <c r="AR7" s="422"/>
      <c r="AS7" s="427"/>
      <c r="AT7" s="69" t="s">
        <v>34</v>
      </c>
    </row>
    <row r="8" spans="1:45" s="2" customFormat="1" ht="63.75" customHeight="1">
      <c r="A8" s="33">
        <v>1</v>
      </c>
      <c r="B8" s="33">
        <v>2</v>
      </c>
      <c r="C8" s="33">
        <v>3</v>
      </c>
      <c r="D8" s="34">
        <v>4</v>
      </c>
      <c r="E8" s="33">
        <v>5</v>
      </c>
      <c r="F8" s="33">
        <v>6</v>
      </c>
      <c r="G8" s="33">
        <v>7</v>
      </c>
      <c r="H8" s="27">
        <v>8</v>
      </c>
      <c r="I8" s="33">
        <v>9</v>
      </c>
      <c r="J8" s="33">
        <v>10</v>
      </c>
      <c r="K8" s="33">
        <v>11</v>
      </c>
      <c r="L8" s="33">
        <v>12</v>
      </c>
      <c r="M8" s="33">
        <v>13</v>
      </c>
      <c r="N8" s="33">
        <v>14</v>
      </c>
      <c r="O8" s="33">
        <v>8</v>
      </c>
      <c r="P8" s="33">
        <v>15</v>
      </c>
      <c r="Q8" s="33"/>
      <c r="R8" s="33">
        <v>10</v>
      </c>
      <c r="S8" s="33">
        <v>16</v>
      </c>
      <c r="T8" s="33">
        <v>17</v>
      </c>
      <c r="U8" s="33">
        <v>10</v>
      </c>
      <c r="V8" s="33">
        <v>12</v>
      </c>
      <c r="W8" s="33">
        <v>13</v>
      </c>
      <c r="X8" s="33"/>
      <c r="Y8" s="33" t="s">
        <v>60</v>
      </c>
      <c r="Z8" s="33">
        <v>19</v>
      </c>
      <c r="AA8" s="33">
        <v>20</v>
      </c>
      <c r="AB8" s="33" t="s">
        <v>61</v>
      </c>
      <c r="AC8" s="33">
        <v>22</v>
      </c>
      <c r="AD8" s="33">
        <v>21</v>
      </c>
      <c r="AE8" s="33">
        <v>22</v>
      </c>
      <c r="AF8" s="33">
        <v>23</v>
      </c>
      <c r="AG8" s="33">
        <v>24</v>
      </c>
      <c r="AH8" s="33" t="s">
        <v>62</v>
      </c>
      <c r="AI8" s="33" t="s">
        <v>63</v>
      </c>
      <c r="AJ8" s="33" t="s">
        <v>64</v>
      </c>
      <c r="AK8" s="59"/>
      <c r="AL8" s="60">
        <v>25</v>
      </c>
      <c r="AM8" s="33" t="s">
        <v>35</v>
      </c>
      <c r="AN8" s="33" t="s">
        <v>65</v>
      </c>
      <c r="AO8" s="33"/>
      <c r="AP8" s="33" t="s">
        <v>66</v>
      </c>
      <c r="AQ8" s="33">
        <v>27</v>
      </c>
      <c r="AR8" s="70"/>
      <c r="AS8" s="71"/>
    </row>
    <row r="9" spans="1:42" s="3" customFormat="1" ht="54.75" customHeight="1">
      <c r="A9" s="35"/>
      <c r="B9" s="36" t="s">
        <v>36</v>
      </c>
      <c r="C9" s="36"/>
      <c r="D9" s="37"/>
      <c r="G9" s="38"/>
      <c r="H9" s="27"/>
      <c r="I9" s="38"/>
      <c r="J9" s="38"/>
      <c r="K9" s="38"/>
      <c r="L9" s="38"/>
      <c r="M9" s="46"/>
      <c r="N9" s="38">
        <f>SUM(N10:N129)</f>
        <v>28501.400000000005</v>
      </c>
      <c r="O9" s="38">
        <f aca="true" t="shared" si="0" ref="O9:Y9">SUBTOTAL(9,O10:O129)</f>
        <v>0</v>
      </c>
      <c r="P9" s="38">
        <f>SUM(P10:P122)</f>
        <v>3037.7000000000007</v>
      </c>
      <c r="Q9" s="38">
        <f>SUM(Q10:Q122)</f>
        <v>0</v>
      </c>
      <c r="R9" s="38">
        <f>SUM(R10:R122)</f>
        <v>208.8</v>
      </c>
      <c r="S9" s="38">
        <f>SUM(S10:S122)</f>
        <v>31208.000000000004</v>
      </c>
      <c r="T9" s="38">
        <f>SUM(T10:T122)</f>
        <v>331.1</v>
      </c>
      <c r="U9" s="38">
        <f t="shared" si="0"/>
        <v>0</v>
      </c>
      <c r="V9" s="38">
        <f t="shared" si="0"/>
        <v>0</v>
      </c>
      <c r="W9" s="38">
        <f t="shared" si="0"/>
        <v>0</v>
      </c>
      <c r="X9" s="38">
        <f t="shared" si="0"/>
        <v>0</v>
      </c>
      <c r="Y9" s="38">
        <f t="shared" si="0"/>
        <v>31539.100000000002</v>
      </c>
      <c r="Z9" s="38">
        <f>SUM(Z10:Z129)</f>
        <v>31539.099999999995</v>
      </c>
      <c r="AA9" s="38"/>
      <c r="AB9" s="51">
        <f>SUBTOTAL(9,AB10:AB129)</f>
        <v>1892346000</v>
      </c>
      <c r="AC9" s="51"/>
      <c r="AD9" s="51"/>
      <c r="AE9" s="51"/>
      <c r="AF9" s="51"/>
      <c r="AG9" s="51"/>
      <c r="AH9" s="51">
        <f>SUBTOTAL(9,AH10:AH129)</f>
        <v>299621450</v>
      </c>
      <c r="AI9" s="51">
        <f>SUBTOTAL(9,AI10:AI129)</f>
        <v>315391000</v>
      </c>
      <c r="AJ9" s="51">
        <f>SUBTOTAL(9,AJ10:AJ129)</f>
        <v>5677038000</v>
      </c>
      <c r="AK9" s="51">
        <f>SUBTOTAL(9,AK10:AK129)</f>
        <v>72.20489926739928</v>
      </c>
      <c r="AL9" s="51">
        <f>SUM(AL10:AL129)</f>
        <v>39</v>
      </c>
      <c r="AM9" s="51">
        <f>SUM(AM10:AM129)</f>
        <v>136500000</v>
      </c>
      <c r="AN9" s="51">
        <f>SUM(AN10:AN129)</f>
        <v>8320896450</v>
      </c>
      <c r="AO9" s="51">
        <f>SUBTOTAL(9,AO10:AO129)</f>
        <v>0</v>
      </c>
      <c r="AP9" s="51">
        <f>SUM(AP10:AP129)</f>
        <v>8320896450</v>
      </c>
    </row>
    <row r="10" spans="1:49" s="158" customFormat="1" ht="69" customHeight="1">
      <c r="A10" s="164">
        <v>1</v>
      </c>
      <c r="B10" s="165" t="s">
        <v>67</v>
      </c>
      <c r="C10" s="165" t="s">
        <v>68</v>
      </c>
      <c r="D10" s="166" t="s">
        <v>69</v>
      </c>
      <c r="E10" s="167">
        <v>337</v>
      </c>
      <c r="F10" s="167">
        <v>11</v>
      </c>
      <c r="G10" s="168">
        <v>76.2</v>
      </c>
      <c r="H10" s="167" t="s">
        <v>37</v>
      </c>
      <c r="I10" s="164">
        <v>288</v>
      </c>
      <c r="J10" s="164">
        <v>6</v>
      </c>
      <c r="K10" s="168">
        <v>71.1</v>
      </c>
      <c r="L10" s="168" t="s">
        <v>37</v>
      </c>
      <c r="M10" s="168" t="s">
        <v>70</v>
      </c>
      <c r="N10" s="178">
        <v>71.1</v>
      </c>
      <c r="O10" s="178"/>
      <c r="P10" s="178">
        <f>G10-N10</f>
        <v>5.1000000000000085</v>
      </c>
      <c r="Q10" s="178"/>
      <c r="R10" s="178"/>
      <c r="S10" s="178">
        <v>76.2</v>
      </c>
      <c r="T10" s="178">
        <f>N10+P10-S10</f>
        <v>0</v>
      </c>
      <c r="U10" s="178"/>
      <c r="V10" s="178"/>
      <c r="W10" s="178"/>
      <c r="X10" s="178"/>
      <c r="Y10" s="181">
        <f>S10+T10</f>
        <v>76.2</v>
      </c>
      <c r="Z10" s="182">
        <f>SUM(Y10:Y12)</f>
        <v>401.8</v>
      </c>
      <c r="AA10" s="183">
        <v>60000</v>
      </c>
      <c r="AB10" s="184">
        <f aca="true" t="shared" si="1" ref="AB10:AB73">Y10*AA10</f>
        <v>4572000</v>
      </c>
      <c r="AC10" s="185" t="s">
        <v>38</v>
      </c>
      <c r="AD10" s="186">
        <f aca="true" t="shared" si="2" ref="AD10:AD98">Y10</f>
        <v>76.2</v>
      </c>
      <c r="AE10" s="187" t="s">
        <v>71</v>
      </c>
      <c r="AF10" s="183">
        <v>9500</v>
      </c>
      <c r="AG10" s="201">
        <v>1</v>
      </c>
      <c r="AH10" s="202">
        <f>AD10*AF10*AG10</f>
        <v>723900</v>
      </c>
      <c r="AI10" s="203">
        <f>Y10*10000</f>
        <v>762000</v>
      </c>
      <c r="AJ10" s="203">
        <f>AB10*3</f>
        <v>13716000</v>
      </c>
      <c r="AK10" s="204">
        <f>Z10/(624*70%)</f>
        <v>0.919871794871795</v>
      </c>
      <c r="AL10" s="205"/>
      <c r="AM10" s="206">
        <f>AL10*3500000</f>
        <v>0</v>
      </c>
      <c r="AN10" s="203">
        <f>AB10+AH10+AI10+AJ10+AM10</f>
        <v>19773900</v>
      </c>
      <c r="AO10" s="203"/>
      <c r="AP10" s="217">
        <f>SUM(AN10:AN12)</f>
        <v>104267100</v>
      </c>
      <c r="AQ10" s="167"/>
      <c r="AR10" s="218"/>
      <c r="AS10" s="218"/>
      <c r="AT10" s="219" t="s">
        <v>72</v>
      </c>
      <c r="AW10" s="229"/>
    </row>
    <row r="11" spans="1:49" s="158" customFormat="1" ht="69" customHeight="1">
      <c r="A11" s="164">
        <v>1</v>
      </c>
      <c r="B11" s="165" t="s">
        <v>67</v>
      </c>
      <c r="C11" s="165" t="s">
        <v>68</v>
      </c>
      <c r="D11" s="166" t="s">
        <v>69</v>
      </c>
      <c r="E11" s="167">
        <v>653</v>
      </c>
      <c r="F11" s="167">
        <v>11</v>
      </c>
      <c r="G11" s="168">
        <v>236.1</v>
      </c>
      <c r="H11" s="167" t="s">
        <v>37</v>
      </c>
      <c r="I11" s="164">
        <v>303</v>
      </c>
      <c r="J11" s="164">
        <v>6</v>
      </c>
      <c r="K11" s="168">
        <v>232.8</v>
      </c>
      <c r="L11" s="168" t="s">
        <v>37</v>
      </c>
      <c r="M11" s="168" t="s">
        <v>70</v>
      </c>
      <c r="N11" s="178">
        <v>232.8</v>
      </c>
      <c r="O11" s="178"/>
      <c r="P11" s="178">
        <f aca="true" t="shared" si="3" ref="P11:P74">G11-N11</f>
        <v>3.299999999999983</v>
      </c>
      <c r="Q11" s="178"/>
      <c r="R11" s="178"/>
      <c r="S11" s="178">
        <f>N11+P11</f>
        <v>236.1</v>
      </c>
      <c r="T11" s="178"/>
      <c r="U11" s="178"/>
      <c r="V11" s="178"/>
      <c r="W11" s="178"/>
      <c r="X11" s="178"/>
      <c r="Y11" s="181">
        <f aca="true" t="shared" si="4" ref="Y11:Y74">S11+T11</f>
        <v>236.1</v>
      </c>
      <c r="Z11" s="182"/>
      <c r="AA11" s="183">
        <v>60000</v>
      </c>
      <c r="AB11" s="184">
        <f t="shared" si="1"/>
        <v>14166000</v>
      </c>
      <c r="AC11" s="185" t="s">
        <v>38</v>
      </c>
      <c r="AD11" s="186">
        <f t="shared" si="2"/>
        <v>236.1</v>
      </c>
      <c r="AE11" s="187" t="s">
        <v>71</v>
      </c>
      <c r="AF11" s="183">
        <v>9500</v>
      </c>
      <c r="AG11" s="201">
        <v>1</v>
      </c>
      <c r="AH11" s="202">
        <f>AD11*AF11</f>
        <v>2242950</v>
      </c>
      <c r="AI11" s="203">
        <f>Y11*10000</f>
        <v>2361000</v>
      </c>
      <c r="AJ11" s="203">
        <f>AB11*3</f>
        <v>42498000</v>
      </c>
      <c r="AK11" s="204">
        <f aca="true" t="shared" si="5" ref="AK11:AK94">Z11/(624*70%)</f>
        <v>0</v>
      </c>
      <c r="AL11" s="205"/>
      <c r="AM11" s="206"/>
      <c r="AN11" s="203">
        <f>AB11+AH11+AI11+AJ11+AM11</f>
        <v>61267950</v>
      </c>
      <c r="AO11" s="203"/>
      <c r="AP11" s="220"/>
      <c r="AQ11" s="167"/>
      <c r="AR11" s="218"/>
      <c r="AS11" s="218"/>
      <c r="AT11" s="219"/>
      <c r="AW11" s="229"/>
    </row>
    <row r="12" spans="1:49" s="158" customFormat="1" ht="69" customHeight="1">
      <c r="A12" s="164">
        <v>1</v>
      </c>
      <c r="B12" s="165" t="s">
        <v>67</v>
      </c>
      <c r="C12" s="165" t="s">
        <v>68</v>
      </c>
      <c r="D12" s="166" t="s">
        <v>69</v>
      </c>
      <c r="E12" s="167">
        <v>654</v>
      </c>
      <c r="F12" s="167">
        <v>11</v>
      </c>
      <c r="G12" s="168">
        <v>89.5</v>
      </c>
      <c r="H12" s="167" t="s">
        <v>37</v>
      </c>
      <c r="I12" s="164">
        <v>306</v>
      </c>
      <c r="J12" s="164">
        <v>6</v>
      </c>
      <c r="K12" s="168">
        <v>89.5</v>
      </c>
      <c r="L12" s="168" t="s">
        <v>37</v>
      </c>
      <c r="M12" s="168" t="s">
        <v>70</v>
      </c>
      <c r="N12" s="178">
        <v>89.5</v>
      </c>
      <c r="O12" s="178"/>
      <c r="P12" s="178">
        <f t="shared" si="3"/>
        <v>0</v>
      </c>
      <c r="Q12" s="178"/>
      <c r="R12" s="178"/>
      <c r="S12" s="178">
        <v>89.5</v>
      </c>
      <c r="T12" s="178"/>
      <c r="U12" s="178"/>
      <c r="V12" s="178"/>
      <c r="W12" s="178"/>
      <c r="X12" s="178"/>
      <c r="Y12" s="181">
        <f t="shared" si="4"/>
        <v>89.5</v>
      </c>
      <c r="Z12" s="182"/>
      <c r="AA12" s="183">
        <v>60000</v>
      </c>
      <c r="AB12" s="184">
        <f t="shared" si="1"/>
        <v>5370000</v>
      </c>
      <c r="AC12" s="185" t="s">
        <v>38</v>
      </c>
      <c r="AD12" s="186">
        <f t="shared" si="2"/>
        <v>89.5</v>
      </c>
      <c r="AE12" s="187" t="s">
        <v>71</v>
      </c>
      <c r="AF12" s="183">
        <v>9500</v>
      </c>
      <c r="AG12" s="201">
        <v>1</v>
      </c>
      <c r="AH12" s="202">
        <f>AD12*AF12</f>
        <v>850250</v>
      </c>
      <c r="AI12" s="203">
        <f>Y12*10000</f>
        <v>895000</v>
      </c>
      <c r="AJ12" s="203">
        <f>AB12*3</f>
        <v>16110000</v>
      </c>
      <c r="AK12" s="204">
        <f t="shared" si="5"/>
        <v>0</v>
      </c>
      <c r="AL12" s="205"/>
      <c r="AM12" s="206"/>
      <c r="AN12" s="203">
        <f>AB12+AH12+AI12+AJ12+AM12</f>
        <v>23225250</v>
      </c>
      <c r="AO12" s="203"/>
      <c r="AP12" s="220"/>
      <c r="AQ12" s="167"/>
      <c r="AR12" s="218"/>
      <c r="AS12" s="218"/>
      <c r="AT12" s="219"/>
      <c r="AW12" s="229"/>
    </row>
    <row r="13" spans="1:46" s="4" customFormat="1" ht="69" customHeight="1">
      <c r="A13" s="39">
        <v>2</v>
      </c>
      <c r="B13" s="40" t="s">
        <v>73</v>
      </c>
      <c r="C13" s="40" t="s">
        <v>74</v>
      </c>
      <c r="D13" s="41" t="s">
        <v>69</v>
      </c>
      <c r="E13" s="42">
        <v>165</v>
      </c>
      <c r="F13" s="42">
        <v>11</v>
      </c>
      <c r="G13" s="43">
        <v>535.6</v>
      </c>
      <c r="H13" s="42" t="s">
        <v>37</v>
      </c>
      <c r="I13" s="39">
        <v>181</v>
      </c>
      <c r="J13" s="39">
        <v>6</v>
      </c>
      <c r="K13" s="43">
        <v>515.3</v>
      </c>
      <c r="L13" s="43" t="s">
        <v>37</v>
      </c>
      <c r="M13" s="43" t="s">
        <v>75</v>
      </c>
      <c r="N13" s="47">
        <v>515.3</v>
      </c>
      <c r="O13" s="47"/>
      <c r="P13" s="47">
        <f t="shared" si="3"/>
        <v>20.300000000000068</v>
      </c>
      <c r="Q13" s="47"/>
      <c r="R13" s="47"/>
      <c r="S13" s="47">
        <v>535.6</v>
      </c>
      <c r="T13" s="47">
        <f>N13+P13-S13</f>
        <v>0</v>
      </c>
      <c r="U13" s="47"/>
      <c r="V13" s="47"/>
      <c r="W13" s="47"/>
      <c r="X13" s="47"/>
      <c r="Y13" s="52">
        <f t="shared" si="4"/>
        <v>535.6</v>
      </c>
      <c r="Z13" s="53">
        <f>Y13</f>
        <v>535.6</v>
      </c>
      <c r="AA13" s="54">
        <v>60000</v>
      </c>
      <c r="AB13" s="55">
        <f t="shared" si="1"/>
        <v>32136000</v>
      </c>
      <c r="AC13" s="56" t="s">
        <v>38</v>
      </c>
      <c r="AD13" s="57">
        <f t="shared" si="2"/>
        <v>535.6</v>
      </c>
      <c r="AE13" s="58" t="s">
        <v>71</v>
      </c>
      <c r="AF13" s="54">
        <v>9500</v>
      </c>
      <c r="AG13" s="61">
        <v>1</v>
      </c>
      <c r="AH13" s="62">
        <f aca="true" t="shared" si="6" ref="AH13:AH98">AD13*AF13*AG13</f>
        <v>5088200</v>
      </c>
      <c r="AI13" s="63">
        <f aca="true" t="shared" si="7" ref="AI13:AI76">Y13*10000</f>
        <v>5356000</v>
      </c>
      <c r="AJ13" s="63">
        <f aca="true" t="shared" si="8" ref="AJ13:AJ76">AB13*3</f>
        <v>96408000</v>
      </c>
      <c r="AK13" s="64">
        <f t="shared" si="5"/>
        <v>1.2261904761904763</v>
      </c>
      <c r="AL13" s="65">
        <v>1</v>
      </c>
      <c r="AM13" s="66">
        <f aca="true" t="shared" si="9" ref="AM13:AM72">AL13*3500000</f>
        <v>3500000</v>
      </c>
      <c r="AN13" s="63">
        <f>AB13+AH13+AI13+AJ13+AM13</f>
        <v>142488200</v>
      </c>
      <c r="AO13" s="63"/>
      <c r="AP13" s="76">
        <f>AN13</f>
        <v>142488200</v>
      </c>
      <c r="AQ13" s="42"/>
      <c r="AR13" s="73"/>
      <c r="AS13" s="73"/>
      <c r="AT13" s="74"/>
    </row>
    <row r="14" spans="1:46" s="159" customFormat="1" ht="66.75" customHeight="1">
      <c r="A14" s="169">
        <v>3</v>
      </c>
      <c r="B14" s="170" t="s">
        <v>76</v>
      </c>
      <c r="C14" s="170"/>
      <c r="D14" s="171" t="s">
        <v>77</v>
      </c>
      <c r="E14" s="103">
        <v>113</v>
      </c>
      <c r="F14" s="103">
        <v>11</v>
      </c>
      <c r="G14" s="105">
        <v>229</v>
      </c>
      <c r="H14" s="103" t="s">
        <v>37</v>
      </c>
      <c r="I14" s="169">
        <v>36</v>
      </c>
      <c r="J14" s="169">
        <v>3</v>
      </c>
      <c r="K14" s="105">
        <v>412</v>
      </c>
      <c r="L14" s="105" t="s">
        <v>37</v>
      </c>
      <c r="M14" s="105" t="s">
        <v>75</v>
      </c>
      <c r="N14" s="108">
        <v>38.5</v>
      </c>
      <c r="O14" s="108"/>
      <c r="P14" s="108"/>
      <c r="Q14" s="108"/>
      <c r="R14" s="108"/>
      <c r="S14" s="108">
        <v>38.5</v>
      </c>
      <c r="T14" s="108"/>
      <c r="U14" s="108"/>
      <c r="V14" s="108"/>
      <c r="W14" s="108"/>
      <c r="X14" s="108"/>
      <c r="Y14" s="188">
        <f t="shared" si="4"/>
        <v>38.5</v>
      </c>
      <c r="Z14" s="189">
        <f>Y14</f>
        <v>38.5</v>
      </c>
      <c r="AA14" s="118">
        <v>60000</v>
      </c>
      <c r="AB14" s="119">
        <f t="shared" si="1"/>
        <v>2310000</v>
      </c>
      <c r="AC14" s="120" t="s">
        <v>38</v>
      </c>
      <c r="AD14" s="121">
        <f t="shared" si="2"/>
        <v>38.5</v>
      </c>
      <c r="AE14" s="122" t="s">
        <v>78</v>
      </c>
      <c r="AF14" s="118">
        <v>9500</v>
      </c>
      <c r="AG14" s="130">
        <v>1</v>
      </c>
      <c r="AH14" s="131">
        <f t="shared" si="6"/>
        <v>365750</v>
      </c>
      <c r="AI14" s="132">
        <f t="shared" si="7"/>
        <v>385000</v>
      </c>
      <c r="AJ14" s="132">
        <f t="shared" si="8"/>
        <v>6930000</v>
      </c>
      <c r="AK14" s="133">
        <f t="shared" si="5"/>
        <v>0.08814102564102565</v>
      </c>
      <c r="AL14" s="207"/>
      <c r="AM14" s="135"/>
      <c r="AN14" s="132">
        <f aca="true" t="shared" si="10" ref="AN14:AN77">AB14+AH14+AI14+AJ14+AM14</f>
        <v>9990750</v>
      </c>
      <c r="AO14" s="132"/>
      <c r="AP14" s="221">
        <f>AN14</f>
        <v>9990750</v>
      </c>
      <c r="AQ14" s="103"/>
      <c r="AR14" s="222"/>
      <c r="AS14" s="222"/>
      <c r="AT14" s="223"/>
    </row>
    <row r="15" spans="1:46" s="4" customFormat="1" ht="58.5" customHeight="1">
      <c r="A15" s="39">
        <v>4</v>
      </c>
      <c r="B15" s="40" t="s">
        <v>79</v>
      </c>
      <c r="C15" s="40"/>
      <c r="D15" s="41" t="s">
        <v>69</v>
      </c>
      <c r="E15" s="42">
        <v>653</v>
      </c>
      <c r="F15" s="42">
        <v>5</v>
      </c>
      <c r="G15" s="43">
        <v>200.3</v>
      </c>
      <c r="H15" s="42" t="s">
        <v>37</v>
      </c>
      <c r="I15" s="39">
        <v>725</v>
      </c>
      <c r="J15" s="39">
        <v>2</v>
      </c>
      <c r="K15" s="43">
        <v>200.3</v>
      </c>
      <c r="L15" s="43" t="s">
        <v>37</v>
      </c>
      <c r="M15" s="43" t="s">
        <v>80</v>
      </c>
      <c r="N15" s="47">
        <v>200.3</v>
      </c>
      <c r="O15" s="47"/>
      <c r="P15" s="47">
        <f t="shared" si="3"/>
        <v>0</v>
      </c>
      <c r="Q15" s="47"/>
      <c r="R15" s="47"/>
      <c r="S15" s="47">
        <f>N15+P15</f>
        <v>200.3</v>
      </c>
      <c r="T15" s="47">
        <f>N15+P15-S15</f>
        <v>0</v>
      </c>
      <c r="U15" s="47"/>
      <c r="V15" s="47"/>
      <c r="W15" s="47"/>
      <c r="X15" s="47"/>
      <c r="Y15" s="52">
        <f t="shared" si="4"/>
        <v>200.3</v>
      </c>
      <c r="Z15" s="53">
        <f>Y15</f>
        <v>200.3</v>
      </c>
      <c r="AA15" s="54">
        <v>60000</v>
      </c>
      <c r="AB15" s="55">
        <f t="shared" si="1"/>
        <v>12018000</v>
      </c>
      <c r="AC15" s="56" t="s">
        <v>38</v>
      </c>
      <c r="AD15" s="57">
        <f t="shared" si="2"/>
        <v>200.3</v>
      </c>
      <c r="AE15" s="58" t="s">
        <v>71</v>
      </c>
      <c r="AF15" s="54">
        <v>9500</v>
      </c>
      <c r="AG15" s="61">
        <v>1</v>
      </c>
      <c r="AH15" s="62">
        <f t="shared" si="6"/>
        <v>1902850</v>
      </c>
      <c r="AI15" s="63">
        <f t="shared" si="7"/>
        <v>2003000</v>
      </c>
      <c r="AJ15" s="63">
        <f t="shared" si="8"/>
        <v>36054000</v>
      </c>
      <c r="AK15" s="64">
        <f t="shared" si="5"/>
        <v>0.45856227106227115</v>
      </c>
      <c r="AL15" s="65"/>
      <c r="AM15" s="66">
        <f t="shared" si="9"/>
        <v>0</v>
      </c>
      <c r="AN15" s="63">
        <f t="shared" si="10"/>
        <v>51977850</v>
      </c>
      <c r="AO15" s="63"/>
      <c r="AP15" s="72">
        <f>AN15</f>
        <v>51977850</v>
      </c>
      <c r="AQ15" s="42"/>
      <c r="AR15" s="73"/>
      <c r="AS15" s="73"/>
      <c r="AT15" s="74"/>
    </row>
    <row r="16" spans="1:46" s="159" customFormat="1" ht="63.75" customHeight="1">
      <c r="A16" s="169">
        <v>6</v>
      </c>
      <c r="B16" s="170" t="s">
        <v>81</v>
      </c>
      <c r="C16" s="170"/>
      <c r="D16" s="171" t="s">
        <v>77</v>
      </c>
      <c r="E16" s="103">
        <v>33</v>
      </c>
      <c r="F16" s="103">
        <v>11</v>
      </c>
      <c r="G16" s="105">
        <v>814.4</v>
      </c>
      <c r="H16" s="103" t="s">
        <v>37</v>
      </c>
      <c r="I16" s="169">
        <v>52</v>
      </c>
      <c r="J16" s="169">
        <v>6</v>
      </c>
      <c r="K16" s="105">
        <v>822.6</v>
      </c>
      <c r="L16" s="105" t="s">
        <v>37</v>
      </c>
      <c r="M16" s="105" t="s">
        <v>80</v>
      </c>
      <c r="N16" s="108">
        <v>814.4</v>
      </c>
      <c r="O16" s="108"/>
      <c r="P16" s="108">
        <f t="shared" si="3"/>
        <v>0</v>
      </c>
      <c r="Q16" s="108"/>
      <c r="R16" s="108"/>
      <c r="S16" s="108">
        <f>N16+P16</f>
        <v>814.4</v>
      </c>
      <c r="T16" s="108">
        <f aca="true" t="shared" si="11" ref="T16:T99">G16-S16</f>
        <v>0</v>
      </c>
      <c r="U16" s="108"/>
      <c r="V16" s="108"/>
      <c r="W16" s="108"/>
      <c r="X16" s="108"/>
      <c r="Y16" s="188">
        <f t="shared" si="4"/>
        <v>814.4</v>
      </c>
      <c r="Z16" s="189">
        <f>SUM(Y16:Y18)</f>
        <v>1629.6999999999998</v>
      </c>
      <c r="AA16" s="118">
        <v>60000</v>
      </c>
      <c r="AB16" s="119">
        <f t="shared" si="1"/>
        <v>48864000</v>
      </c>
      <c r="AC16" s="120" t="s">
        <v>38</v>
      </c>
      <c r="AD16" s="121">
        <f t="shared" si="2"/>
        <v>814.4</v>
      </c>
      <c r="AE16" s="122" t="s">
        <v>78</v>
      </c>
      <c r="AF16" s="118">
        <v>9500</v>
      </c>
      <c r="AG16" s="130">
        <v>1</v>
      </c>
      <c r="AH16" s="131">
        <f t="shared" si="6"/>
        <v>7736800</v>
      </c>
      <c r="AI16" s="132">
        <f t="shared" si="7"/>
        <v>8144000</v>
      </c>
      <c r="AJ16" s="132">
        <f t="shared" si="8"/>
        <v>146592000</v>
      </c>
      <c r="AK16" s="133">
        <f t="shared" si="5"/>
        <v>3.7309981684981683</v>
      </c>
      <c r="AL16" s="207">
        <v>3</v>
      </c>
      <c r="AM16" s="135">
        <f t="shared" si="9"/>
        <v>10500000</v>
      </c>
      <c r="AN16" s="132">
        <f t="shared" si="10"/>
        <v>221836800</v>
      </c>
      <c r="AO16" s="132"/>
      <c r="AP16" s="221">
        <f>SUM(AN16:AN18)</f>
        <v>433407150</v>
      </c>
      <c r="AQ16" s="103"/>
      <c r="AR16" s="222"/>
      <c r="AS16" s="222"/>
      <c r="AT16" s="223"/>
    </row>
    <row r="17" spans="1:46" s="159" customFormat="1" ht="63.75" customHeight="1">
      <c r="A17" s="169">
        <v>6</v>
      </c>
      <c r="B17" s="170" t="s">
        <v>81</v>
      </c>
      <c r="C17" s="170"/>
      <c r="D17" s="171" t="s">
        <v>77</v>
      </c>
      <c r="E17" s="103">
        <v>34</v>
      </c>
      <c r="F17" s="103">
        <v>11</v>
      </c>
      <c r="G17" s="105">
        <v>434.7</v>
      </c>
      <c r="H17" s="103" t="s">
        <v>37</v>
      </c>
      <c r="I17" s="169">
        <v>30</v>
      </c>
      <c r="J17" s="169">
        <v>6</v>
      </c>
      <c r="K17" s="105">
        <v>434.7</v>
      </c>
      <c r="L17" s="105" t="s">
        <v>37</v>
      </c>
      <c r="M17" s="105" t="s">
        <v>80</v>
      </c>
      <c r="N17" s="108">
        <v>434.7</v>
      </c>
      <c r="O17" s="108"/>
      <c r="P17" s="108">
        <f t="shared" si="3"/>
        <v>0</v>
      </c>
      <c r="Q17" s="108"/>
      <c r="R17" s="108"/>
      <c r="S17" s="108">
        <f>N17+P17</f>
        <v>434.7</v>
      </c>
      <c r="T17" s="108"/>
      <c r="U17" s="108"/>
      <c r="V17" s="108"/>
      <c r="W17" s="108"/>
      <c r="X17" s="108"/>
      <c r="Y17" s="188">
        <f t="shared" si="4"/>
        <v>434.7</v>
      </c>
      <c r="Z17" s="189"/>
      <c r="AA17" s="118">
        <v>60000</v>
      </c>
      <c r="AB17" s="119">
        <f t="shared" si="1"/>
        <v>26082000</v>
      </c>
      <c r="AC17" s="120" t="s">
        <v>38</v>
      </c>
      <c r="AD17" s="121">
        <f t="shared" si="2"/>
        <v>434.7</v>
      </c>
      <c r="AE17" s="122" t="s">
        <v>78</v>
      </c>
      <c r="AF17" s="118">
        <v>9500</v>
      </c>
      <c r="AG17" s="130">
        <v>1</v>
      </c>
      <c r="AH17" s="131">
        <f t="shared" si="6"/>
        <v>4129650</v>
      </c>
      <c r="AI17" s="132">
        <f t="shared" si="7"/>
        <v>4347000</v>
      </c>
      <c r="AJ17" s="132">
        <f t="shared" si="8"/>
        <v>78246000</v>
      </c>
      <c r="AK17" s="133">
        <f t="shared" si="5"/>
        <v>0</v>
      </c>
      <c r="AL17" s="207"/>
      <c r="AM17" s="135"/>
      <c r="AN17" s="132">
        <f t="shared" si="10"/>
        <v>112804650</v>
      </c>
      <c r="AO17" s="132"/>
      <c r="AP17" s="221"/>
      <c r="AQ17" s="103"/>
      <c r="AR17" s="222"/>
      <c r="AS17" s="222"/>
      <c r="AT17" s="223"/>
    </row>
    <row r="18" spans="1:46" s="159" customFormat="1" ht="63.75" customHeight="1">
      <c r="A18" s="169">
        <v>6</v>
      </c>
      <c r="B18" s="170" t="s">
        <v>81</v>
      </c>
      <c r="C18" s="170"/>
      <c r="D18" s="171" t="s">
        <v>77</v>
      </c>
      <c r="E18" s="103">
        <v>652</v>
      </c>
      <c r="F18" s="103">
        <v>11</v>
      </c>
      <c r="G18" s="105">
        <v>380.6</v>
      </c>
      <c r="H18" s="103" t="s">
        <v>37</v>
      </c>
      <c r="I18" s="169">
        <v>278</v>
      </c>
      <c r="J18" s="169">
        <v>6</v>
      </c>
      <c r="K18" s="105">
        <v>278</v>
      </c>
      <c r="L18" s="105" t="s">
        <v>37</v>
      </c>
      <c r="M18" s="105" t="s">
        <v>80</v>
      </c>
      <c r="N18" s="108">
        <v>278</v>
      </c>
      <c r="O18" s="108"/>
      <c r="P18" s="108">
        <f t="shared" si="3"/>
        <v>102.60000000000002</v>
      </c>
      <c r="Q18" s="108"/>
      <c r="R18" s="108"/>
      <c r="S18" s="108">
        <f>N18+P18</f>
        <v>380.6</v>
      </c>
      <c r="T18" s="108"/>
      <c r="U18" s="108"/>
      <c r="V18" s="108"/>
      <c r="W18" s="108"/>
      <c r="X18" s="108"/>
      <c r="Y18" s="188">
        <f t="shared" si="4"/>
        <v>380.6</v>
      </c>
      <c r="Z18" s="189"/>
      <c r="AA18" s="118">
        <v>60000</v>
      </c>
      <c r="AB18" s="119">
        <f t="shared" si="1"/>
        <v>22836000</v>
      </c>
      <c r="AC18" s="120" t="s">
        <v>38</v>
      </c>
      <c r="AD18" s="121">
        <f t="shared" si="2"/>
        <v>380.6</v>
      </c>
      <c r="AE18" s="122" t="s">
        <v>78</v>
      </c>
      <c r="AF18" s="118">
        <v>9500</v>
      </c>
      <c r="AG18" s="130">
        <v>1</v>
      </c>
      <c r="AH18" s="131">
        <f t="shared" si="6"/>
        <v>3615700</v>
      </c>
      <c r="AI18" s="132">
        <f t="shared" si="7"/>
        <v>3806000</v>
      </c>
      <c r="AJ18" s="132">
        <f t="shared" si="8"/>
        <v>68508000</v>
      </c>
      <c r="AK18" s="133">
        <f t="shared" si="5"/>
        <v>0</v>
      </c>
      <c r="AL18" s="207"/>
      <c r="AM18" s="135"/>
      <c r="AN18" s="132">
        <f t="shared" si="10"/>
        <v>98765700</v>
      </c>
      <c r="AO18" s="132"/>
      <c r="AP18" s="221"/>
      <c r="AQ18" s="103"/>
      <c r="AR18" s="222"/>
      <c r="AS18" s="222"/>
      <c r="AT18" s="223"/>
    </row>
    <row r="19" spans="1:46" s="4" customFormat="1" ht="61.5" customHeight="1">
      <c r="A19" s="39">
        <v>7</v>
      </c>
      <c r="B19" s="40" t="s">
        <v>82</v>
      </c>
      <c r="C19" s="40" t="s">
        <v>83</v>
      </c>
      <c r="D19" s="41"/>
      <c r="E19" s="42">
        <v>657</v>
      </c>
      <c r="F19" s="42">
        <v>5</v>
      </c>
      <c r="G19" s="43">
        <v>466.6</v>
      </c>
      <c r="H19" s="42" t="s">
        <v>37</v>
      </c>
      <c r="I19" s="39">
        <v>749</v>
      </c>
      <c r="J19" s="39">
        <v>2</v>
      </c>
      <c r="K19" s="43">
        <v>466.5</v>
      </c>
      <c r="L19" s="43" t="s">
        <v>37</v>
      </c>
      <c r="M19" s="43" t="s">
        <v>84</v>
      </c>
      <c r="N19" s="47">
        <v>466.6</v>
      </c>
      <c r="O19" s="47"/>
      <c r="P19" s="47">
        <f t="shared" si="3"/>
        <v>0</v>
      </c>
      <c r="Q19" s="47"/>
      <c r="R19" s="47">
        <v>208.8</v>
      </c>
      <c r="S19" s="47">
        <f>N19+P19</f>
        <v>466.6</v>
      </c>
      <c r="T19" s="47">
        <f t="shared" si="11"/>
        <v>0</v>
      </c>
      <c r="U19" s="47"/>
      <c r="V19" s="47"/>
      <c r="W19" s="47"/>
      <c r="X19" s="47"/>
      <c r="Y19" s="52">
        <f t="shared" si="4"/>
        <v>466.6</v>
      </c>
      <c r="Z19" s="53">
        <f>Y19</f>
        <v>466.6</v>
      </c>
      <c r="AA19" s="54">
        <v>60000</v>
      </c>
      <c r="AB19" s="55">
        <f t="shared" si="1"/>
        <v>27996000</v>
      </c>
      <c r="AC19" s="56" t="s">
        <v>38</v>
      </c>
      <c r="AD19" s="57">
        <f t="shared" si="2"/>
        <v>466.6</v>
      </c>
      <c r="AE19" s="58" t="s">
        <v>71</v>
      </c>
      <c r="AF19" s="54">
        <v>9500</v>
      </c>
      <c r="AG19" s="61">
        <v>1</v>
      </c>
      <c r="AH19" s="62">
        <f t="shared" si="6"/>
        <v>4432700</v>
      </c>
      <c r="AI19" s="63">
        <f t="shared" si="7"/>
        <v>4666000</v>
      </c>
      <c r="AJ19" s="63">
        <f t="shared" si="8"/>
        <v>83988000</v>
      </c>
      <c r="AK19" s="64">
        <f t="shared" si="5"/>
        <v>1.0682234432234434</v>
      </c>
      <c r="AL19" s="65">
        <v>1</v>
      </c>
      <c r="AM19" s="66">
        <f t="shared" si="9"/>
        <v>3500000</v>
      </c>
      <c r="AN19" s="63">
        <f t="shared" si="10"/>
        <v>124582700</v>
      </c>
      <c r="AO19" s="63"/>
      <c r="AP19" s="72">
        <f>AN19</f>
        <v>124582700</v>
      </c>
      <c r="AQ19" s="42"/>
      <c r="AR19" s="73"/>
      <c r="AS19" s="73"/>
      <c r="AT19" s="78"/>
    </row>
    <row r="20" spans="1:46" s="4" customFormat="1" ht="65.25" customHeight="1">
      <c r="A20" s="39">
        <v>8</v>
      </c>
      <c r="B20" s="40" t="s">
        <v>85</v>
      </c>
      <c r="C20" s="40"/>
      <c r="D20" s="41" t="s">
        <v>69</v>
      </c>
      <c r="E20" s="42">
        <v>261</v>
      </c>
      <c r="F20" s="42">
        <v>11</v>
      </c>
      <c r="G20" s="43">
        <v>700.7</v>
      </c>
      <c r="H20" s="42" t="s">
        <v>37</v>
      </c>
      <c r="I20" s="39">
        <v>347</v>
      </c>
      <c r="J20" s="39">
        <v>6</v>
      </c>
      <c r="K20" s="43">
        <v>695.7</v>
      </c>
      <c r="L20" s="43" t="s">
        <v>37</v>
      </c>
      <c r="M20" s="43" t="s">
        <v>86</v>
      </c>
      <c r="N20" s="47">
        <v>695.7</v>
      </c>
      <c r="O20" s="47"/>
      <c r="P20" s="47">
        <f t="shared" si="3"/>
        <v>5</v>
      </c>
      <c r="Q20" s="47"/>
      <c r="R20" s="47"/>
      <c r="S20" s="47">
        <v>700.7</v>
      </c>
      <c r="T20" s="47">
        <f t="shared" si="11"/>
        <v>0</v>
      </c>
      <c r="U20" s="47"/>
      <c r="V20" s="47"/>
      <c r="W20" s="47"/>
      <c r="X20" s="47"/>
      <c r="Y20" s="52">
        <f t="shared" si="4"/>
        <v>700.7</v>
      </c>
      <c r="Z20" s="53">
        <f>Y20</f>
        <v>700.7</v>
      </c>
      <c r="AA20" s="54">
        <v>60000</v>
      </c>
      <c r="AB20" s="55">
        <f t="shared" si="1"/>
        <v>42042000</v>
      </c>
      <c r="AC20" s="56" t="s">
        <v>38</v>
      </c>
      <c r="AD20" s="57">
        <f t="shared" si="2"/>
        <v>700.7</v>
      </c>
      <c r="AE20" s="58" t="s">
        <v>71</v>
      </c>
      <c r="AF20" s="54">
        <v>9500</v>
      </c>
      <c r="AG20" s="61">
        <v>1</v>
      </c>
      <c r="AH20" s="62">
        <f t="shared" si="6"/>
        <v>6656650</v>
      </c>
      <c r="AI20" s="63">
        <f t="shared" si="7"/>
        <v>7007000</v>
      </c>
      <c r="AJ20" s="63">
        <f t="shared" si="8"/>
        <v>126126000</v>
      </c>
      <c r="AK20" s="64">
        <f t="shared" si="5"/>
        <v>1.604166666666667</v>
      </c>
      <c r="AL20" s="65">
        <v>1</v>
      </c>
      <c r="AM20" s="66">
        <f t="shared" si="9"/>
        <v>3500000</v>
      </c>
      <c r="AN20" s="63">
        <f t="shared" si="10"/>
        <v>185331650</v>
      </c>
      <c r="AO20" s="63"/>
      <c r="AP20" s="72">
        <f>AN20</f>
        <v>185331650</v>
      </c>
      <c r="AQ20" s="42"/>
      <c r="AR20" s="73"/>
      <c r="AS20" s="73"/>
      <c r="AT20" s="74"/>
    </row>
    <row r="21" spans="1:46" s="82" customFormat="1" ht="63.75" customHeight="1">
      <c r="A21" s="172">
        <v>9</v>
      </c>
      <c r="B21" s="173" t="s">
        <v>87</v>
      </c>
      <c r="C21" s="173" t="s">
        <v>88</v>
      </c>
      <c r="D21" s="174" t="s">
        <v>34</v>
      </c>
      <c r="E21" s="175">
        <v>350</v>
      </c>
      <c r="F21" s="175">
        <v>11</v>
      </c>
      <c r="G21" s="176">
        <v>259.1</v>
      </c>
      <c r="H21" s="175" t="s">
        <v>37</v>
      </c>
      <c r="I21" s="172">
        <v>166</v>
      </c>
      <c r="J21" s="172">
        <v>6</v>
      </c>
      <c r="K21" s="176">
        <v>259</v>
      </c>
      <c r="L21" s="176" t="s">
        <v>37</v>
      </c>
      <c r="M21" s="176" t="s">
        <v>70</v>
      </c>
      <c r="N21" s="48">
        <v>259</v>
      </c>
      <c r="O21" s="48"/>
      <c r="P21" s="48">
        <f t="shared" si="3"/>
        <v>0.10000000000002274</v>
      </c>
      <c r="Q21" s="48"/>
      <c r="R21" s="48"/>
      <c r="S21" s="48">
        <v>259.1</v>
      </c>
      <c r="T21" s="48">
        <f t="shared" si="11"/>
        <v>0</v>
      </c>
      <c r="U21" s="48"/>
      <c r="V21" s="48"/>
      <c r="W21" s="48"/>
      <c r="X21" s="48"/>
      <c r="Y21" s="190">
        <f t="shared" si="4"/>
        <v>259.1</v>
      </c>
      <c r="Z21" s="191">
        <f>Y21</f>
        <v>259.1</v>
      </c>
      <c r="AA21" s="192">
        <v>60000</v>
      </c>
      <c r="AB21" s="193">
        <f t="shared" si="1"/>
        <v>15546000.000000002</v>
      </c>
      <c r="AC21" s="177" t="s">
        <v>38</v>
      </c>
      <c r="AD21" s="194">
        <f t="shared" si="2"/>
        <v>259.1</v>
      </c>
      <c r="AE21" s="195" t="s">
        <v>71</v>
      </c>
      <c r="AF21" s="192">
        <v>9500</v>
      </c>
      <c r="AG21" s="208">
        <v>1</v>
      </c>
      <c r="AH21" s="209">
        <f t="shared" si="6"/>
        <v>2461450</v>
      </c>
      <c r="AI21" s="79">
        <f t="shared" si="7"/>
        <v>2591000</v>
      </c>
      <c r="AJ21" s="79">
        <f t="shared" si="8"/>
        <v>46638000.00000001</v>
      </c>
      <c r="AK21" s="210">
        <f t="shared" si="5"/>
        <v>0.5931776556776558</v>
      </c>
      <c r="AL21" s="211"/>
      <c r="AM21" s="212">
        <f t="shared" si="9"/>
        <v>0</v>
      </c>
      <c r="AN21" s="79">
        <f t="shared" si="10"/>
        <v>67236450</v>
      </c>
      <c r="AO21" s="79"/>
      <c r="AP21" s="224">
        <f>AN21</f>
        <v>67236450</v>
      </c>
      <c r="AQ21" s="175"/>
      <c r="AR21" s="80"/>
      <c r="AS21" s="80"/>
      <c r="AT21" s="81"/>
    </row>
    <row r="22" spans="1:46" s="4" customFormat="1" ht="65.25" customHeight="1">
      <c r="A22" s="39">
        <v>10</v>
      </c>
      <c r="B22" s="40" t="s">
        <v>89</v>
      </c>
      <c r="C22" s="40" t="s">
        <v>90</v>
      </c>
      <c r="D22" s="41" t="s">
        <v>69</v>
      </c>
      <c r="E22" s="42">
        <v>227</v>
      </c>
      <c r="F22" s="42">
        <v>11</v>
      </c>
      <c r="G22" s="43">
        <v>1118.8</v>
      </c>
      <c r="H22" s="42" t="s">
        <v>37</v>
      </c>
      <c r="I22" s="39">
        <v>347</v>
      </c>
      <c r="J22" s="39">
        <v>6</v>
      </c>
      <c r="K22" s="43">
        <v>1118.6</v>
      </c>
      <c r="L22" s="43" t="s">
        <v>37</v>
      </c>
      <c r="M22" s="43" t="s">
        <v>86</v>
      </c>
      <c r="N22" s="47">
        <v>1118.6</v>
      </c>
      <c r="O22" s="47"/>
      <c r="P22" s="47">
        <f t="shared" si="3"/>
        <v>0.20000000000004547</v>
      </c>
      <c r="Q22" s="47"/>
      <c r="R22" s="47"/>
      <c r="S22" s="47">
        <v>1118.8</v>
      </c>
      <c r="T22" s="47"/>
      <c r="U22" s="47"/>
      <c r="V22" s="47"/>
      <c r="W22" s="47"/>
      <c r="X22" s="47"/>
      <c r="Y22" s="52">
        <f t="shared" si="4"/>
        <v>1118.8</v>
      </c>
      <c r="Z22" s="53">
        <f>Y22</f>
        <v>1118.8</v>
      </c>
      <c r="AA22" s="54">
        <v>60000</v>
      </c>
      <c r="AB22" s="55">
        <f t="shared" si="1"/>
        <v>67128000</v>
      </c>
      <c r="AC22" s="56" t="s">
        <v>38</v>
      </c>
      <c r="AD22" s="57">
        <f t="shared" si="2"/>
        <v>1118.8</v>
      </c>
      <c r="AE22" s="58" t="s">
        <v>71</v>
      </c>
      <c r="AF22" s="54">
        <v>9500</v>
      </c>
      <c r="AG22" s="61">
        <v>1</v>
      </c>
      <c r="AH22" s="62">
        <f t="shared" si="6"/>
        <v>10628600</v>
      </c>
      <c r="AI22" s="63">
        <f t="shared" si="7"/>
        <v>11188000</v>
      </c>
      <c r="AJ22" s="63">
        <f t="shared" si="8"/>
        <v>201384000</v>
      </c>
      <c r="AK22" s="64">
        <f t="shared" si="5"/>
        <v>2.5613553113553116</v>
      </c>
      <c r="AL22" s="65">
        <v>2</v>
      </c>
      <c r="AM22" s="66">
        <f t="shared" si="9"/>
        <v>7000000</v>
      </c>
      <c r="AN22" s="63">
        <f t="shared" si="10"/>
        <v>297328600</v>
      </c>
      <c r="AO22" s="63"/>
      <c r="AP22" s="76">
        <f>AN22</f>
        <v>297328600</v>
      </c>
      <c r="AQ22" s="42"/>
      <c r="AR22" s="73"/>
      <c r="AS22" s="73"/>
      <c r="AT22" s="74"/>
    </row>
    <row r="23" spans="1:46" s="4" customFormat="1" ht="65.25" customHeight="1">
      <c r="A23" s="39">
        <v>11</v>
      </c>
      <c r="B23" s="40" t="s">
        <v>91</v>
      </c>
      <c r="C23" s="40" t="s">
        <v>92</v>
      </c>
      <c r="D23" s="41" t="s">
        <v>69</v>
      </c>
      <c r="E23" s="42">
        <v>300</v>
      </c>
      <c r="F23" s="42">
        <v>11</v>
      </c>
      <c r="G23" s="43">
        <v>266.6</v>
      </c>
      <c r="H23" s="42" t="s">
        <v>37</v>
      </c>
      <c r="I23" s="39">
        <v>466</v>
      </c>
      <c r="J23" s="39">
        <v>6</v>
      </c>
      <c r="K23" s="43">
        <v>236.4</v>
      </c>
      <c r="L23" s="43" t="s">
        <v>37</v>
      </c>
      <c r="M23" s="43" t="s">
        <v>86</v>
      </c>
      <c r="N23" s="47">
        <v>236.4</v>
      </c>
      <c r="O23" s="47"/>
      <c r="P23" s="47">
        <f t="shared" si="3"/>
        <v>30.200000000000017</v>
      </c>
      <c r="Q23" s="47"/>
      <c r="R23" s="47"/>
      <c r="S23" s="47">
        <v>266.6</v>
      </c>
      <c r="T23" s="47">
        <f t="shared" si="11"/>
        <v>0</v>
      </c>
      <c r="U23" s="47"/>
      <c r="V23" s="47"/>
      <c r="W23" s="47"/>
      <c r="X23" s="47"/>
      <c r="Y23" s="52">
        <f t="shared" si="4"/>
        <v>266.6</v>
      </c>
      <c r="Z23" s="53">
        <f>Y23</f>
        <v>266.6</v>
      </c>
      <c r="AA23" s="54">
        <v>60000</v>
      </c>
      <c r="AB23" s="55">
        <f t="shared" si="1"/>
        <v>15996000.000000002</v>
      </c>
      <c r="AC23" s="56" t="s">
        <v>38</v>
      </c>
      <c r="AD23" s="57">
        <f t="shared" si="2"/>
        <v>266.6</v>
      </c>
      <c r="AE23" s="58" t="s">
        <v>71</v>
      </c>
      <c r="AF23" s="54">
        <v>9500</v>
      </c>
      <c r="AG23" s="61">
        <v>1</v>
      </c>
      <c r="AH23" s="62">
        <f t="shared" si="6"/>
        <v>2532700</v>
      </c>
      <c r="AI23" s="63">
        <f t="shared" si="7"/>
        <v>2666000</v>
      </c>
      <c r="AJ23" s="63">
        <f t="shared" si="8"/>
        <v>47988000.00000001</v>
      </c>
      <c r="AK23" s="64">
        <f t="shared" si="5"/>
        <v>0.6103479853479855</v>
      </c>
      <c r="AL23" s="65"/>
      <c r="AM23" s="66">
        <f t="shared" si="9"/>
        <v>0</v>
      </c>
      <c r="AN23" s="63">
        <f t="shared" si="10"/>
        <v>69182700</v>
      </c>
      <c r="AO23" s="63"/>
      <c r="AP23" s="76">
        <f>AN23</f>
        <v>69182700</v>
      </c>
      <c r="AQ23" s="42"/>
      <c r="AR23" s="73"/>
      <c r="AS23" s="73"/>
      <c r="AT23" s="74"/>
    </row>
    <row r="24" spans="1:46" s="4" customFormat="1" ht="65.25" customHeight="1">
      <c r="A24" s="39">
        <v>12</v>
      </c>
      <c r="B24" s="40" t="s">
        <v>93</v>
      </c>
      <c r="C24" s="40"/>
      <c r="D24" s="41" t="s">
        <v>69</v>
      </c>
      <c r="E24" s="42">
        <v>668</v>
      </c>
      <c r="F24" s="42">
        <v>5</v>
      </c>
      <c r="G24" s="43">
        <v>350.8</v>
      </c>
      <c r="H24" s="42" t="s">
        <v>37</v>
      </c>
      <c r="I24" s="39">
        <v>766</v>
      </c>
      <c r="J24" s="39">
        <v>2</v>
      </c>
      <c r="K24" s="43">
        <v>312</v>
      </c>
      <c r="L24" s="43" t="s">
        <v>37</v>
      </c>
      <c r="M24" s="43" t="s">
        <v>80</v>
      </c>
      <c r="N24" s="47">
        <v>312</v>
      </c>
      <c r="O24" s="47"/>
      <c r="P24" s="47">
        <f t="shared" si="3"/>
        <v>38.80000000000001</v>
      </c>
      <c r="Q24" s="47"/>
      <c r="R24" s="47"/>
      <c r="S24" s="47">
        <v>350.8</v>
      </c>
      <c r="T24" s="47">
        <f t="shared" si="11"/>
        <v>0</v>
      </c>
      <c r="U24" s="47"/>
      <c r="V24" s="47"/>
      <c r="W24" s="47"/>
      <c r="X24" s="47"/>
      <c r="Y24" s="52">
        <f t="shared" si="4"/>
        <v>350.8</v>
      </c>
      <c r="Z24" s="53">
        <f>SUM(Y24:Y25)</f>
        <v>515.3</v>
      </c>
      <c r="AA24" s="54">
        <v>60000</v>
      </c>
      <c r="AB24" s="55">
        <f t="shared" si="1"/>
        <v>21048000</v>
      </c>
      <c r="AC24" s="56" t="s">
        <v>38</v>
      </c>
      <c r="AD24" s="57">
        <f t="shared" si="2"/>
        <v>350.8</v>
      </c>
      <c r="AE24" s="58" t="s">
        <v>71</v>
      </c>
      <c r="AF24" s="54">
        <v>9500</v>
      </c>
      <c r="AG24" s="61">
        <v>1</v>
      </c>
      <c r="AH24" s="62">
        <f t="shared" si="6"/>
        <v>3332600</v>
      </c>
      <c r="AI24" s="63">
        <f t="shared" si="7"/>
        <v>3508000</v>
      </c>
      <c r="AJ24" s="63">
        <f t="shared" si="8"/>
        <v>63144000</v>
      </c>
      <c r="AK24" s="64">
        <f t="shared" si="5"/>
        <v>1.1797161172161172</v>
      </c>
      <c r="AL24" s="65">
        <v>1</v>
      </c>
      <c r="AM24" s="66">
        <f t="shared" si="9"/>
        <v>3500000</v>
      </c>
      <c r="AN24" s="63">
        <f t="shared" si="10"/>
        <v>94532600</v>
      </c>
      <c r="AO24" s="63"/>
      <c r="AP24" s="72">
        <f>SUM(AN24:AN25)</f>
        <v>137220350</v>
      </c>
      <c r="AQ24" s="42"/>
      <c r="AR24" s="73"/>
      <c r="AS24" s="73"/>
      <c r="AT24" s="74"/>
    </row>
    <row r="25" spans="1:46" s="4" customFormat="1" ht="65.25" customHeight="1">
      <c r="A25" s="39">
        <v>12</v>
      </c>
      <c r="B25" s="40" t="s">
        <v>93</v>
      </c>
      <c r="C25" s="40"/>
      <c r="D25" s="41" t="s">
        <v>69</v>
      </c>
      <c r="E25" s="42">
        <v>211</v>
      </c>
      <c r="F25" s="42">
        <v>11</v>
      </c>
      <c r="G25" s="43">
        <v>164.5</v>
      </c>
      <c r="H25" s="42" t="s">
        <v>37</v>
      </c>
      <c r="I25" s="39">
        <v>347</v>
      </c>
      <c r="J25" s="39">
        <v>6</v>
      </c>
      <c r="K25" s="43">
        <v>162.2</v>
      </c>
      <c r="L25" s="43" t="s">
        <v>37</v>
      </c>
      <c r="M25" s="43" t="s">
        <v>86</v>
      </c>
      <c r="N25" s="47">
        <v>162.2</v>
      </c>
      <c r="O25" s="47"/>
      <c r="P25" s="47">
        <f t="shared" si="3"/>
        <v>2.3000000000000114</v>
      </c>
      <c r="Q25" s="47"/>
      <c r="R25" s="47"/>
      <c r="S25" s="47">
        <v>164.5</v>
      </c>
      <c r="T25" s="47">
        <f t="shared" si="11"/>
        <v>0</v>
      </c>
      <c r="U25" s="47"/>
      <c r="V25" s="47"/>
      <c r="W25" s="47"/>
      <c r="X25" s="47"/>
      <c r="Y25" s="52">
        <f t="shared" si="4"/>
        <v>164.5</v>
      </c>
      <c r="Z25" s="53"/>
      <c r="AA25" s="54">
        <v>60000</v>
      </c>
      <c r="AB25" s="55">
        <f t="shared" si="1"/>
        <v>9870000</v>
      </c>
      <c r="AC25" s="56" t="s">
        <v>38</v>
      </c>
      <c r="AD25" s="57">
        <f t="shared" si="2"/>
        <v>164.5</v>
      </c>
      <c r="AE25" s="58" t="s">
        <v>71</v>
      </c>
      <c r="AF25" s="54">
        <v>9500</v>
      </c>
      <c r="AG25" s="61">
        <v>1</v>
      </c>
      <c r="AH25" s="62">
        <f t="shared" si="6"/>
        <v>1562750</v>
      </c>
      <c r="AI25" s="63">
        <f t="shared" si="7"/>
        <v>1645000</v>
      </c>
      <c r="AJ25" s="63">
        <f t="shared" si="8"/>
        <v>29610000</v>
      </c>
      <c r="AK25" s="64">
        <f t="shared" si="5"/>
        <v>0</v>
      </c>
      <c r="AL25" s="65"/>
      <c r="AM25" s="66"/>
      <c r="AN25" s="63">
        <f t="shared" si="10"/>
        <v>42687750</v>
      </c>
      <c r="AO25" s="63"/>
      <c r="AP25" s="75"/>
      <c r="AQ25" s="42"/>
      <c r="AR25" s="73"/>
      <c r="AS25" s="73"/>
      <c r="AT25" s="74"/>
    </row>
    <row r="26" spans="1:46" s="4" customFormat="1" ht="65.25" customHeight="1">
      <c r="A26" s="39">
        <v>13</v>
      </c>
      <c r="B26" s="40" t="s">
        <v>94</v>
      </c>
      <c r="C26" s="40"/>
      <c r="D26" s="41" t="s">
        <v>69</v>
      </c>
      <c r="E26" s="42">
        <v>209</v>
      </c>
      <c r="F26" s="42">
        <v>11</v>
      </c>
      <c r="G26" s="43">
        <v>389.3</v>
      </c>
      <c r="H26" s="42" t="s">
        <v>37</v>
      </c>
      <c r="I26" s="39">
        <v>347</v>
      </c>
      <c r="J26" s="39">
        <v>6</v>
      </c>
      <c r="K26" s="43">
        <v>383.8</v>
      </c>
      <c r="L26" s="43" t="s">
        <v>37</v>
      </c>
      <c r="M26" s="43" t="s">
        <v>86</v>
      </c>
      <c r="N26" s="47">
        <v>383.8</v>
      </c>
      <c r="O26" s="47"/>
      <c r="P26" s="47">
        <f t="shared" si="3"/>
        <v>5.5</v>
      </c>
      <c r="Q26" s="47"/>
      <c r="R26" s="47"/>
      <c r="S26" s="47">
        <v>389.3</v>
      </c>
      <c r="T26" s="47">
        <f t="shared" si="11"/>
        <v>0</v>
      </c>
      <c r="U26" s="47"/>
      <c r="V26" s="47"/>
      <c r="W26" s="47"/>
      <c r="X26" s="47"/>
      <c r="Y26" s="52">
        <f t="shared" si="4"/>
        <v>389.3</v>
      </c>
      <c r="Z26" s="53">
        <f>Y26</f>
        <v>389.3</v>
      </c>
      <c r="AA26" s="54">
        <v>60000</v>
      </c>
      <c r="AB26" s="55">
        <f t="shared" si="1"/>
        <v>23358000</v>
      </c>
      <c r="AC26" s="56" t="s">
        <v>38</v>
      </c>
      <c r="AD26" s="57">
        <f t="shared" si="2"/>
        <v>389.3</v>
      </c>
      <c r="AE26" s="58" t="s">
        <v>71</v>
      </c>
      <c r="AF26" s="54">
        <v>9500</v>
      </c>
      <c r="AG26" s="61">
        <v>1</v>
      </c>
      <c r="AH26" s="62">
        <f t="shared" si="6"/>
        <v>3698350</v>
      </c>
      <c r="AI26" s="63">
        <f t="shared" si="7"/>
        <v>3893000</v>
      </c>
      <c r="AJ26" s="63">
        <f t="shared" si="8"/>
        <v>70074000</v>
      </c>
      <c r="AK26" s="64">
        <f t="shared" si="5"/>
        <v>0.8912545787545789</v>
      </c>
      <c r="AL26" s="65"/>
      <c r="AM26" s="66">
        <f t="shared" si="9"/>
        <v>0</v>
      </c>
      <c r="AN26" s="63">
        <f t="shared" si="10"/>
        <v>101023350</v>
      </c>
      <c r="AO26" s="63"/>
      <c r="AP26" s="76">
        <f>AN26</f>
        <v>101023350</v>
      </c>
      <c r="AQ26" s="42"/>
      <c r="AR26" s="73"/>
      <c r="AS26" s="73"/>
      <c r="AT26" s="74"/>
    </row>
    <row r="27" spans="1:46" s="4" customFormat="1" ht="59.25" customHeight="1">
      <c r="A27" s="39">
        <v>14</v>
      </c>
      <c r="B27" s="40" t="s">
        <v>95</v>
      </c>
      <c r="C27" s="40" t="s">
        <v>96</v>
      </c>
      <c r="D27" s="41" t="s">
        <v>69</v>
      </c>
      <c r="E27" s="42">
        <v>118</v>
      </c>
      <c r="F27" s="42">
        <v>11</v>
      </c>
      <c r="G27" s="43">
        <v>166.5</v>
      </c>
      <c r="H27" s="42" t="s">
        <v>97</v>
      </c>
      <c r="I27" s="39">
        <v>122</v>
      </c>
      <c r="J27" s="39">
        <v>6</v>
      </c>
      <c r="K27" s="43">
        <v>166.5</v>
      </c>
      <c r="L27" s="43" t="s">
        <v>37</v>
      </c>
      <c r="M27" s="43" t="s">
        <v>98</v>
      </c>
      <c r="N27" s="47">
        <v>166.5</v>
      </c>
      <c r="O27" s="47"/>
      <c r="P27" s="47">
        <f t="shared" si="3"/>
        <v>0</v>
      </c>
      <c r="Q27" s="47"/>
      <c r="R27" s="47"/>
      <c r="S27" s="47">
        <v>117.1</v>
      </c>
      <c r="T27" s="47">
        <f t="shared" si="11"/>
        <v>49.400000000000006</v>
      </c>
      <c r="U27" s="47"/>
      <c r="V27" s="47"/>
      <c r="W27" s="47"/>
      <c r="X27" s="47"/>
      <c r="Y27" s="52">
        <f t="shared" si="4"/>
        <v>166.5</v>
      </c>
      <c r="Z27" s="53">
        <f>SUM(Y27:Y28)</f>
        <v>1084</v>
      </c>
      <c r="AA27" s="54">
        <v>60000</v>
      </c>
      <c r="AB27" s="55">
        <f t="shared" si="1"/>
        <v>9990000</v>
      </c>
      <c r="AC27" s="56" t="s">
        <v>38</v>
      </c>
      <c r="AD27" s="57">
        <f t="shared" si="2"/>
        <v>166.5</v>
      </c>
      <c r="AE27" s="58" t="s">
        <v>71</v>
      </c>
      <c r="AF27" s="54">
        <v>9500</v>
      </c>
      <c r="AG27" s="61">
        <v>1</v>
      </c>
      <c r="AH27" s="62">
        <f t="shared" si="6"/>
        <v>1581750</v>
      </c>
      <c r="AI27" s="63">
        <f t="shared" si="7"/>
        <v>1665000</v>
      </c>
      <c r="AJ27" s="63">
        <f t="shared" si="8"/>
        <v>29970000</v>
      </c>
      <c r="AK27" s="64">
        <f t="shared" si="5"/>
        <v>2.4816849816849818</v>
      </c>
      <c r="AL27" s="65">
        <v>2</v>
      </c>
      <c r="AM27" s="66">
        <f t="shared" si="9"/>
        <v>7000000</v>
      </c>
      <c r="AN27" s="63">
        <f t="shared" si="10"/>
        <v>50206750</v>
      </c>
      <c r="AO27" s="63"/>
      <c r="AP27" s="77">
        <f>SUM(AN27:AN28)</f>
        <v>288298000</v>
      </c>
      <c r="AQ27" s="42"/>
      <c r="AR27" s="73"/>
      <c r="AS27" s="73"/>
      <c r="AT27" s="74"/>
    </row>
    <row r="28" spans="1:46" s="4" customFormat="1" ht="60.75" customHeight="1">
      <c r="A28" s="39">
        <v>14</v>
      </c>
      <c r="B28" s="40" t="s">
        <v>95</v>
      </c>
      <c r="C28" s="40" t="s">
        <v>96</v>
      </c>
      <c r="D28" s="41" t="s">
        <v>69</v>
      </c>
      <c r="E28" s="42">
        <v>193</v>
      </c>
      <c r="F28" s="42">
        <v>11</v>
      </c>
      <c r="G28" s="43">
        <v>917.5</v>
      </c>
      <c r="H28" s="42" t="s">
        <v>37</v>
      </c>
      <c r="I28" s="39">
        <v>347</v>
      </c>
      <c r="J28" s="39">
        <v>6</v>
      </c>
      <c r="K28" s="43">
        <v>904.4</v>
      </c>
      <c r="L28" s="43" t="s">
        <v>37</v>
      </c>
      <c r="M28" s="43" t="s">
        <v>86</v>
      </c>
      <c r="N28" s="47">
        <v>904.4</v>
      </c>
      <c r="O28" s="47"/>
      <c r="P28" s="47">
        <f t="shared" si="3"/>
        <v>13.100000000000023</v>
      </c>
      <c r="Q28" s="47"/>
      <c r="R28" s="47"/>
      <c r="S28" s="47">
        <v>917.5</v>
      </c>
      <c r="T28" s="47">
        <f t="shared" si="11"/>
        <v>0</v>
      </c>
      <c r="U28" s="47"/>
      <c r="V28" s="47"/>
      <c r="W28" s="47"/>
      <c r="X28" s="47"/>
      <c r="Y28" s="52">
        <f t="shared" si="4"/>
        <v>917.5</v>
      </c>
      <c r="Z28" s="53"/>
      <c r="AA28" s="54">
        <v>60000</v>
      </c>
      <c r="AB28" s="55">
        <f t="shared" si="1"/>
        <v>55050000</v>
      </c>
      <c r="AC28" s="56" t="s">
        <v>38</v>
      </c>
      <c r="AD28" s="57">
        <f t="shared" si="2"/>
        <v>917.5</v>
      </c>
      <c r="AE28" s="58" t="s">
        <v>71</v>
      </c>
      <c r="AF28" s="54">
        <v>9500</v>
      </c>
      <c r="AG28" s="61">
        <v>1</v>
      </c>
      <c r="AH28" s="62">
        <f t="shared" si="6"/>
        <v>8716250</v>
      </c>
      <c r="AI28" s="63">
        <f t="shared" si="7"/>
        <v>9175000</v>
      </c>
      <c r="AJ28" s="63">
        <f t="shared" si="8"/>
        <v>165150000</v>
      </c>
      <c r="AK28" s="64">
        <f t="shared" si="5"/>
        <v>0</v>
      </c>
      <c r="AL28" s="65"/>
      <c r="AM28" s="66">
        <f t="shared" si="9"/>
        <v>0</v>
      </c>
      <c r="AN28" s="63">
        <f t="shared" si="10"/>
        <v>238091250</v>
      </c>
      <c r="AO28" s="63"/>
      <c r="AP28" s="72"/>
      <c r="AQ28" s="42"/>
      <c r="AR28" s="73"/>
      <c r="AS28" s="73"/>
      <c r="AT28" s="74"/>
    </row>
    <row r="29" spans="1:48" s="4" customFormat="1" ht="78.75" customHeight="1">
      <c r="A29" s="39">
        <v>15</v>
      </c>
      <c r="B29" s="40" t="s">
        <v>99</v>
      </c>
      <c r="C29" s="40" t="s">
        <v>100</v>
      </c>
      <c r="D29" s="41" t="s">
        <v>69</v>
      </c>
      <c r="E29" s="42">
        <v>299</v>
      </c>
      <c r="F29" s="42">
        <v>11</v>
      </c>
      <c r="G29" s="43">
        <v>297</v>
      </c>
      <c r="H29" s="42" t="s">
        <v>37</v>
      </c>
      <c r="I29" s="39">
        <v>276</v>
      </c>
      <c r="J29" s="39">
        <v>6</v>
      </c>
      <c r="K29" s="43">
        <v>263.3</v>
      </c>
      <c r="L29" s="43" t="s">
        <v>37</v>
      </c>
      <c r="M29" s="43" t="s">
        <v>70</v>
      </c>
      <c r="N29" s="47">
        <v>263.3</v>
      </c>
      <c r="O29" s="48"/>
      <c r="P29" s="47">
        <f t="shared" si="3"/>
        <v>33.69999999999999</v>
      </c>
      <c r="Q29" s="48"/>
      <c r="R29" s="48"/>
      <c r="S29" s="47">
        <v>297</v>
      </c>
      <c r="T29" s="47">
        <f t="shared" si="11"/>
        <v>0</v>
      </c>
      <c r="U29" s="48"/>
      <c r="V29" s="48"/>
      <c r="W29" s="48"/>
      <c r="X29" s="48"/>
      <c r="Y29" s="52">
        <f t="shared" si="4"/>
        <v>297</v>
      </c>
      <c r="Z29" s="53">
        <f>Y29</f>
        <v>297</v>
      </c>
      <c r="AA29" s="54">
        <v>60000</v>
      </c>
      <c r="AB29" s="55">
        <f t="shared" si="1"/>
        <v>17820000</v>
      </c>
      <c r="AC29" s="56" t="s">
        <v>38</v>
      </c>
      <c r="AD29" s="57">
        <f t="shared" si="2"/>
        <v>297</v>
      </c>
      <c r="AE29" s="58" t="s">
        <v>71</v>
      </c>
      <c r="AF29" s="54">
        <v>9500</v>
      </c>
      <c r="AG29" s="61">
        <v>1</v>
      </c>
      <c r="AH29" s="62">
        <f t="shared" si="6"/>
        <v>2821500</v>
      </c>
      <c r="AI29" s="63">
        <f t="shared" si="7"/>
        <v>2970000</v>
      </c>
      <c r="AJ29" s="63">
        <f t="shared" si="8"/>
        <v>53460000</v>
      </c>
      <c r="AK29" s="64">
        <f t="shared" si="5"/>
        <v>0.679945054945055</v>
      </c>
      <c r="AL29" s="65"/>
      <c r="AM29" s="66">
        <f t="shared" si="9"/>
        <v>0</v>
      </c>
      <c r="AN29" s="63">
        <f t="shared" si="10"/>
        <v>77071500</v>
      </c>
      <c r="AO29" s="79"/>
      <c r="AP29" s="72">
        <f>AN29</f>
        <v>77071500</v>
      </c>
      <c r="AQ29" s="42"/>
      <c r="AR29" s="80"/>
      <c r="AS29" s="80"/>
      <c r="AT29" s="81"/>
      <c r="AU29" s="82"/>
      <c r="AV29" s="82"/>
    </row>
    <row r="30" spans="1:46" s="4" customFormat="1" ht="70.5" customHeight="1">
      <c r="A30" s="39">
        <v>16</v>
      </c>
      <c r="B30" s="40" t="s">
        <v>101</v>
      </c>
      <c r="C30" s="40" t="s">
        <v>102</v>
      </c>
      <c r="D30" s="41" t="s">
        <v>69</v>
      </c>
      <c r="E30" s="42">
        <v>269</v>
      </c>
      <c r="F30" s="42">
        <v>11</v>
      </c>
      <c r="G30" s="43">
        <v>89</v>
      </c>
      <c r="H30" s="42" t="s">
        <v>37</v>
      </c>
      <c r="I30" s="39">
        <v>347</v>
      </c>
      <c r="J30" s="39">
        <v>6</v>
      </c>
      <c r="K30" s="43">
        <v>1390.9</v>
      </c>
      <c r="L30" s="43" t="s">
        <v>37</v>
      </c>
      <c r="M30" s="43" t="s">
        <v>86</v>
      </c>
      <c r="N30" s="47">
        <v>89</v>
      </c>
      <c r="O30" s="47"/>
      <c r="P30" s="47">
        <f t="shared" si="3"/>
        <v>0</v>
      </c>
      <c r="Q30" s="47"/>
      <c r="R30" s="47"/>
      <c r="S30" s="47">
        <v>89</v>
      </c>
      <c r="T30" s="47">
        <f t="shared" si="11"/>
        <v>0</v>
      </c>
      <c r="U30" s="47"/>
      <c r="V30" s="47"/>
      <c r="W30" s="47"/>
      <c r="X30" s="47"/>
      <c r="Y30" s="52">
        <f t="shared" si="4"/>
        <v>89</v>
      </c>
      <c r="Z30" s="53">
        <f>SUM(Y30:Y32)</f>
        <v>1087.3</v>
      </c>
      <c r="AA30" s="54">
        <v>60000</v>
      </c>
      <c r="AB30" s="55">
        <f t="shared" si="1"/>
        <v>5340000</v>
      </c>
      <c r="AC30" s="56" t="s">
        <v>38</v>
      </c>
      <c r="AD30" s="57">
        <f t="shared" si="2"/>
        <v>89</v>
      </c>
      <c r="AE30" s="58" t="s">
        <v>71</v>
      </c>
      <c r="AF30" s="54">
        <v>9500</v>
      </c>
      <c r="AG30" s="61">
        <v>1</v>
      </c>
      <c r="AH30" s="62">
        <f t="shared" si="6"/>
        <v>845500</v>
      </c>
      <c r="AI30" s="63">
        <f t="shared" si="7"/>
        <v>890000</v>
      </c>
      <c r="AJ30" s="63">
        <f t="shared" si="8"/>
        <v>16020000</v>
      </c>
      <c r="AK30" s="64">
        <f t="shared" si="5"/>
        <v>2.489239926739927</v>
      </c>
      <c r="AL30" s="65">
        <v>2</v>
      </c>
      <c r="AM30" s="66">
        <f t="shared" si="9"/>
        <v>7000000</v>
      </c>
      <c r="AN30" s="63">
        <f t="shared" si="10"/>
        <v>30095500</v>
      </c>
      <c r="AO30" s="63"/>
      <c r="AP30" s="72">
        <f>SUM(AN30:AN32)</f>
        <v>289154350</v>
      </c>
      <c r="AQ30" s="42"/>
      <c r="AR30" s="73"/>
      <c r="AS30" s="73"/>
      <c r="AT30" s="74"/>
    </row>
    <row r="31" spans="1:46" s="4" customFormat="1" ht="70.5" customHeight="1">
      <c r="A31" s="39">
        <v>16</v>
      </c>
      <c r="B31" s="40" t="s">
        <v>101</v>
      </c>
      <c r="C31" s="40" t="s">
        <v>102</v>
      </c>
      <c r="D31" s="41" t="s">
        <v>69</v>
      </c>
      <c r="E31" s="42">
        <v>298</v>
      </c>
      <c r="F31" s="42">
        <v>11</v>
      </c>
      <c r="G31" s="43">
        <v>731.1</v>
      </c>
      <c r="H31" s="42" t="s">
        <v>37</v>
      </c>
      <c r="I31" s="39">
        <v>347</v>
      </c>
      <c r="J31" s="39">
        <v>6</v>
      </c>
      <c r="K31" s="43">
        <v>1390.9</v>
      </c>
      <c r="L31" s="43" t="s">
        <v>37</v>
      </c>
      <c r="M31" s="43" t="s">
        <v>86</v>
      </c>
      <c r="N31" s="47">
        <v>731.1</v>
      </c>
      <c r="O31" s="47"/>
      <c r="P31" s="47">
        <f t="shared" si="3"/>
        <v>0</v>
      </c>
      <c r="Q31" s="47"/>
      <c r="R31" s="47"/>
      <c r="S31" s="47">
        <v>731.1</v>
      </c>
      <c r="T31" s="47">
        <f t="shared" si="11"/>
        <v>0</v>
      </c>
      <c r="U31" s="47"/>
      <c r="V31" s="47"/>
      <c r="W31" s="47"/>
      <c r="X31" s="47"/>
      <c r="Y31" s="52">
        <f t="shared" si="4"/>
        <v>731.1</v>
      </c>
      <c r="Z31" s="53"/>
      <c r="AA31" s="54">
        <v>60000</v>
      </c>
      <c r="AB31" s="55">
        <f t="shared" si="1"/>
        <v>43866000</v>
      </c>
      <c r="AC31" s="56" t="s">
        <v>38</v>
      </c>
      <c r="AD31" s="57">
        <f t="shared" si="2"/>
        <v>731.1</v>
      </c>
      <c r="AE31" s="58" t="s">
        <v>71</v>
      </c>
      <c r="AF31" s="54">
        <v>9500</v>
      </c>
      <c r="AG31" s="61">
        <v>1</v>
      </c>
      <c r="AH31" s="62">
        <f t="shared" si="6"/>
        <v>6945450</v>
      </c>
      <c r="AI31" s="63">
        <f t="shared" si="7"/>
        <v>7311000</v>
      </c>
      <c r="AJ31" s="63">
        <f t="shared" si="8"/>
        <v>131598000</v>
      </c>
      <c r="AK31" s="64"/>
      <c r="AL31" s="65"/>
      <c r="AM31" s="66"/>
      <c r="AN31" s="63">
        <f t="shared" si="10"/>
        <v>189720450</v>
      </c>
      <c r="AO31" s="63"/>
      <c r="AP31" s="75"/>
      <c r="AQ31" s="42"/>
      <c r="AR31" s="73"/>
      <c r="AS31" s="73"/>
      <c r="AT31" s="74"/>
    </row>
    <row r="32" spans="1:46" s="4" customFormat="1" ht="70.5" customHeight="1">
      <c r="A32" s="39">
        <v>16</v>
      </c>
      <c r="B32" s="40" t="s">
        <v>101</v>
      </c>
      <c r="C32" s="40" t="s">
        <v>102</v>
      </c>
      <c r="D32" s="41" t="s">
        <v>69</v>
      </c>
      <c r="E32" s="42">
        <v>795</v>
      </c>
      <c r="F32" s="42">
        <v>11</v>
      </c>
      <c r="G32" s="43">
        <v>267.2</v>
      </c>
      <c r="H32" s="42" t="s">
        <v>37</v>
      </c>
      <c r="I32" s="39">
        <v>141</v>
      </c>
      <c r="J32" s="39">
        <v>6</v>
      </c>
      <c r="K32" s="43">
        <v>263.8</v>
      </c>
      <c r="L32" s="43" t="s">
        <v>37</v>
      </c>
      <c r="M32" s="43" t="s">
        <v>98</v>
      </c>
      <c r="N32" s="47">
        <v>263.8</v>
      </c>
      <c r="O32" s="47"/>
      <c r="P32" s="47">
        <f t="shared" si="3"/>
        <v>3.3999999999999773</v>
      </c>
      <c r="Q32" s="47"/>
      <c r="R32" s="47"/>
      <c r="S32" s="47">
        <v>196.2</v>
      </c>
      <c r="T32" s="47">
        <f t="shared" si="11"/>
        <v>71</v>
      </c>
      <c r="U32" s="47"/>
      <c r="V32" s="47"/>
      <c r="W32" s="47"/>
      <c r="X32" s="47"/>
      <c r="Y32" s="52">
        <f t="shared" si="4"/>
        <v>267.2</v>
      </c>
      <c r="Z32" s="53"/>
      <c r="AA32" s="54">
        <v>60000</v>
      </c>
      <c r="AB32" s="55">
        <f t="shared" si="1"/>
        <v>16032000</v>
      </c>
      <c r="AC32" s="56" t="s">
        <v>38</v>
      </c>
      <c r="AD32" s="57">
        <f t="shared" si="2"/>
        <v>267.2</v>
      </c>
      <c r="AE32" s="58" t="s">
        <v>71</v>
      </c>
      <c r="AF32" s="54">
        <v>9500</v>
      </c>
      <c r="AG32" s="61">
        <v>1</v>
      </c>
      <c r="AH32" s="62">
        <f t="shared" si="6"/>
        <v>2538400</v>
      </c>
      <c r="AI32" s="63">
        <f t="shared" si="7"/>
        <v>2672000</v>
      </c>
      <c r="AJ32" s="63">
        <f t="shared" si="8"/>
        <v>48096000</v>
      </c>
      <c r="AK32" s="64"/>
      <c r="AL32" s="65"/>
      <c r="AM32" s="66"/>
      <c r="AN32" s="63">
        <f t="shared" si="10"/>
        <v>69338400</v>
      </c>
      <c r="AO32" s="63"/>
      <c r="AP32" s="75"/>
      <c r="AQ32" s="42"/>
      <c r="AR32" s="73"/>
      <c r="AS32" s="73"/>
      <c r="AT32" s="74"/>
    </row>
    <row r="33" spans="1:46" s="4" customFormat="1" ht="70.5" customHeight="1">
      <c r="A33" s="39">
        <v>17</v>
      </c>
      <c r="B33" s="40" t="s">
        <v>103</v>
      </c>
      <c r="C33" s="40" t="s">
        <v>104</v>
      </c>
      <c r="D33" s="41" t="s">
        <v>69</v>
      </c>
      <c r="E33" s="42">
        <v>238</v>
      </c>
      <c r="F33" s="42">
        <v>11</v>
      </c>
      <c r="G33" s="43">
        <v>855</v>
      </c>
      <c r="H33" s="42" t="s">
        <v>37</v>
      </c>
      <c r="I33" s="39">
        <v>347</v>
      </c>
      <c r="J33" s="39">
        <v>6</v>
      </c>
      <c r="K33" s="43">
        <v>1310.3</v>
      </c>
      <c r="L33" s="43" t="s">
        <v>37</v>
      </c>
      <c r="M33" s="43" t="s">
        <v>86</v>
      </c>
      <c r="N33" s="47">
        <v>855</v>
      </c>
      <c r="O33" s="47"/>
      <c r="P33" s="47">
        <f t="shared" si="3"/>
        <v>0</v>
      </c>
      <c r="Q33" s="47"/>
      <c r="R33" s="47"/>
      <c r="S33" s="47">
        <v>855</v>
      </c>
      <c r="T33" s="47">
        <f t="shared" si="11"/>
        <v>0</v>
      </c>
      <c r="U33" s="47"/>
      <c r="V33" s="47"/>
      <c r="W33" s="47"/>
      <c r="X33" s="47"/>
      <c r="Y33" s="52">
        <f t="shared" si="4"/>
        <v>855</v>
      </c>
      <c r="Z33" s="53">
        <f>SUM(Y33:Y36)</f>
        <v>1770.3</v>
      </c>
      <c r="AA33" s="54">
        <v>60000</v>
      </c>
      <c r="AB33" s="55">
        <f t="shared" si="1"/>
        <v>51300000</v>
      </c>
      <c r="AC33" s="56" t="s">
        <v>38</v>
      </c>
      <c r="AD33" s="57">
        <f t="shared" si="2"/>
        <v>855</v>
      </c>
      <c r="AE33" s="58" t="s">
        <v>71</v>
      </c>
      <c r="AF33" s="54">
        <v>9500</v>
      </c>
      <c r="AG33" s="61">
        <v>1</v>
      </c>
      <c r="AH33" s="62">
        <f t="shared" si="6"/>
        <v>8122500</v>
      </c>
      <c r="AI33" s="63">
        <f t="shared" si="7"/>
        <v>8550000</v>
      </c>
      <c r="AJ33" s="63">
        <f t="shared" si="8"/>
        <v>153900000</v>
      </c>
      <c r="AK33" s="64">
        <f t="shared" si="5"/>
        <v>4.052884615384616</v>
      </c>
      <c r="AL33" s="65">
        <v>4</v>
      </c>
      <c r="AM33" s="66">
        <f t="shared" si="9"/>
        <v>14000000</v>
      </c>
      <c r="AN33" s="63">
        <f t="shared" si="10"/>
        <v>235872500</v>
      </c>
      <c r="AO33" s="63"/>
      <c r="AP33" s="76">
        <f>SUM(AN33:AN36)</f>
        <v>473392850</v>
      </c>
      <c r="AQ33" s="42"/>
      <c r="AR33" s="73"/>
      <c r="AS33" s="73"/>
      <c r="AT33" s="74"/>
    </row>
    <row r="34" spans="1:46" s="4" customFormat="1" ht="70.5" customHeight="1">
      <c r="A34" s="39">
        <v>17</v>
      </c>
      <c r="B34" s="40" t="s">
        <v>103</v>
      </c>
      <c r="C34" s="40" t="s">
        <v>104</v>
      </c>
      <c r="D34" s="41" t="s">
        <v>69</v>
      </c>
      <c r="E34" s="42">
        <v>272</v>
      </c>
      <c r="F34" s="42">
        <v>11</v>
      </c>
      <c r="G34" s="43">
        <v>470.9</v>
      </c>
      <c r="H34" s="42" t="s">
        <v>37</v>
      </c>
      <c r="I34" s="39">
        <v>347</v>
      </c>
      <c r="J34" s="39">
        <v>6</v>
      </c>
      <c r="K34" s="43">
        <v>1310.3</v>
      </c>
      <c r="L34" s="43" t="s">
        <v>37</v>
      </c>
      <c r="M34" s="43" t="s">
        <v>86</v>
      </c>
      <c r="N34" s="47">
        <f>K33-N33</f>
        <v>455.29999999999995</v>
      </c>
      <c r="O34" s="47"/>
      <c r="P34" s="47">
        <f t="shared" si="3"/>
        <v>15.600000000000023</v>
      </c>
      <c r="Q34" s="47"/>
      <c r="R34" s="47"/>
      <c r="S34" s="47">
        <v>470.9</v>
      </c>
      <c r="T34" s="47">
        <f t="shared" si="11"/>
        <v>0</v>
      </c>
      <c r="U34" s="47"/>
      <c r="V34" s="47"/>
      <c r="W34" s="47"/>
      <c r="X34" s="47"/>
      <c r="Y34" s="52">
        <f t="shared" si="4"/>
        <v>470.9</v>
      </c>
      <c r="Z34" s="53"/>
      <c r="AA34" s="54">
        <v>60000</v>
      </c>
      <c r="AB34" s="55">
        <f t="shared" si="1"/>
        <v>28254000</v>
      </c>
      <c r="AC34" s="56" t="s">
        <v>38</v>
      </c>
      <c r="AD34" s="57">
        <f t="shared" si="2"/>
        <v>470.9</v>
      </c>
      <c r="AE34" s="58" t="s">
        <v>71</v>
      </c>
      <c r="AF34" s="54">
        <v>9500</v>
      </c>
      <c r="AG34" s="61">
        <v>1</v>
      </c>
      <c r="AH34" s="62">
        <f t="shared" si="6"/>
        <v>4473550</v>
      </c>
      <c r="AI34" s="63">
        <f t="shared" si="7"/>
        <v>4709000</v>
      </c>
      <c r="AJ34" s="63">
        <f t="shared" si="8"/>
        <v>84762000</v>
      </c>
      <c r="AK34" s="64"/>
      <c r="AL34" s="65"/>
      <c r="AM34" s="66"/>
      <c r="AN34" s="63">
        <f t="shared" si="10"/>
        <v>122198550</v>
      </c>
      <c r="AO34" s="63"/>
      <c r="AP34" s="76"/>
      <c r="AQ34" s="42"/>
      <c r="AR34" s="73"/>
      <c r="AS34" s="73"/>
      <c r="AT34" s="74"/>
    </row>
    <row r="35" spans="1:46" s="4" customFormat="1" ht="70.5" customHeight="1">
      <c r="A35" s="39">
        <v>17</v>
      </c>
      <c r="B35" s="40" t="s">
        <v>103</v>
      </c>
      <c r="C35" s="40" t="s">
        <v>104</v>
      </c>
      <c r="D35" s="41" t="s">
        <v>69</v>
      </c>
      <c r="E35" s="42">
        <v>340</v>
      </c>
      <c r="F35" s="42">
        <v>11</v>
      </c>
      <c r="G35" s="43">
        <v>226.6</v>
      </c>
      <c r="H35" s="42" t="s">
        <v>37</v>
      </c>
      <c r="I35" s="39">
        <v>305</v>
      </c>
      <c r="J35" s="39">
        <v>6</v>
      </c>
      <c r="K35" s="43">
        <v>226.3</v>
      </c>
      <c r="L35" s="43" t="s">
        <v>37</v>
      </c>
      <c r="M35" s="43" t="s">
        <v>70</v>
      </c>
      <c r="N35" s="47">
        <v>226.3</v>
      </c>
      <c r="O35" s="47"/>
      <c r="P35" s="47">
        <f t="shared" si="3"/>
        <v>0.29999999999998295</v>
      </c>
      <c r="Q35" s="47"/>
      <c r="R35" s="47"/>
      <c r="S35" s="47">
        <v>226.6</v>
      </c>
      <c r="T35" s="47">
        <f t="shared" si="11"/>
        <v>0</v>
      </c>
      <c r="U35" s="47"/>
      <c r="V35" s="47"/>
      <c r="W35" s="47"/>
      <c r="X35" s="47"/>
      <c r="Y35" s="52">
        <f t="shared" si="4"/>
        <v>226.6</v>
      </c>
      <c r="Z35" s="53"/>
      <c r="AA35" s="54">
        <v>60000</v>
      </c>
      <c r="AB35" s="55">
        <f t="shared" si="1"/>
        <v>13596000</v>
      </c>
      <c r="AC35" s="56" t="s">
        <v>38</v>
      </c>
      <c r="AD35" s="57">
        <f t="shared" si="2"/>
        <v>226.6</v>
      </c>
      <c r="AE35" s="58" t="s">
        <v>71</v>
      </c>
      <c r="AF35" s="54">
        <v>9500</v>
      </c>
      <c r="AG35" s="61">
        <v>1</v>
      </c>
      <c r="AH35" s="62">
        <f t="shared" si="6"/>
        <v>2152700</v>
      </c>
      <c r="AI35" s="63">
        <f t="shared" si="7"/>
        <v>2266000</v>
      </c>
      <c r="AJ35" s="63">
        <f t="shared" si="8"/>
        <v>40788000</v>
      </c>
      <c r="AK35" s="64"/>
      <c r="AL35" s="65"/>
      <c r="AM35" s="66"/>
      <c r="AN35" s="63">
        <f t="shared" si="10"/>
        <v>58802700</v>
      </c>
      <c r="AO35" s="63"/>
      <c r="AP35" s="76"/>
      <c r="AQ35" s="42"/>
      <c r="AR35" s="73"/>
      <c r="AS35" s="73"/>
      <c r="AT35" s="74"/>
    </row>
    <row r="36" spans="1:46" s="4" customFormat="1" ht="70.5" customHeight="1">
      <c r="A36" s="39">
        <v>17</v>
      </c>
      <c r="B36" s="40" t="s">
        <v>103</v>
      </c>
      <c r="C36" s="40" t="s">
        <v>104</v>
      </c>
      <c r="D36" s="41" t="s">
        <v>69</v>
      </c>
      <c r="E36" s="42">
        <v>341</v>
      </c>
      <c r="F36" s="42">
        <v>11</v>
      </c>
      <c r="G36" s="43">
        <v>217.8</v>
      </c>
      <c r="H36" s="42" t="s">
        <v>37</v>
      </c>
      <c r="I36" s="39">
        <v>348</v>
      </c>
      <c r="J36" s="39">
        <v>6</v>
      </c>
      <c r="K36" s="43">
        <v>217.8</v>
      </c>
      <c r="L36" s="43" t="s">
        <v>37</v>
      </c>
      <c r="M36" s="43" t="s">
        <v>70</v>
      </c>
      <c r="N36" s="47">
        <v>217.8</v>
      </c>
      <c r="O36" s="47"/>
      <c r="P36" s="47">
        <f t="shared" si="3"/>
        <v>0</v>
      </c>
      <c r="Q36" s="47"/>
      <c r="R36" s="47"/>
      <c r="S36" s="47">
        <v>217.8</v>
      </c>
      <c r="T36" s="47">
        <f t="shared" si="11"/>
        <v>0</v>
      </c>
      <c r="U36" s="47"/>
      <c r="V36" s="47"/>
      <c r="W36" s="47"/>
      <c r="X36" s="47"/>
      <c r="Y36" s="52">
        <f t="shared" si="4"/>
        <v>217.8</v>
      </c>
      <c r="Z36" s="53"/>
      <c r="AA36" s="54">
        <v>60000</v>
      </c>
      <c r="AB36" s="55">
        <f t="shared" si="1"/>
        <v>13068000</v>
      </c>
      <c r="AC36" s="56" t="s">
        <v>38</v>
      </c>
      <c r="AD36" s="57">
        <f t="shared" si="2"/>
        <v>217.8</v>
      </c>
      <c r="AE36" s="58" t="s">
        <v>71</v>
      </c>
      <c r="AF36" s="54">
        <v>9500</v>
      </c>
      <c r="AG36" s="61">
        <v>1</v>
      </c>
      <c r="AH36" s="62">
        <f t="shared" si="6"/>
        <v>2069100</v>
      </c>
      <c r="AI36" s="63">
        <f t="shared" si="7"/>
        <v>2178000</v>
      </c>
      <c r="AJ36" s="63">
        <f t="shared" si="8"/>
        <v>39204000</v>
      </c>
      <c r="AK36" s="64"/>
      <c r="AL36" s="65"/>
      <c r="AM36" s="66"/>
      <c r="AN36" s="63">
        <f t="shared" si="10"/>
        <v>56519100</v>
      </c>
      <c r="AO36" s="63"/>
      <c r="AP36" s="76"/>
      <c r="AQ36" s="42"/>
      <c r="AR36" s="73"/>
      <c r="AS36" s="73"/>
      <c r="AT36" s="74"/>
    </row>
    <row r="37" spans="1:46" s="4" customFormat="1" ht="70.5" customHeight="1">
      <c r="A37" s="39">
        <v>18</v>
      </c>
      <c r="B37" s="40" t="s">
        <v>105</v>
      </c>
      <c r="C37" s="40" t="s">
        <v>106</v>
      </c>
      <c r="D37" s="41" t="s">
        <v>69</v>
      </c>
      <c r="E37" s="42">
        <v>313</v>
      </c>
      <c r="F37" s="42">
        <v>11</v>
      </c>
      <c r="G37" s="43">
        <v>248.8</v>
      </c>
      <c r="H37" s="42" t="s">
        <v>37</v>
      </c>
      <c r="I37" s="39">
        <v>290</v>
      </c>
      <c r="J37" s="39">
        <v>6</v>
      </c>
      <c r="K37" s="43">
        <v>248.6</v>
      </c>
      <c r="L37" s="43" t="s">
        <v>37</v>
      </c>
      <c r="M37" s="43" t="s">
        <v>70</v>
      </c>
      <c r="N37" s="47">
        <v>248.6</v>
      </c>
      <c r="O37" s="47"/>
      <c r="P37" s="47">
        <f t="shared" si="3"/>
        <v>0.20000000000001705</v>
      </c>
      <c r="Q37" s="47"/>
      <c r="R37" s="47"/>
      <c r="S37" s="47">
        <v>248.8</v>
      </c>
      <c r="T37" s="47">
        <f t="shared" si="11"/>
        <v>0</v>
      </c>
      <c r="U37" s="47"/>
      <c r="V37" s="47"/>
      <c r="W37" s="47"/>
      <c r="X37" s="47"/>
      <c r="Y37" s="52">
        <f t="shared" si="4"/>
        <v>248.8</v>
      </c>
      <c r="Z37" s="53">
        <f>Y37</f>
        <v>248.8</v>
      </c>
      <c r="AA37" s="54">
        <v>60000</v>
      </c>
      <c r="AB37" s="55">
        <f t="shared" si="1"/>
        <v>14928000</v>
      </c>
      <c r="AC37" s="56" t="s">
        <v>38</v>
      </c>
      <c r="AD37" s="57">
        <f t="shared" si="2"/>
        <v>248.8</v>
      </c>
      <c r="AE37" s="58" t="s">
        <v>71</v>
      </c>
      <c r="AF37" s="54">
        <v>9500</v>
      </c>
      <c r="AG37" s="61">
        <v>1</v>
      </c>
      <c r="AH37" s="62">
        <f t="shared" si="6"/>
        <v>2363600</v>
      </c>
      <c r="AI37" s="63">
        <f t="shared" si="7"/>
        <v>2488000</v>
      </c>
      <c r="AJ37" s="63">
        <f t="shared" si="8"/>
        <v>44784000</v>
      </c>
      <c r="AK37" s="64">
        <f t="shared" si="5"/>
        <v>0.5695970695970697</v>
      </c>
      <c r="AL37" s="65"/>
      <c r="AM37" s="66">
        <f t="shared" si="9"/>
        <v>0</v>
      </c>
      <c r="AN37" s="63">
        <f t="shared" si="10"/>
        <v>64563600</v>
      </c>
      <c r="AO37" s="63"/>
      <c r="AP37" s="76">
        <f>AN37</f>
        <v>64563600</v>
      </c>
      <c r="AQ37" s="42"/>
      <c r="AR37" s="73"/>
      <c r="AS37" s="73"/>
      <c r="AT37" s="74"/>
    </row>
    <row r="38" spans="1:46" s="82" customFormat="1" ht="70.5" customHeight="1">
      <c r="A38" s="172">
        <v>19</v>
      </c>
      <c r="B38" s="173" t="s">
        <v>107</v>
      </c>
      <c r="C38" s="173"/>
      <c r="D38" s="174" t="s">
        <v>34</v>
      </c>
      <c r="E38" s="175">
        <v>883</v>
      </c>
      <c r="F38" s="175">
        <v>5</v>
      </c>
      <c r="G38" s="176">
        <v>360</v>
      </c>
      <c r="H38" s="175" t="s">
        <v>37</v>
      </c>
      <c r="I38" s="172">
        <v>766</v>
      </c>
      <c r="J38" s="172">
        <v>2</v>
      </c>
      <c r="K38" s="176">
        <v>720</v>
      </c>
      <c r="L38" s="176" t="s">
        <v>37</v>
      </c>
      <c r="M38" s="176" t="s">
        <v>108</v>
      </c>
      <c r="N38" s="48">
        <v>360</v>
      </c>
      <c r="O38" s="48"/>
      <c r="P38" s="48">
        <f t="shared" si="3"/>
        <v>0</v>
      </c>
      <c r="Q38" s="48"/>
      <c r="R38" s="48"/>
      <c r="S38" s="48">
        <v>360</v>
      </c>
      <c r="T38" s="48">
        <f t="shared" si="11"/>
        <v>0</v>
      </c>
      <c r="U38" s="48"/>
      <c r="V38" s="48"/>
      <c r="W38" s="48"/>
      <c r="X38" s="48"/>
      <c r="Y38" s="190">
        <f t="shared" si="4"/>
        <v>360</v>
      </c>
      <c r="Z38" s="191">
        <f>Y38</f>
        <v>360</v>
      </c>
      <c r="AA38" s="192">
        <v>60000</v>
      </c>
      <c r="AB38" s="193">
        <f t="shared" si="1"/>
        <v>21600000</v>
      </c>
      <c r="AC38" s="177" t="s">
        <v>38</v>
      </c>
      <c r="AD38" s="194">
        <f t="shared" si="2"/>
        <v>360</v>
      </c>
      <c r="AE38" s="195" t="s">
        <v>71</v>
      </c>
      <c r="AF38" s="192">
        <v>9500</v>
      </c>
      <c r="AG38" s="208">
        <v>1</v>
      </c>
      <c r="AH38" s="209">
        <f t="shared" si="6"/>
        <v>3420000</v>
      </c>
      <c r="AI38" s="79">
        <f t="shared" si="7"/>
        <v>3600000</v>
      </c>
      <c r="AJ38" s="79">
        <f t="shared" si="8"/>
        <v>64800000</v>
      </c>
      <c r="AK38" s="210">
        <f t="shared" si="5"/>
        <v>0.8241758241758242</v>
      </c>
      <c r="AL38" s="211"/>
      <c r="AM38" s="212">
        <f t="shared" si="9"/>
        <v>0</v>
      </c>
      <c r="AN38" s="79">
        <f t="shared" si="10"/>
        <v>93420000</v>
      </c>
      <c r="AO38" s="79"/>
      <c r="AP38" s="225">
        <f>AN38</f>
        <v>93420000</v>
      </c>
      <c r="AQ38" s="175"/>
      <c r="AR38" s="80"/>
      <c r="AS38" s="80"/>
      <c r="AT38" s="81"/>
    </row>
    <row r="39" spans="1:46" s="4" customFormat="1" ht="70.5" customHeight="1">
      <c r="A39" s="39">
        <v>20</v>
      </c>
      <c r="B39" s="40" t="s">
        <v>109</v>
      </c>
      <c r="C39" s="40"/>
      <c r="D39" s="41" t="s">
        <v>69</v>
      </c>
      <c r="E39" s="42">
        <v>258</v>
      </c>
      <c r="F39" s="42">
        <v>11</v>
      </c>
      <c r="G39" s="43">
        <v>565.7</v>
      </c>
      <c r="H39" s="42" t="s">
        <v>37</v>
      </c>
      <c r="I39" s="39">
        <v>347</v>
      </c>
      <c r="J39" s="39">
        <v>6</v>
      </c>
      <c r="K39" s="43">
        <v>725</v>
      </c>
      <c r="L39" s="43" t="s">
        <v>37</v>
      </c>
      <c r="M39" s="43" t="s">
        <v>86</v>
      </c>
      <c r="N39" s="47">
        <v>565.7</v>
      </c>
      <c r="O39" s="47"/>
      <c r="P39" s="47">
        <f t="shared" si="3"/>
        <v>0</v>
      </c>
      <c r="Q39" s="47"/>
      <c r="R39" s="47"/>
      <c r="S39" s="47">
        <v>565.7</v>
      </c>
      <c r="T39" s="47">
        <f t="shared" si="11"/>
        <v>0</v>
      </c>
      <c r="U39" s="47"/>
      <c r="V39" s="47"/>
      <c r="W39" s="47"/>
      <c r="X39" s="47"/>
      <c r="Y39" s="52">
        <f t="shared" si="4"/>
        <v>565.7</v>
      </c>
      <c r="Z39" s="53">
        <f>SUM(Y39:Y40)</f>
        <v>729</v>
      </c>
      <c r="AA39" s="54">
        <v>60000</v>
      </c>
      <c r="AB39" s="55">
        <f t="shared" si="1"/>
        <v>33942000</v>
      </c>
      <c r="AC39" s="56" t="s">
        <v>38</v>
      </c>
      <c r="AD39" s="57">
        <f t="shared" si="2"/>
        <v>565.7</v>
      </c>
      <c r="AE39" s="58" t="s">
        <v>71</v>
      </c>
      <c r="AF39" s="54">
        <v>9500</v>
      </c>
      <c r="AG39" s="61">
        <v>1</v>
      </c>
      <c r="AH39" s="62">
        <f t="shared" si="6"/>
        <v>5374150</v>
      </c>
      <c r="AI39" s="63">
        <f t="shared" si="7"/>
        <v>5657000</v>
      </c>
      <c r="AJ39" s="63">
        <f t="shared" si="8"/>
        <v>101826000</v>
      </c>
      <c r="AK39" s="64">
        <f t="shared" si="5"/>
        <v>1.668956043956044</v>
      </c>
      <c r="AL39" s="65">
        <v>1</v>
      </c>
      <c r="AM39" s="66">
        <f t="shared" si="9"/>
        <v>3500000</v>
      </c>
      <c r="AN39" s="63">
        <f t="shared" si="10"/>
        <v>150299150</v>
      </c>
      <c r="AO39" s="63"/>
      <c r="AP39" s="76">
        <f>SUM(AN39:AN40)</f>
        <v>192675500</v>
      </c>
      <c r="AQ39" s="42"/>
      <c r="AR39" s="73"/>
      <c r="AS39" s="73"/>
      <c r="AT39" s="74"/>
    </row>
    <row r="40" spans="1:46" s="4" customFormat="1" ht="70.5" customHeight="1">
      <c r="A40" s="39">
        <v>20</v>
      </c>
      <c r="B40" s="40" t="s">
        <v>109</v>
      </c>
      <c r="C40" s="40"/>
      <c r="D40" s="41" t="s">
        <v>69</v>
      </c>
      <c r="E40" s="42">
        <v>271</v>
      </c>
      <c r="F40" s="42">
        <v>11</v>
      </c>
      <c r="G40" s="43">
        <v>163.3</v>
      </c>
      <c r="H40" s="42" t="s">
        <v>37</v>
      </c>
      <c r="I40" s="39">
        <v>347</v>
      </c>
      <c r="J40" s="39">
        <v>6</v>
      </c>
      <c r="K40" s="43">
        <v>725</v>
      </c>
      <c r="L40" s="43" t="s">
        <v>37</v>
      </c>
      <c r="M40" s="43" t="s">
        <v>86</v>
      </c>
      <c r="N40" s="47">
        <f>K39-N39</f>
        <v>159.29999999999995</v>
      </c>
      <c r="O40" s="47"/>
      <c r="P40" s="47">
        <f t="shared" si="3"/>
        <v>4.000000000000057</v>
      </c>
      <c r="Q40" s="47"/>
      <c r="R40" s="47"/>
      <c r="S40" s="47">
        <v>163.3</v>
      </c>
      <c r="T40" s="47"/>
      <c r="U40" s="47"/>
      <c r="V40" s="47"/>
      <c r="W40" s="47"/>
      <c r="X40" s="47"/>
      <c r="Y40" s="52">
        <f t="shared" si="4"/>
        <v>163.3</v>
      </c>
      <c r="Z40" s="53"/>
      <c r="AA40" s="54">
        <v>60000</v>
      </c>
      <c r="AB40" s="55">
        <f t="shared" si="1"/>
        <v>9798000</v>
      </c>
      <c r="AC40" s="56" t="s">
        <v>38</v>
      </c>
      <c r="AD40" s="57">
        <f t="shared" si="2"/>
        <v>163.3</v>
      </c>
      <c r="AE40" s="58" t="s">
        <v>71</v>
      </c>
      <c r="AF40" s="54">
        <v>9500</v>
      </c>
      <c r="AG40" s="61">
        <v>1</v>
      </c>
      <c r="AH40" s="62">
        <f t="shared" si="6"/>
        <v>1551350</v>
      </c>
      <c r="AI40" s="63">
        <f t="shared" si="7"/>
        <v>1633000</v>
      </c>
      <c r="AJ40" s="63">
        <f t="shared" si="8"/>
        <v>29394000</v>
      </c>
      <c r="AK40" s="64"/>
      <c r="AL40" s="65"/>
      <c r="AM40" s="66"/>
      <c r="AN40" s="63">
        <f t="shared" si="10"/>
        <v>42376350</v>
      </c>
      <c r="AO40" s="63"/>
      <c r="AP40" s="76"/>
      <c r="AQ40" s="42"/>
      <c r="AR40" s="73"/>
      <c r="AS40" s="73"/>
      <c r="AT40" s="74"/>
    </row>
    <row r="41" spans="1:46" s="4" customFormat="1" ht="70.5" customHeight="1">
      <c r="A41" s="39">
        <v>21</v>
      </c>
      <c r="B41" s="40" t="s">
        <v>110</v>
      </c>
      <c r="C41" s="40" t="s">
        <v>111</v>
      </c>
      <c r="D41" s="41" t="s">
        <v>69</v>
      </c>
      <c r="E41" s="42">
        <v>138</v>
      </c>
      <c r="F41" s="42">
        <v>11</v>
      </c>
      <c r="G41" s="43">
        <v>127.4</v>
      </c>
      <c r="H41" s="42" t="s">
        <v>37</v>
      </c>
      <c r="I41" s="39">
        <v>122</v>
      </c>
      <c r="J41" s="39">
        <v>6</v>
      </c>
      <c r="K41" s="43">
        <v>120.5</v>
      </c>
      <c r="L41" s="43" t="s">
        <v>37</v>
      </c>
      <c r="M41" s="43" t="s">
        <v>98</v>
      </c>
      <c r="N41" s="47">
        <f>K41</f>
        <v>120.5</v>
      </c>
      <c r="O41" s="47"/>
      <c r="P41" s="47">
        <f t="shared" si="3"/>
        <v>6.900000000000006</v>
      </c>
      <c r="Q41" s="47"/>
      <c r="R41" s="47"/>
      <c r="S41" s="47">
        <f>N41+P41</f>
        <v>127.4</v>
      </c>
      <c r="T41" s="47">
        <f t="shared" si="11"/>
        <v>0</v>
      </c>
      <c r="U41" s="47"/>
      <c r="V41" s="47"/>
      <c r="W41" s="47"/>
      <c r="X41" s="47"/>
      <c r="Y41" s="52">
        <f t="shared" si="4"/>
        <v>127.4</v>
      </c>
      <c r="Z41" s="53">
        <f>Y41</f>
        <v>127.4</v>
      </c>
      <c r="AA41" s="54">
        <v>60000</v>
      </c>
      <c r="AB41" s="55">
        <f t="shared" si="1"/>
        <v>7644000</v>
      </c>
      <c r="AC41" s="56" t="s">
        <v>38</v>
      </c>
      <c r="AD41" s="57">
        <f t="shared" si="2"/>
        <v>127.4</v>
      </c>
      <c r="AE41" s="58" t="s">
        <v>71</v>
      </c>
      <c r="AF41" s="54">
        <v>9500</v>
      </c>
      <c r="AG41" s="61">
        <v>1</v>
      </c>
      <c r="AH41" s="62">
        <f t="shared" si="6"/>
        <v>1210300</v>
      </c>
      <c r="AI41" s="63">
        <f t="shared" si="7"/>
        <v>1274000</v>
      </c>
      <c r="AJ41" s="63">
        <f t="shared" si="8"/>
        <v>22932000</v>
      </c>
      <c r="AK41" s="64">
        <f t="shared" si="5"/>
        <v>0.2916666666666667</v>
      </c>
      <c r="AL41" s="65"/>
      <c r="AM41" s="66">
        <f t="shared" si="9"/>
        <v>0</v>
      </c>
      <c r="AN41" s="63">
        <f t="shared" si="10"/>
        <v>33060300</v>
      </c>
      <c r="AO41" s="63"/>
      <c r="AP41" s="76">
        <f>AN41</f>
        <v>33060300</v>
      </c>
      <c r="AQ41" s="42"/>
      <c r="AR41" s="73"/>
      <c r="AS41" s="73"/>
      <c r="AT41" s="74"/>
    </row>
    <row r="42" spans="1:46" s="4" customFormat="1" ht="60" customHeight="1">
      <c r="A42" s="39">
        <v>22</v>
      </c>
      <c r="B42" s="40" t="s">
        <v>112</v>
      </c>
      <c r="C42" s="40"/>
      <c r="D42" s="41" t="s">
        <v>69</v>
      </c>
      <c r="E42" s="42">
        <v>891</v>
      </c>
      <c r="F42" s="42">
        <v>5</v>
      </c>
      <c r="G42" s="43">
        <v>197</v>
      </c>
      <c r="H42" s="42" t="s">
        <v>37</v>
      </c>
      <c r="I42" s="39">
        <v>769</v>
      </c>
      <c r="J42" s="39">
        <v>2</v>
      </c>
      <c r="K42" s="43">
        <v>296</v>
      </c>
      <c r="L42" s="43" t="s">
        <v>37</v>
      </c>
      <c r="M42" s="43" t="s">
        <v>80</v>
      </c>
      <c r="N42" s="47">
        <v>197</v>
      </c>
      <c r="O42" s="47"/>
      <c r="P42" s="47">
        <f t="shared" si="3"/>
        <v>0</v>
      </c>
      <c r="Q42" s="47"/>
      <c r="R42" s="47"/>
      <c r="S42" s="47">
        <f>N42+P42</f>
        <v>197</v>
      </c>
      <c r="T42" s="47">
        <f t="shared" si="11"/>
        <v>0</v>
      </c>
      <c r="U42" s="47"/>
      <c r="V42" s="47"/>
      <c r="W42" s="47"/>
      <c r="X42" s="47"/>
      <c r="Y42" s="52">
        <f t="shared" si="4"/>
        <v>197</v>
      </c>
      <c r="Z42" s="53">
        <f>Y42</f>
        <v>197</v>
      </c>
      <c r="AA42" s="54">
        <v>60000</v>
      </c>
      <c r="AB42" s="55">
        <f t="shared" si="1"/>
        <v>11820000</v>
      </c>
      <c r="AC42" s="56" t="s">
        <v>38</v>
      </c>
      <c r="AD42" s="57">
        <f t="shared" si="2"/>
        <v>197</v>
      </c>
      <c r="AE42" s="58" t="s">
        <v>71</v>
      </c>
      <c r="AF42" s="54">
        <v>9500</v>
      </c>
      <c r="AG42" s="61">
        <v>1</v>
      </c>
      <c r="AH42" s="62">
        <f t="shared" si="6"/>
        <v>1871500</v>
      </c>
      <c r="AI42" s="63">
        <f t="shared" si="7"/>
        <v>1970000</v>
      </c>
      <c r="AJ42" s="63">
        <f t="shared" si="8"/>
        <v>35460000</v>
      </c>
      <c r="AK42" s="64">
        <f t="shared" si="5"/>
        <v>0.45100732600732607</v>
      </c>
      <c r="AL42" s="65"/>
      <c r="AM42" s="66">
        <f t="shared" si="9"/>
        <v>0</v>
      </c>
      <c r="AN42" s="63">
        <f t="shared" si="10"/>
        <v>51121500</v>
      </c>
      <c r="AO42" s="63"/>
      <c r="AP42" s="76">
        <f>AN42</f>
        <v>51121500</v>
      </c>
      <c r="AQ42" s="42"/>
      <c r="AR42" s="73"/>
      <c r="AS42" s="73"/>
      <c r="AT42" s="74"/>
    </row>
    <row r="43" spans="1:46" s="4" customFormat="1" ht="64.5" customHeight="1">
      <c r="A43" s="39">
        <v>23</v>
      </c>
      <c r="B43" s="40" t="s">
        <v>113</v>
      </c>
      <c r="C43" s="40"/>
      <c r="D43" s="41" t="s">
        <v>69</v>
      </c>
      <c r="E43" s="42">
        <v>164</v>
      </c>
      <c r="F43" s="42">
        <v>11</v>
      </c>
      <c r="G43" s="43">
        <v>636.2</v>
      </c>
      <c r="H43" s="42" t="s">
        <v>37</v>
      </c>
      <c r="I43" s="39">
        <v>181</v>
      </c>
      <c r="J43" s="39">
        <v>6</v>
      </c>
      <c r="K43" s="43">
        <v>612</v>
      </c>
      <c r="L43" s="43" t="s">
        <v>37</v>
      </c>
      <c r="M43" s="43" t="s">
        <v>98</v>
      </c>
      <c r="N43" s="47">
        <v>612</v>
      </c>
      <c r="O43" s="47"/>
      <c r="P43" s="47">
        <f t="shared" si="3"/>
        <v>24.200000000000045</v>
      </c>
      <c r="Q43" s="47"/>
      <c r="R43" s="47"/>
      <c r="S43" s="47">
        <v>636.2</v>
      </c>
      <c r="T43" s="47">
        <f t="shared" si="11"/>
        <v>0</v>
      </c>
      <c r="U43" s="47"/>
      <c r="V43" s="47"/>
      <c r="W43" s="47"/>
      <c r="X43" s="47"/>
      <c r="Y43" s="52">
        <f t="shared" si="4"/>
        <v>636.2</v>
      </c>
      <c r="Z43" s="53">
        <f>SUM(Y43:Y44)</f>
        <v>1413</v>
      </c>
      <c r="AA43" s="54">
        <v>60000</v>
      </c>
      <c r="AB43" s="55">
        <f t="shared" si="1"/>
        <v>38172000</v>
      </c>
      <c r="AC43" s="56" t="s">
        <v>114</v>
      </c>
      <c r="AD43" s="57">
        <f t="shared" si="2"/>
        <v>636.2</v>
      </c>
      <c r="AE43" s="58" t="s">
        <v>71</v>
      </c>
      <c r="AF43" s="54">
        <v>9500</v>
      </c>
      <c r="AG43" s="61">
        <v>1</v>
      </c>
      <c r="AH43" s="62">
        <f t="shared" si="6"/>
        <v>6043900</v>
      </c>
      <c r="AI43" s="63">
        <f t="shared" si="7"/>
        <v>6362000</v>
      </c>
      <c r="AJ43" s="63">
        <f t="shared" si="8"/>
        <v>114516000</v>
      </c>
      <c r="AK43" s="64">
        <f t="shared" si="5"/>
        <v>3.2348901098901104</v>
      </c>
      <c r="AL43" s="65">
        <v>3</v>
      </c>
      <c r="AM43" s="66">
        <f t="shared" si="9"/>
        <v>10500000</v>
      </c>
      <c r="AN43" s="63">
        <f t="shared" si="10"/>
        <v>175593900</v>
      </c>
      <c r="AO43" s="63"/>
      <c r="AP43" s="83">
        <f>SUM(AN43:AN44)</f>
        <v>377173500</v>
      </c>
      <c r="AQ43" s="42"/>
      <c r="AR43" s="73"/>
      <c r="AS43" s="73"/>
      <c r="AT43" s="74"/>
    </row>
    <row r="44" spans="1:46" s="4" customFormat="1" ht="60.75" customHeight="1">
      <c r="A44" s="39">
        <v>23</v>
      </c>
      <c r="B44" s="40" t="s">
        <v>113</v>
      </c>
      <c r="C44" s="40"/>
      <c r="D44" s="41" t="s">
        <v>69</v>
      </c>
      <c r="E44" s="42">
        <v>207</v>
      </c>
      <c r="F44" s="42">
        <v>11</v>
      </c>
      <c r="G44" s="43">
        <v>776.8</v>
      </c>
      <c r="H44" s="42" t="s">
        <v>37</v>
      </c>
      <c r="I44" s="39">
        <v>347</v>
      </c>
      <c r="J44" s="39">
        <v>6</v>
      </c>
      <c r="K44" s="43">
        <v>776.7</v>
      </c>
      <c r="L44" s="43" t="s">
        <v>37</v>
      </c>
      <c r="M44" s="43" t="s">
        <v>86</v>
      </c>
      <c r="N44" s="47">
        <v>776.7</v>
      </c>
      <c r="O44" s="47"/>
      <c r="P44" s="47">
        <f t="shared" si="3"/>
        <v>0.09999999999990905</v>
      </c>
      <c r="Q44" s="47"/>
      <c r="R44" s="47"/>
      <c r="S44" s="47">
        <v>776.8</v>
      </c>
      <c r="T44" s="47">
        <f t="shared" si="11"/>
        <v>0</v>
      </c>
      <c r="U44" s="47"/>
      <c r="V44" s="47"/>
      <c r="W44" s="47"/>
      <c r="X44" s="47"/>
      <c r="Y44" s="52">
        <f t="shared" si="4"/>
        <v>776.8</v>
      </c>
      <c r="Z44" s="53"/>
      <c r="AA44" s="54">
        <v>60000</v>
      </c>
      <c r="AB44" s="55">
        <f t="shared" si="1"/>
        <v>46608000</v>
      </c>
      <c r="AC44" s="56" t="s">
        <v>114</v>
      </c>
      <c r="AD44" s="57">
        <f t="shared" si="2"/>
        <v>776.8</v>
      </c>
      <c r="AE44" s="58" t="s">
        <v>71</v>
      </c>
      <c r="AF44" s="54">
        <v>9500</v>
      </c>
      <c r="AG44" s="61">
        <v>1</v>
      </c>
      <c r="AH44" s="62">
        <f t="shared" si="6"/>
        <v>7379600</v>
      </c>
      <c r="AI44" s="63">
        <f t="shared" si="7"/>
        <v>7768000</v>
      </c>
      <c r="AJ44" s="63">
        <f t="shared" si="8"/>
        <v>139824000</v>
      </c>
      <c r="AK44" s="64">
        <f t="shared" si="5"/>
        <v>0</v>
      </c>
      <c r="AL44" s="65"/>
      <c r="AM44" s="66">
        <f t="shared" si="9"/>
        <v>0</v>
      </c>
      <c r="AN44" s="63">
        <f t="shared" si="10"/>
        <v>201579600</v>
      </c>
      <c r="AO44" s="63"/>
      <c r="AP44" s="77"/>
      <c r="AQ44" s="42"/>
      <c r="AR44" s="73"/>
      <c r="AS44" s="73"/>
      <c r="AT44" s="74"/>
    </row>
    <row r="45" spans="1:46" s="82" customFormat="1" ht="62.25" customHeight="1">
      <c r="A45" s="172">
        <v>24</v>
      </c>
      <c r="B45" s="173" t="s">
        <v>115</v>
      </c>
      <c r="C45" s="173" t="s">
        <v>116</v>
      </c>
      <c r="D45" s="174" t="s">
        <v>34</v>
      </c>
      <c r="E45" s="175">
        <v>210</v>
      </c>
      <c r="F45" s="175">
        <v>11</v>
      </c>
      <c r="G45" s="176">
        <v>532.4</v>
      </c>
      <c r="H45" s="175" t="s">
        <v>37</v>
      </c>
      <c r="I45" s="172">
        <v>347</v>
      </c>
      <c r="J45" s="172">
        <v>6</v>
      </c>
      <c r="K45" s="176">
        <v>524.8</v>
      </c>
      <c r="L45" s="176" t="s">
        <v>37</v>
      </c>
      <c r="M45" s="176" t="s">
        <v>86</v>
      </c>
      <c r="N45" s="48">
        <v>524.8</v>
      </c>
      <c r="O45" s="48"/>
      <c r="P45" s="48">
        <f t="shared" si="3"/>
        <v>7.600000000000023</v>
      </c>
      <c r="Q45" s="48"/>
      <c r="R45" s="48"/>
      <c r="S45" s="48">
        <v>532.4</v>
      </c>
      <c r="T45" s="48">
        <f t="shared" si="11"/>
        <v>0</v>
      </c>
      <c r="U45" s="48"/>
      <c r="V45" s="48"/>
      <c r="W45" s="48"/>
      <c r="X45" s="48"/>
      <c r="Y45" s="190">
        <f t="shared" si="4"/>
        <v>532.4</v>
      </c>
      <c r="Z45" s="191">
        <f>Y45</f>
        <v>532.4</v>
      </c>
      <c r="AA45" s="192">
        <v>60000</v>
      </c>
      <c r="AB45" s="193">
        <f t="shared" si="1"/>
        <v>31944000</v>
      </c>
      <c r="AC45" s="177" t="s">
        <v>38</v>
      </c>
      <c r="AD45" s="194">
        <f t="shared" si="2"/>
        <v>532.4</v>
      </c>
      <c r="AE45" s="195" t="s">
        <v>71</v>
      </c>
      <c r="AF45" s="192">
        <v>9500</v>
      </c>
      <c r="AG45" s="208">
        <v>1</v>
      </c>
      <c r="AH45" s="209">
        <f t="shared" si="6"/>
        <v>5057800</v>
      </c>
      <c r="AI45" s="79">
        <f t="shared" si="7"/>
        <v>5324000</v>
      </c>
      <c r="AJ45" s="79">
        <f t="shared" si="8"/>
        <v>95832000</v>
      </c>
      <c r="AK45" s="210">
        <f t="shared" si="5"/>
        <v>1.218864468864469</v>
      </c>
      <c r="AL45" s="211">
        <v>1</v>
      </c>
      <c r="AM45" s="212">
        <f t="shared" si="9"/>
        <v>3500000</v>
      </c>
      <c r="AN45" s="79">
        <f t="shared" si="10"/>
        <v>141657800</v>
      </c>
      <c r="AO45" s="79"/>
      <c r="AP45" s="226">
        <f>AN45</f>
        <v>141657800</v>
      </c>
      <c r="AQ45" s="175"/>
      <c r="AR45" s="80"/>
      <c r="AS45" s="80"/>
      <c r="AT45" s="81"/>
    </row>
    <row r="46" spans="1:46" s="160" customFormat="1" ht="65.25" customHeight="1">
      <c r="A46" s="172">
        <v>25</v>
      </c>
      <c r="B46" s="173" t="s">
        <v>117</v>
      </c>
      <c r="C46" s="173" t="s">
        <v>118</v>
      </c>
      <c r="D46" s="174" t="s">
        <v>34</v>
      </c>
      <c r="E46" s="173">
        <v>893</v>
      </c>
      <c r="F46" s="173">
        <v>5</v>
      </c>
      <c r="G46" s="177">
        <v>69</v>
      </c>
      <c r="H46" s="173" t="s">
        <v>37</v>
      </c>
      <c r="I46" s="179">
        <v>769</v>
      </c>
      <c r="J46" s="179">
        <v>2</v>
      </c>
      <c r="K46" s="177">
        <v>120</v>
      </c>
      <c r="L46" s="177" t="s">
        <v>37</v>
      </c>
      <c r="M46" s="177" t="s">
        <v>119</v>
      </c>
      <c r="N46" s="180">
        <v>69</v>
      </c>
      <c r="O46" s="180"/>
      <c r="P46" s="180">
        <f t="shared" si="3"/>
        <v>0</v>
      </c>
      <c r="Q46" s="180"/>
      <c r="R46" s="180"/>
      <c r="S46" s="180">
        <f aca="true" t="shared" si="12" ref="S46:S86">N46+P46</f>
        <v>69</v>
      </c>
      <c r="T46" s="180">
        <f t="shared" si="11"/>
        <v>0</v>
      </c>
      <c r="U46" s="180"/>
      <c r="V46" s="180"/>
      <c r="W46" s="180"/>
      <c r="X46" s="180"/>
      <c r="Y46" s="196">
        <f t="shared" si="4"/>
        <v>69</v>
      </c>
      <c r="Z46" s="197">
        <f>Y46</f>
        <v>69</v>
      </c>
      <c r="AA46" s="198">
        <v>60000</v>
      </c>
      <c r="AB46" s="199">
        <f t="shared" si="1"/>
        <v>4140000</v>
      </c>
      <c r="AC46" s="177" t="s">
        <v>38</v>
      </c>
      <c r="AD46" s="196">
        <f t="shared" si="2"/>
        <v>69</v>
      </c>
      <c r="AE46" s="200" t="s">
        <v>71</v>
      </c>
      <c r="AF46" s="198">
        <v>9500</v>
      </c>
      <c r="AG46" s="213">
        <v>1</v>
      </c>
      <c r="AH46" s="198">
        <f t="shared" si="6"/>
        <v>655500</v>
      </c>
      <c r="AI46" s="214">
        <f t="shared" si="7"/>
        <v>690000</v>
      </c>
      <c r="AJ46" s="214">
        <f t="shared" si="8"/>
        <v>12420000</v>
      </c>
      <c r="AK46" s="215">
        <f t="shared" si="5"/>
        <v>0.157967032967033</v>
      </c>
      <c r="AL46" s="216"/>
      <c r="AM46" s="179">
        <f t="shared" si="9"/>
        <v>0</v>
      </c>
      <c r="AN46" s="214">
        <f t="shared" si="10"/>
        <v>17905500</v>
      </c>
      <c r="AO46" s="214"/>
      <c r="AP46" s="227">
        <f>AN46</f>
        <v>17905500</v>
      </c>
      <c r="AQ46" s="173"/>
      <c r="AT46" s="228"/>
    </row>
    <row r="47" spans="1:46" s="4" customFormat="1" ht="70.5" customHeight="1">
      <c r="A47" s="39">
        <v>26</v>
      </c>
      <c r="B47" s="40" t="s">
        <v>120</v>
      </c>
      <c r="C47" s="40" t="s">
        <v>121</v>
      </c>
      <c r="D47" s="41" t="s">
        <v>69</v>
      </c>
      <c r="E47" s="42">
        <v>225</v>
      </c>
      <c r="F47" s="42">
        <v>11</v>
      </c>
      <c r="G47" s="43">
        <v>347.1</v>
      </c>
      <c r="H47" s="42" t="s">
        <v>37</v>
      </c>
      <c r="I47" s="39">
        <v>347</v>
      </c>
      <c r="J47" s="39">
        <v>6</v>
      </c>
      <c r="K47" s="43">
        <v>342.2</v>
      </c>
      <c r="L47" s="43" t="s">
        <v>37</v>
      </c>
      <c r="M47" s="43" t="s">
        <v>86</v>
      </c>
      <c r="N47" s="47">
        <v>342.2</v>
      </c>
      <c r="O47" s="47"/>
      <c r="P47" s="47">
        <f t="shared" si="3"/>
        <v>4.900000000000034</v>
      </c>
      <c r="Q47" s="47"/>
      <c r="R47" s="47"/>
      <c r="S47" s="47">
        <f t="shared" si="12"/>
        <v>347.1</v>
      </c>
      <c r="T47" s="47">
        <f t="shared" si="11"/>
        <v>0</v>
      </c>
      <c r="U47" s="47"/>
      <c r="V47" s="47"/>
      <c r="W47" s="47"/>
      <c r="X47" s="47"/>
      <c r="Y47" s="52">
        <f t="shared" si="4"/>
        <v>347.1</v>
      </c>
      <c r="Z47" s="53">
        <f>SUM(Y47:Y48)</f>
        <v>480.6</v>
      </c>
      <c r="AA47" s="54">
        <v>60000</v>
      </c>
      <c r="AB47" s="55">
        <f t="shared" si="1"/>
        <v>20826000</v>
      </c>
      <c r="AC47" s="56" t="s">
        <v>38</v>
      </c>
      <c r="AD47" s="57">
        <f t="shared" si="2"/>
        <v>347.1</v>
      </c>
      <c r="AE47" s="58" t="s">
        <v>71</v>
      </c>
      <c r="AF47" s="54">
        <v>9500</v>
      </c>
      <c r="AG47" s="61">
        <v>1</v>
      </c>
      <c r="AH47" s="62">
        <f t="shared" si="6"/>
        <v>3297450</v>
      </c>
      <c r="AI47" s="63">
        <f t="shared" si="7"/>
        <v>3471000</v>
      </c>
      <c r="AJ47" s="63">
        <f t="shared" si="8"/>
        <v>62478000</v>
      </c>
      <c r="AK47" s="64">
        <f t="shared" si="5"/>
        <v>1.1002747252747254</v>
      </c>
      <c r="AL47" s="65">
        <v>1</v>
      </c>
      <c r="AM47" s="66">
        <f t="shared" si="9"/>
        <v>3500000</v>
      </c>
      <c r="AN47" s="63">
        <f t="shared" si="10"/>
        <v>93572450</v>
      </c>
      <c r="AO47" s="63"/>
      <c r="AP47" s="83">
        <f>SUM(AN47:AN48)</f>
        <v>128215700</v>
      </c>
      <c r="AQ47" s="42"/>
      <c r="AR47" s="73"/>
      <c r="AS47" s="73"/>
      <c r="AT47" s="74"/>
    </row>
    <row r="48" spans="1:46" s="4" customFormat="1" ht="70.5" customHeight="1">
      <c r="A48" s="39">
        <v>26</v>
      </c>
      <c r="B48" s="40" t="s">
        <v>120</v>
      </c>
      <c r="C48" s="40" t="s">
        <v>121</v>
      </c>
      <c r="D48" s="41" t="s">
        <v>69</v>
      </c>
      <c r="E48" s="42">
        <v>787</v>
      </c>
      <c r="F48" s="42">
        <v>11</v>
      </c>
      <c r="G48" s="43">
        <v>133.5</v>
      </c>
      <c r="H48" s="42" t="s">
        <v>37</v>
      </c>
      <c r="I48" s="39">
        <v>141</v>
      </c>
      <c r="J48" s="39">
        <v>6</v>
      </c>
      <c r="K48" s="43">
        <v>131.8</v>
      </c>
      <c r="L48" s="43" t="s">
        <v>37</v>
      </c>
      <c r="M48" s="43" t="s">
        <v>75</v>
      </c>
      <c r="N48" s="47">
        <v>131.8</v>
      </c>
      <c r="O48" s="47"/>
      <c r="P48" s="47">
        <f t="shared" si="3"/>
        <v>1.6999999999999886</v>
      </c>
      <c r="Q48" s="47"/>
      <c r="R48" s="47"/>
      <c r="S48" s="47">
        <v>78.1</v>
      </c>
      <c r="T48" s="47">
        <f t="shared" si="11"/>
        <v>55.400000000000006</v>
      </c>
      <c r="U48" s="47"/>
      <c r="V48" s="47"/>
      <c r="W48" s="47"/>
      <c r="X48" s="47"/>
      <c r="Y48" s="52">
        <f t="shared" si="4"/>
        <v>133.5</v>
      </c>
      <c r="Z48" s="53"/>
      <c r="AA48" s="54">
        <v>60000</v>
      </c>
      <c r="AB48" s="55">
        <f t="shared" si="1"/>
        <v>8010000</v>
      </c>
      <c r="AC48" s="56" t="s">
        <v>38</v>
      </c>
      <c r="AD48" s="57">
        <f t="shared" si="2"/>
        <v>133.5</v>
      </c>
      <c r="AE48" s="58" t="s">
        <v>71</v>
      </c>
      <c r="AF48" s="54">
        <v>9500</v>
      </c>
      <c r="AG48" s="61">
        <v>1</v>
      </c>
      <c r="AH48" s="62">
        <f t="shared" si="6"/>
        <v>1268250</v>
      </c>
      <c r="AI48" s="63">
        <f t="shared" si="7"/>
        <v>1335000</v>
      </c>
      <c r="AJ48" s="63">
        <f t="shared" si="8"/>
        <v>24030000</v>
      </c>
      <c r="AK48" s="64">
        <f t="shared" si="5"/>
        <v>0</v>
      </c>
      <c r="AL48" s="65"/>
      <c r="AM48" s="66">
        <f t="shared" si="9"/>
        <v>0</v>
      </c>
      <c r="AN48" s="63">
        <f t="shared" si="10"/>
        <v>34643250</v>
      </c>
      <c r="AO48" s="63"/>
      <c r="AP48" s="77"/>
      <c r="AQ48" s="42"/>
      <c r="AR48" s="73"/>
      <c r="AS48" s="73"/>
      <c r="AT48" s="74"/>
    </row>
    <row r="49" spans="1:46" s="4" customFormat="1" ht="69" customHeight="1">
      <c r="A49" s="39">
        <v>27</v>
      </c>
      <c r="B49" s="40" t="s">
        <v>122</v>
      </c>
      <c r="C49" s="40" t="s">
        <v>123</v>
      </c>
      <c r="D49" s="41" t="s">
        <v>69</v>
      </c>
      <c r="E49" s="42">
        <v>334</v>
      </c>
      <c r="F49" s="42">
        <v>11</v>
      </c>
      <c r="G49" s="43">
        <v>399</v>
      </c>
      <c r="H49" s="42" t="s">
        <v>37</v>
      </c>
      <c r="I49" s="39">
        <v>347</v>
      </c>
      <c r="J49" s="39">
        <v>6</v>
      </c>
      <c r="K49" s="43">
        <v>661.1</v>
      </c>
      <c r="L49" s="43" t="s">
        <v>37</v>
      </c>
      <c r="M49" s="43" t="s">
        <v>86</v>
      </c>
      <c r="N49" s="47">
        <v>399</v>
      </c>
      <c r="O49" s="47"/>
      <c r="P49" s="47">
        <f t="shared" si="3"/>
        <v>0</v>
      </c>
      <c r="Q49" s="47"/>
      <c r="R49" s="47"/>
      <c r="S49" s="47">
        <f t="shared" si="12"/>
        <v>399</v>
      </c>
      <c r="T49" s="47">
        <f t="shared" si="11"/>
        <v>0</v>
      </c>
      <c r="U49" s="47"/>
      <c r="V49" s="47"/>
      <c r="W49" s="47"/>
      <c r="X49" s="47"/>
      <c r="Y49" s="52">
        <f t="shared" si="4"/>
        <v>399</v>
      </c>
      <c r="Z49" s="53">
        <f>Y49</f>
        <v>399</v>
      </c>
      <c r="AA49" s="54">
        <v>60000</v>
      </c>
      <c r="AB49" s="55">
        <f t="shared" si="1"/>
        <v>23940000</v>
      </c>
      <c r="AC49" s="56" t="s">
        <v>38</v>
      </c>
      <c r="AD49" s="57">
        <f t="shared" si="2"/>
        <v>399</v>
      </c>
      <c r="AE49" s="58" t="s">
        <v>71</v>
      </c>
      <c r="AF49" s="54">
        <v>9500</v>
      </c>
      <c r="AG49" s="61">
        <v>1</v>
      </c>
      <c r="AH49" s="62">
        <f t="shared" si="6"/>
        <v>3790500</v>
      </c>
      <c r="AI49" s="63">
        <f t="shared" si="7"/>
        <v>3990000</v>
      </c>
      <c r="AJ49" s="63">
        <f t="shared" si="8"/>
        <v>71820000</v>
      </c>
      <c r="AK49" s="64">
        <f t="shared" si="5"/>
        <v>0.9134615384615385</v>
      </c>
      <c r="AL49" s="65"/>
      <c r="AM49" s="66">
        <f t="shared" si="9"/>
        <v>0</v>
      </c>
      <c r="AN49" s="63">
        <f t="shared" si="10"/>
        <v>103540500</v>
      </c>
      <c r="AO49" s="63"/>
      <c r="AP49" s="72">
        <f>AN49</f>
        <v>103540500</v>
      </c>
      <c r="AQ49" s="42"/>
      <c r="AR49" s="73"/>
      <c r="AS49" s="73"/>
      <c r="AT49" s="74"/>
    </row>
    <row r="50" spans="1:46" s="4" customFormat="1" ht="60.75" customHeight="1">
      <c r="A50" s="39">
        <v>29</v>
      </c>
      <c r="B50" s="40" t="s">
        <v>124</v>
      </c>
      <c r="C50" s="40" t="s">
        <v>125</v>
      </c>
      <c r="D50" s="41" t="s">
        <v>69</v>
      </c>
      <c r="E50" s="42">
        <v>273</v>
      </c>
      <c r="F50" s="42">
        <v>11</v>
      </c>
      <c r="G50" s="43">
        <v>326.3</v>
      </c>
      <c r="H50" s="42" t="s">
        <v>37</v>
      </c>
      <c r="I50" s="39">
        <v>347</v>
      </c>
      <c r="J50" s="39">
        <v>6</v>
      </c>
      <c r="K50" s="43">
        <v>324</v>
      </c>
      <c r="L50" s="43" t="s">
        <v>37</v>
      </c>
      <c r="M50" s="43" t="s">
        <v>86</v>
      </c>
      <c r="N50" s="47">
        <v>324</v>
      </c>
      <c r="O50" s="47"/>
      <c r="P50" s="47">
        <f t="shared" si="3"/>
        <v>2.3000000000000114</v>
      </c>
      <c r="Q50" s="47"/>
      <c r="R50" s="47"/>
      <c r="S50" s="47">
        <v>326.3</v>
      </c>
      <c r="T50" s="47">
        <f t="shared" si="11"/>
        <v>0</v>
      </c>
      <c r="U50" s="47"/>
      <c r="V50" s="47"/>
      <c r="W50" s="47"/>
      <c r="X50" s="47"/>
      <c r="Y50" s="52">
        <f t="shared" si="4"/>
        <v>326.3</v>
      </c>
      <c r="Z50" s="53">
        <f>SUM(Y50:Y51)</f>
        <v>459.8</v>
      </c>
      <c r="AA50" s="54">
        <v>60000</v>
      </c>
      <c r="AB50" s="55">
        <f t="shared" si="1"/>
        <v>19578000</v>
      </c>
      <c r="AC50" s="56" t="s">
        <v>38</v>
      </c>
      <c r="AD50" s="57">
        <f t="shared" si="2"/>
        <v>326.3</v>
      </c>
      <c r="AE50" s="58" t="s">
        <v>71</v>
      </c>
      <c r="AF50" s="54">
        <v>9500</v>
      </c>
      <c r="AG50" s="61">
        <v>1</v>
      </c>
      <c r="AH50" s="62">
        <f t="shared" si="6"/>
        <v>3099850</v>
      </c>
      <c r="AI50" s="63">
        <f t="shared" si="7"/>
        <v>3263000</v>
      </c>
      <c r="AJ50" s="63">
        <f t="shared" si="8"/>
        <v>58734000</v>
      </c>
      <c r="AK50" s="64">
        <f t="shared" si="5"/>
        <v>1.0526556776556777</v>
      </c>
      <c r="AL50" s="65">
        <v>1</v>
      </c>
      <c r="AM50" s="66">
        <f t="shared" si="9"/>
        <v>3500000</v>
      </c>
      <c r="AN50" s="63">
        <f t="shared" si="10"/>
        <v>88174850</v>
      </c>
      <c r="AO50" s="63"/>
      <c r="AP50" s="76">
        <f>SUM(AN50:AN51)</f>
        <v>122818100</v>
      </c>
      <c r="AQ50" s="42"/>
      <c r="AR50" s="73"/>
      <c r="AS50" s="73"/>
      <c r="AT50" s="74"/>
    </row>
    <row r="51" spans="1:46" s="4" customFormat="1" ht="65.25" customHeight="1">
      <c r="A51" s="39">
        <v>29</v>
      </c>
      <c r="B51" s="40" t="s">
        <v>124</v>
      </c>
      <c r="C51" s="40" t="s">
        <v>125</v>
      </c>
      <c r="D51" s="41" t="s">
        <v>69</v>
      </c>
      <c r="E51" s="42">
        <v>786</v>
      </c>
      <c r="F51" s="42">
        <v>11</v>
      </c>
      <c r="G51" s="43">
        <v>133.5</v>
      </c>
      <c r="H51" s="42" t="s">
        <v>37</v>
      </c>
      <c r="I51" s="39">
        <v>141</v>
      </c>
      <c r="J51" s="39">
        <v>6</v>
      </c>
      <c r="K51" s="43">
        <v>131.9</v>
      </c>
      <c r="L51" s="43" t="s">
        <v>37</v>
      </c>
      <c r="M51" s="43" t="s">
        <v>75</v>
      </c>
      <c r="N51" s="47">
        <v>131.9</v>
      </c>
      <c r="O51" s="47"/>
      <c r="P51" s="47">
        <f t="shared" si="3"/>
        <v>1.5999999999999943</v>
      </c>
      <c r="Q51" s="47"/>
      <c r="R51" s="47"/>
      <c r="S51" s="47">
        <v>63.1</v>
      </c>
      <c r="T51" s="47">
        <f t="shared" si="11"/>
        <v>70.4</v>
      </c>
      <c r="U51" s="47"/>
      <c r="V51" s="47"/>
      <c r="W51" s="47"/>
      <c r="X51" s="47"/>
      <c r="Y51" s="52">
        <f t="shared" si="4"/>
        <v>133.5</v>
      </c>
      <c r="Z51" s="53"/>
      <c r="AA51" s="54">
        <v>60000</v>
      </c>
      <c r="AB51" s="55">
        <f t="shared" si="1"/>
        <v>8010000</v>
      </c>
      <c r="AC51" s="56" t="s">
        <v>38</v>
      </c>
      <c r="AD51" s="57">
        <f t="shared" si="2"/>
        <v>133.5</v>
      </c>
      <c r="AE51" s="58" t="s">
        <v>71</v>
      </c>
      <c r="AF51" s="54">
        <v>9500</v>
      </c>
      <c r="AG51" s="61">
        <v>1</v>
      </c>
      <c r="AH51" s="62">
        <f t="shared" si="6"/>
        <v>1268250</v>
      </c>
      <c r="AI51" s="63">
        <f t="shared" si="7"/>
        <v>1335000</v>
      </c>
      <c r="AJ51" s="63">
        <f t="shared" si="8"/>
        <v>24030000</v>
      </c>
      <c r="AK51" s="64">
        <f t="shared" si="5"/>
        <v>0</v>
      </c>
      <c r="AL51" s="65"/>
      <c r="AM51" s="66">
        <f t="shared" si="9"/>
        <v>0</v>
      </c>
      <c r="AN51" s="63">
        <f t="shared" si="10"/>
        <v>34643250</v>
      </c>
      <c r="AO51" s="63"/>
      <c r="AP51" s="76"/>
      <c r="AQ51" s="42"/>
      <c r="AR51" s="73"/>
      <c r="AS51" s="73"/>
      <c r="AT51" s="74"/>
    </row>
    <row r="52" spans="1:46" s="4" customFormat="1" ht="70.5" customHeight="1">
      <c r="A52" s="39">
        <v>30</v>
      </c>
      <c r="B52" s="40" t="s">
        <v>126</v>
      </c>
      <c r="C52" s="40"/>
      <c r="D52" s="41" t="s">
        <v>69</v>
      </c>
      <c r="E52" s="42">
        <v>658</v>
      </c>
      <c r="F52" s="42">
        <v>5</v>
      </c>
      <c r="G52" s="43">
        <v>277.7</v>
      </c>
      <c r="H52" s="42" t="s">
        <v>37</v>
      </c>
      <c r="I52" s="39">
        <v>192</v>
      </c>
      <c r="J52" s="39">
        <v>2</v>
      </c>
      <c r="K52" s="43">
        <v>360</v>
      </c>
      <c r="L52" s="43" t="s">
        <v>37</v>
      </c>
      <c r="M52" s="43" t="s">
        <v>80</v>
      </c>
      <c r="N52" s="47">
        <v>277.7</v>
      </c>
      <c r="O52" s="47"/>
      <c r="P52" s="47">
        <f t="shared" si="3"/>
        <v>0</v>
      </c>
      <c r="Q52" s="47"/>
      <c r="R52" s="47"/>
      <c r="S52" s="47">
        <v>277.7</v>
      </c>
      <c r="T52" s="47">
        <f t="shared" si="11"/>
        <v>0</v>
      </c>
      <c r="U52" s="47"/>
      <c r="V52" s="47"/>
      <c r="W52" s="47"/>
      <c r="X52" s="47"/>
      <c r="Y52" s="52">
        <f t="shared" si="4"/>
        <v>277.7</v>
      </c>
      <c r="Z52" s="53">
        <f>Y52</f>
        <v>277.7</v>
      </c>
      <c r="AA52" s="54">
        <v>60000</v>
      </c>
      <c r="AB52" s="55">
        <f t="shared" si="1"/>
        <v>16662000</v>
      </c>
      <c r="AC52" s="56" t="s">
        <v>38</v>
      </c>
      <c r="AD52" s="57">
        <f t="shared" si="2"/>
        <v>277.7</v>
      </c>
      <c r="AE52" s="58" t="s">
        <v>71</v>
      </c>
      <c r="AF52" s="54">
        <v>9500</v>
      </c>
      <c r="AG52" s="61">
        <v>1</v>
      </c>
      <c r="AH52" s="62">
        <f t="shared" si="6"/>
        <v>2638150</v>
      </c>
      <c r="AI52" s="63">
        <f t="shared" si="7"/>
        <v>2777000</v>
      </c>
      <c r="AJ52" s="63">
        <f t="shared" si="8"/>
        <v>49986000</v>
      </c>
      <c r="AK52" s="64">
        <f t="shared" si="5"/>
        <v>0.6357600732600733</v>
      </c>
      <c r="AL52" s="65"/>
      <c r="AM52" s="66">
        <f t="shared" si="9"/>
        <v>0</v>
      </c>
      <c r="AN52" s="63">
        <f t="shared" si="10"/>
        <v>72063150</v>
      </c>
      <c r="AO52" s="63"/>
      <c r="AP52" s="77">
        <f>AN52</f>
        <v>72063150</v>
      </c>
      <c r="AQ52" s="42"/>
      <c r="AR52" s="73"/>
      <c r="AS52" s="73"/>
      <c r="AT52" s="74"/>
    </row>
    <row r="53" spans="1:46" s="4" customFormat="1" ht="70.5" customHeight="1">
      <c r="A53" s="39">
        <v>31</v>
      </c>
      <c r="B53" s="40" t="s">
        <v>127</v>
      </c>
      <c r="C53" s="40"/>
      <c r="D53" s="41" t="s">
        <v>69</v>
      </c>
      <c r="E53" s="42">
        <v>163</v>
      </c>
      <c r="F53" s="42">
        <v>11</v>
      </c>
      <c r="G53" s="43">
        <v>235</v>
      </c>
      <c r="H53" s="42" t="s">
        <v>37</v>
      </c>
      <c r="I53" s="39">
        <v>163</v>
      </c>
      <c r="J53" s="39">
        <v>6</v>
      </c>
      <c r="K53" s="43">
        <v>235</v>
      </c>
      <c r="L53" s="43" t="s">
        <v>37</v>
      </c>
      <c r="M53" s="43" t="s">
        <v>98</v>
      </c>
      <c r="N53" s="47">
        <v>235</v>
      </c>
      <c r="O53" s="47"/>
      <c r="P53" s="47">
        <f t="shared" si="3"/>
        <v>0</v>
      </c>
      <c r="Q53" s="47"/>
      <c r="R53" s="47"/>
      <c r="S53" s="47">
        <v>155.7</v>
      </c>
      <c r="T53" s="47">
        <f t="shared" si="11"/>
        <v>79.30000000000001</v>
      </c>
      <c r="U53" s="47"/>
      <c r="V53" s="47"/>
      <c r="W53" s="47"/>
      <c r="X53" s="47"/>
      <c r="Y53" s="52">
        <f t="shared" si="4"/>
        <v>235</v>
      </c>
      <c r="Z53" s="53">
        <f>SUM(Y53:Y54)</f>
        <v>431.3</v>
      </c>
      <c r="AA53" s="54">
        <v>60000</v>
      </c>
      <c r="AB53" s="55">
        <f t="shared" si="1"/>
        <v>14100000</v>
      </c>
      <c r="AC53" s="56" t="s">
        <v>38</v>
      </c>
      <c r="AD53" s="57">
        <f t="shared" si="2"/>
        <v>235</v>
      </c>
      <c r="AE53" s="58" t="s">
        <v>71</v>
      </c>
      <c r="AF53" s="54">
        <v>9500</v>
      </c>
      <c r="AG53" s="61">
        <v>1</v>
      </c>
      <c r="AH53" s="62">
        <f t="shared" si="6"/>
        <v>2232500</v>
      </c>
      <c r="AI53" s="63">
        <f t="shared" si="7"/>
        <v>2350000</v>
      </c>
      <c r="AJ53" s="63">
        <f t="shared" si="8"/>
        <v>42300000</v>
      </c>
      <c r="AK53" s="64">
        <f t="shared" si="5"/>
        <v>0.9874084249084251</v>
      </c>
      <c r="AL53" s="65"/>
      <c r="AM53" s="66">
        <f t="shared" si="9"/>
        <v>0</v>
      </c>
      <c r="AN53" s="63">
        <f t="shared" si="10"/>
        <v>60982500</v>
      </c>
      <c r="AO53" s="63"/>
      <c r="AP53" s="72">
        <f>SUM(AN53:AN54)</f>
        <v>111922350</v>
      </c>
      <c r="AQ53" s="42"/>
      <c r="AR53" s="73"/>
      <c r="AS53" s="73"/>
      <c r="AT53" s="74"/>
    </row>
    <row r="54" spans="1:46" s="4" customFormat="1" ht="70.5" customHeight="1">
      <c r="A54" s="39">
        <v>31</v>
      </c>
      <c r="B54" s="40" t="s">
        <v>127</v>
      </c>
      <c r="C54" s="40"/>
      <c r="D54" s="41" t="s">
        <v>69</v>
      </c>
      <c r="E54" s="42">
        <v>196</v>
      </c>
      <c r="F54" s="42">
        <v>11</v>
      </c>
      <c r="G54" s="43">
        <v>196.3</v>
      </c>
      <c r="H54" s="42" t="s">
        <v>37</v>
      </c>
      <c r="I54" s="39">
        <v>200</v>
      </c>
      <c r="J54" s="39">
        <v>6</v>
      </c>
      <c r="K54" s="43">
        <v>179.1</v>
      </c>
      <c r="L54" s="43" t="s">
        <v>37</v>
      </c>
      <c r="M54" s="43" t="s">
        <v>98</v>
      </c>
      <c r="N54" s="47">
        <v>196.3</v>
      </c>
      <c r="O54" s="47"/>
      <c r="P54" s="47">
        <f t="shared" si="3"/>
        <v>0</v>
      </c>
      <c r="Q54" s="47"/>
      <c r="R54" s="47"/>
      <c r="S54" s="47">
        <v>196.3</v>
      </c>
      <c r="T54" s="47"/>
      <c r="U54" s="47"/>
      <c r="V54" s="47"/>
      <c r="W54" s="47"/>
      <c r="X54" s="47"/>
      <c r="Y54" s="52">
        <f t="shared" si="4"/>
        <v>196.3</v>
      </c>
      <c r="Z54" s="53"/>
      <c r="AA54" s="54">
        <v>60000</v>
      </c>
      <c r="AB54" s="55">
        <f t="shared" si="1"/>
        <v>11778000</v>
      </c>
      <c r="AC54" s="56" t="s">
        <v>38</v>
      </c>
      <c r="AD54" s="57">
        <f t="shared" si="2"/>
        <v>196.3</v>
      </c>
      <c r="AE54" s="58" t="s">
        <v>71</v>
      </c>
      <c r="AF54" s="54">
        <v>9500</v>
      </c>
      <c r="AG54" s="61">
        <v>1</v>
      </c>
      <c r="AH54" s="62">
        <f t="shared" si="6"/>
        <v>1864850</v>
      </c>
      <c r="AI54" s="63">
        <f t="shared" si="7"/>
        <v>1963000</v>
      </c>
      <c r="AJ54" s="63">
        <f t="shared" si="8"/>
        <v>35334000</v>
      </c>
      <c r="AK54" s="64"/>
      <c r="AL54" s="65"/>
      <c r="AM54" s="66"/>
      <c r="AN54" s="63">
        <f t="shared" si="10"/>
        <v>50939850</v>
      </c>
      <c r="AO54" s="63"/>
      <c r="AP54" s="72"/>
      <c r="AQ54" s="42"/>
      <c r="AR54" s="73"/>
      <c r="AS54" s="73"/>
      <c r="AT54" s="74"/>
    </row>
    <row r="55" spans="1:46" s="82" customFormat="1" ht="70.5" customHeight="1">
      <c r="A55" s="172">
        <v>32</v>
      </c>
      <c r="B55" s="173" t="s">
        <v>128</v>
      </c>
      <c r="C55" s="173"/>
      <c r="D55" s="174" t="s">
        <v>34</v>
      </c>
      <c r="E55" s="175">
        <v>168</v>
      </c>
      <c r="F55" s="175">
        <v>11</v>
      </c>
      <c r="G55" s="176">
        <v>125.2</v>
      </c>
      <c r="H55" s="175" t="s">
        <v>37</v>
      </c>
      <c r="I55" s="172">
        <v>180</v>
      </c>
      <c r="J55" s="172">
        <v>6</v>
      </c>
      <c r="K55" s="176">
        <v>123.4</v>
      </c>
      <c r="L55" s="176" t="s">
        <v>37</v>
      </c>
      <c r="M55" s="176" t="s">
        <v>86</v>
      </c>
      <c r="N55" s="48">
        <v>123.4</v>
      </c>
      <c r="O55" s="48"/>
      <c r="P55" s="48">
        <f t="shared" si="3"/>
        <v>1.7999999999999972</v>
      </c>
      <c r="Q55" s="48"/>
      <c r="R55" s="48"/>
      <c r="S55" s="48">
        <v>125.2</v>
      </c>
      <c r="T55" s="48">
        <f t="shared" si="11"/>
        <v>0</v>
      </c>
      <c r="U55" s="48"/>
      <c r="V55" s="48"/>
      <c r="W55" s="48"/>
      <c r="X55" s="48"/>
      <c r="Y55" s="190">
        <f t="shared" si="4"/>
        <v>125.2</v>
      </c>
      <c r="Z55" s="191">
        <f>SUM(Y55:Y56)</f>
        <v>382.4</v>
      </c>
      <c r="AA55" s="192">
        <v>60000</v>
      </c>
      <c r="AB55" s="193">
        <f t="shared" si="1"/>
        <v>7512000</v>
      </c>
      <c r="AC55" s="177" t="s">
        <v>38</v>
      </c>
      <c r="AD55" s="194">
        <f t="shared" si="2"/>
        <v>125.2</v>
      </c>
      <c r="AE55" s="195" t="s">
        <v>71</v>
      </c>
      <c r="AF55" s="192">
        <v>9500</v>
      </c>
      <c r="AG55" s="208">
        <v>1</v>
      </c>
      <c r="AH55" s="209">
        <f t="shared" si="6"/>
        <v>1189400</v>
      </c>
      <c r="AI55" s="79">
        <f t="shared" si="7"/>
        <v>1252000</v>
      </c>
      <c r="AJ55" s="79">
        <f t="shared" si="8"/>
        <v>22536000</v>
      </c>
      <c r="AK55" s="210">
        <f t="shared" si="5"/>
        <v>0.8754578754578755</v>
      </c>
      <c r="AL55" s="211"/>
      <c r="AM55" s="212">
        <f t="shared" si="9"/>
        <v>0</v>
      </c>
      <c r="AN55" s="79">
        <f t="shared" si="10"/>
        <v>32489400</v>
      </c>
      <c r="AO55" s="79"/>
      <c r="AP55" s="226">
        <f>SUM(AN55:AN56)</f>
        <v>99232800</v>
      </c>
      <c r="AQ55" s="175"/>
      <c r="AR55" s="80"/>
      <c r="AS55" s="80"/>
      <c r="AT55" s="81"/>
    </row>
    <row r="56" spans="1:46" s="82" customFormat="1" ht="70.5" customHeight="1">
      <c r="A56" s="172">
        <v>32</v>
      </c>
      <c r="B56" s="173" t="s">
        <v>128</v>
      </c>
      <c r="C56" s="173"/>
      <c r="D56" s="174" t="s">
        <v>34</v>
      </c>
      <c r="E56" s="175">
        <v>195</v>
      </c>
      <c r="F56" s="175">
        <v>11</v>
      </c>
      <c r="G56" s="176">
        <v>257.2</v>
      </c>
      <c r="H56" s="175" t="s">
        <v>37</v>
      </c>
      <c r="I56" s="172">
        <v>413</v>
      </c>
      <c r="J56" s="172">
        <v>6</v>
      </c>
      <c r="K56" s="176">
        <v>253.6</v>
      </c>
      <c r="L56" s="176" t="s">
        <v>37</v>
      </c>
      <c r="M56" s="176" t="s">
        <v>86</v>
      </c>
      <c r="N56" s="48">
        <v>253.6</v>
      </c>
      <c r="O56" s="48"/>
      <c r="P56" s="48">
        <f t="shared" si="3"/>
        <v>3.5999999999999943</v>
      </c>
      <c r="Q56" s="48"/>
      <c r="R56" s="48"/>
      <c r="S56" s="48">
        <f t="shared" si="12"/>
        <v>257.2</v>
      </c>
      <c r="T56" s="48">
        <f t="shared" si="11"/>
        <v>0</v>
      </c>
      <c r="U56" s="48"/>
      <c r="V56" s="48"/>
      <c r="W56" s="48"/>
      <c r="X56" s="48"/>
      <c r="Y56" s="190">
        <f t="shared" si="4"/>
        <v>257.2</v>
      </c>
      <c r="Z56" s="191"/>
      <c r="AA56" s="192">
        <v>60000</v>
      </c>
      <c r="AB56" s="193">
        <f t="shared" si="1"/>
        <v>15432000</v>
      </c>
      <c r="AC56" s="177" t="s">
        <v>38</v>
      </c>
      <c r="AD56" s="194">
        <f t="shared" si="2"/>
        <v>257.2</v>
      </c>
      <c r="AE56" s="195" t="s">
        <v>71</v>
      </c>
      <c r="AF56" s="192">
        <v>9500</v>
      </c>
      <c r="AG56" s="208">
        <v>1</v>
      </c>
      <c r="AH56" s="209">
        <f t="shared" si="6"/>
        <v>2443400</v>
      </c>
      <c r="AI56" s="79">
        <f t="shared" si="7"/>
        <v>2572000</v>
      </c>
      <c r="AJ56" s="79">
        <f t="shared" si="8"/>
        <v>46296000</v>
      </c>
      <c r="AK56" s="210">
        <f t="shared" si="5"/>
        <v>0</v>
      </c>
      <c r="AL56" s="211"/>
      <c r="AM56" s="212">
        <f t="shared" si="9"/>
        <v>0</v>
      </c>
      <c r="AN56" s="79">
        <f t="shared" si="10"/>
        <v>66743400</v>
      </c>
      <c r="AO56" s="79"/>
      <c r="AP56" s="224"/>
      <c r="AQ56" s="175"/>
      <c r="AR56" s="80"/>
      <c r="AS56" s="80"/>
      <c r="AT56" s="81"/>
    </row>
    <row r="57" spans="1:46" s="159" customFormat="1" ht="70.5" customHeight="1">
      <c r="A57" s="169">
        <v>33</v>
      </c>
      <c r="B57" s="170" t="s">
        <v>129</v>
      </c>
      <c r="C57" s="170" t="s">
        <v>130</v>
      </c>
      <c r="D57" s="171" t="s">
        <v>77</v>
      </c>
      <c r="E57" s="103">
        <v>31</v>
      </c>
      <c r="F57" s="103">
        <v>11</v>
      </c>
      <c r="G57" s="105">
        <v>247.5</v>
      </c>
      <c r="H57" s="103" t="s">
        <v>37</v>
      </c>
      <c r="I57" s="169">
        <v>7</v>
      </c>
      <c r="J57" s="169">
        <v>6</v>
      </c>
      <c r="K57" s="105">
        <v>504.2</v>
      </c>
      <c r="L57" s="105" t="s">
        <v>37</v>
      </c>
      <c r="M57" s="105" t="s">
        <v>119</v>
      </c>
      <c r="N57" s="108">
        <v>247.5</v>
      </c>
      <c r="O57" s="108"/>
      <c r="P57" s="108">
        <f t="shared" si="3"/>
        <v>0</v>
      </c>
      <c r="Q57" s="108"/>
      <c r="R57" s="108"/>
      <c r="S57" s="108">
        <f t="shared" si="12"/>
        <v>247.5</v>
      </c>
      <c r="T57" s="108">
        <f t="shared" si="11"/>
        <v>0</v>
      </c>
      <c r="U57" s="108"/>
      <c r="V57" s="108"/>
      <c r="W57" s="108"/>
      <c r="X57" s="108"/>
      <c r="Y57" s="188">
        <f t="shared" si="4"/>
        <v>247.5</v>
      </c>
      <c r="Z57" s="189">
        <f>SUM(Y57:Y58)</f>
        <v>432.3</v>
      </c>
      <c r="AA57" s="118">
        <v>60000</v>
      </c>
      <c r="AB57" s="119">
        <f t="shared" si="1"/>
        <v>14850000</v>
      </c>
      <c r="AC57" s="120" t="s">
        <v>38</v>
      </c>
      <c r="AD57" s="121">
        <f t="shared" si="2"/>
        <v>247.5</v>
      </c>
      <c r="AE57" s="122" t="s">
        <v>78</v>
      </c>
      <c r="AF57" s="118">
        <v>9500</v>
      </c>
      <c r="AG57" s="130">
        <v>1</v>
      </c>
      <c r="AH57" s="131">
        <f t="shared" si="6"/>
        <v>2351250</v>
      </c>
      <c r="AI57" s="132">
        <f t="shared" si="7"/>
        <v>2475000</v>
      </c>
      <c r="AJ57" s="132">
        <f t="shared" si="8"/>
        <v>44550000</v>
      </c>
      <c r="AK57" s="133">
        <f t="shared" si="5"/>
        <v>0.9896978021978023</v>
      </c>
      <c r="AL57" s="207"/>
      <c r="AM57" s="135">
        <f t="shared" si="9"/>
        <v>0</v>
      </c>
      <c r="AN57" s="132">
        <f t="shared" si="10"/>
        <v>64226250</v>
      </c>
      <c r="AO57" s="132"/>
      <c r="AP57" s="221">
        <f>SUM(AN57:AN58)</f>
        <v>112181850</v>
      </c>
      <c r="AQ57" s="103"/>
      <c r="AR57" s="222"/>
      <c r="AS57" s="222"/>
      <c r="AT57" s="223"/>
    </row>
    <row r="58" spans="1:46" s="159" customFormat="1" ht="70.5" customHeight="1">
      <c r="A58" s="169">
        <v>33</v>
      </c>
      <c r="B58" s="170" t="s">
        <v>129</v>
      </c>
      <c r="C58" s="170" t="s">
        <v>130</v>
      </c>
      <c r="D58" s="171" t="s">
        <v>77</v>
      </c>
      <c r="E58" s="103">
        <v>312</v>
      </c>
      <c r="F58" s="103">
        <v>11</v>
      </c>
      <c r="G58" s="105">
        <v>184.8</v>
      </c>
      <c r="H58" s="103" t="s">
        <v>37</v>
      </c>
      <c r="I58" s="169"/>
      <c r="J58" s="169"/>
      <c r="K58" s="105"/>
      <c r="L58" s="105" t="s">
        <v>37</v>
      </c>
      <c r="M58" s="105" t="s">
        <v>70</v>
      </c>
      <c r="N58" s="108"/>
      <c r="O58" s="108"/>
      <c r="P58" s="108">
        <f t="shared" si="3"/>
        <v>184.8</v>
      </c>
      <c r="Q58" s="108"/>
      <c r="R58" s="108"/>
      <c r="S58" s="108">
        <v>184.8</v>
      </c>
      <c r="T58" s="108"/>
      <c r="U58" s="108"/>
      <c r="V58" s="108"/>
      <c r="W58" s="108"/>
      <c r="X58" s="108"/>
      <c r="Y58" s="188">
        <f t="shared" si="4"/>
        <v>184.8</v>
      </c>
      <c r="Z58" s="189"/>
      <c r="AA58" s="118">
        <v>60000</v>
      </c>
      <c r="AB58" s="119">
        <f t="shared" si="1"/>
        <v>11088000</v>
      </c>
      <c r="AC58" s="120" t="s">
        <v>38</v>
      </c>
      <c r="AD58" s="121">
        <f t="shared" si="2"/>
        <v>184.8</v>
      </c>
      <c r="AE58" s="122" t="s">
        <v>78</v>
      </c>
      <c r="AF58" s="118">
        <v>9500</v>
      </c>
      <c r="AG58" s="130">
        <v>1</v>
      </c>
      <c r="AH58" s="131">
        <f t="shared" si="6"/>
        <v>1755600</v>
      </c>
      <c r="AI58" s="132">
        <f t="shared" si="7"/>
        <v>1848000</v>
      </c>
      <c r="AJ58" s="132">
        <f t="shared" si="8"/>
        <v>33264000</v>
      </c>
      <c r="AK58" s="133"/>
      <c r="AL58" s="207"/>
      <c r="AM58" s="135"/>
      <c r="AN58" s="132">
        <f t="shared" si="10"/>
        <v>47955600</v>
      </c>
      <c r="AO58" s="132"/>
      <c r="AP58" s="221"/>
      <c r="AQ58" s="103"/>
      <c r="AR58" s="222"/>
      <c r="AS58" s="222"/>
      <c r="AT58" s="223"/>
    </row>
    <row r="59" spans="1:46" s="82" customFormat="1" ht="58.5" customHeight="1">
      <c r="A59" s="172">
        <v>34</v>
      </c>
      <c r="B59" s="173" t="s">
        <v>131</v>
      </c>
      <c r="C59" s="173"/>
      <c r="D59" s="174" t="s">
        <v>34</v>
      </c>
      <c r="E59" s="175">
        <v>646</v>
      </c>
      <c r="F59" s="175">
        <v>11</v>
      </c>
      <c r="G59" s="176">
        <v>98</v>
      </c>
      <c r="H59" s="175" t="s">
        <v>37</v>
      </c>
      <c r="I59" s="172">
        <v>80</v>
      </c>
      <c r="J59" s="172">
        <v>6</v>
      </c>
      <c r="K59" s="176">
        <v>96.6</v>
      </c>
      <c r="L59" s="176" t="s">
        <v>37</v>
      </c>
      <c r="M59" s="176" t="s">
        <v>98</v>
      </c>
      <c r="N59" s="48">
        <v>4</v>
      </c>
      <c r="O59" s="48"/>
      <c r="P59" s="48"/>
      <c r="Q59" s="48"/>
      <c r="R59" s="48"/>
      <c r="S59" s="48">
        <v>4</v>
      </c>
      <c r="T59" s="48"/>
      <c r="U59" s="48"/>
      <c r="V59" s="48"/>
      <c r="W59" s="48"/>
      <c r="X59" s="48"/>
      <c r="Y59" s="190">
        <f t="shared" si="4"/>
        <v>4</v>
      </c>
      <c r="Z59" s="191">
        <f>SUM(Y59:Y60)</f>
        <v>254.9</v>
      </c>
      <c r="AA59" s="192">
        <v>60000</v>
      </c>
      <c r="AB59" s="193">
        <f t="shared" si="1"/>
        <v>240000</v>
      </c>
      <c r="AC59" s="177" t="s">
        <v>38</v>
      </c>
      <c r="AD59" s="194">
        <f t="shared" si="2"/>
        <v>4</v>
      </c>
      <c r="AE59" s="195" t="s">
        <v>71</v>
      </c>
      <c r="AF59" s="192">
        <v>9500</v>
      </c>
      <c r="AG59" s="208">
        <v>1</v>
      </c>
      <c r="AH59" s="209">
        <f t="shared" si="6"/>
        <v>38000</v>
      </c>
      <c r="AI59" s="79">
        <f t="shared" si="7"/>
        <v>40000</v>
      </c>
      <c r="AJ59" s="79">
        <f t="shared" si="8"/>
        <v>720000</v>
      </c>
      <c r="AK59" s="210">
        <f t="shared" si="5"/>
        <v>0.5835622710622711</v>
      </c>
      <c r="AL59" s="211"/>
      <c r="AM59" s="212">
        <f t="shared" si="9"/>
        <v>0</v>
      </c>
      <c r="AN59" s="79">
        <f t="shared" si="10"/>
        <v>1038000</v>
      </c>
      <c r="AO59" s="79"/>
      <c r="AP59" s="226">
        <f>SUM(AN59:AN60)</f>
        <v>66146550</v>
      </c>
      <c r="AQ59" s="175"/>
      <c r="AR59" s="80"/>
      <c r="AS59" s="80"/>
      <c r="AT59" s="81"/>
    </row>
    <row r="60" spans="1:46" s="82" customFormat="1" ht="60" customHeight="1">
      <c r="A60" s="172">
        <v>34</v>
      </c>
      <c r="B60" s="173" t="s">
        <v>131</v>
      </c>
      <c r="C60" s="173"/>
      <c r="D60" s="174" t="s">
        <v>34</v>
      </c>
      <c r="E60" s="175">
        <v>816</v>
      </c>
      <c r="F60" s="175">
        <v>11</v>
      </c>
      <c r="G60" s="176">
        <v>250.9</v>
      </c>
      <c r="H60" s="175" t="s">
        <v>37</v>
      </c>
      <c r="I60" s="172">
        <v>289</v>
      </c>
      <c r="J60" s="172">
        <v>6</v>
      </c>
      <c r="K60" s="176">
        <v>250.6</v>
      </c>
      <c r="L60" s="176" t="s">
        <v>37</v>
      </c>
      <c r="M60" s="176" t="s">
        <v>70</v>
      </c>
      <c r="N60" s="48">
        <v>250.9</v>
      </c>
      <c r="O60" s="48"/>
      <c r="P60" s="48">
        <f t="shared" si="3"/>
        <v>0</v>
      </c>
      <c r="Q60" s="48"/>
      <c r="R60" s="48"/>
      <c r="S60" s="48">
        <v>250.9</v>
      </c>
      <c r="T60" s="48"/>
      <c r="U60" s="48"/>
      <c r="V60" s="48"/>
      <c r="W60" s="48"/>
      <c r="X60" s="48"/>
      <c r="Y60" s="190">
        <f t="shared" si="4"/>
        <v>250.9</v>
      </c>
      <c r="Z60" s="191"/>
      <c r="AA60" s="192">
        <v>60000</v>
      </c>
      <c r="AB60" s="193">
        <f t="shared" si="1"/>
        <v>15054000</v>
      </c>
      <c r="AC60" s="177" t="s">
        <v>38</v>
      </c>
      <c r="AD60" s="194">
        <f t="shared" si="2"/>
        <v>250.9</v>
      </c>
      <c r="AE60" s="195" t="s">
        <v>71</v>
      </c>
      <c r="AF60" s="192">
        <v>9500</v>
      </c>
      <c r="AG60" s="208">
        <v>1</v>
      </c>
      <c r="AH60" s="209">
        <f t="shared" si="6"/>
        <v>2383550</v>
      </c>
      <c r="AI60" s="79">
        <f t="shared" si="7"/>
        <v>2509000</v>
      </c>
      <c r="AJ60" s="79">
        <f t="shared" si="8"/>
        <v>45162000</v>
      </c>
      <c r="AK60" s="210"/>
      <c r="AL60" s="211"/>
      <c r="AM60" s="212"/>
      <c r="AN60" s="79">
        <f t="shared" si="10"/>
        <v>65108550</v>
      </c>
      <c r="AO60" s="79"/>
      <c r="AP60" s="226"/>
      <c r="AQ60" s="175"/>
      <c r="AR60" s="80"/>
      <c r="AS60" s="80"/>
      <c r="AT60" s="81"/>
    </row>
    <row r="61" spans="1:46" s="4" customFormat="1" ht="59.25" customHeight="1">
      <c r="A61" s="39">
        <v>35</v>
      </c>
      <c r="B61" s="40" t="s">
        <v>132</v>
      </c>
      <c r="C61" s="40" t="s">
        <v>133</v>
      </c>
      <c r="D61" s="41" t="s">
        <v>69</v>
      </c>
      <c r="E61" s="42">
        <v>223</v>
      </c>
      <c r="F61" s="42">
        <v>11</v>
      </c>
      <c r="G61" s="43">
        <v>660.8</v>
      </c>
      <c r="H61" s="42" t="s">
        <v>37</v>
      </c>
      <c r="I61" s="39">
        <v>347</v>
      </c>
      <c r="J61" s="39">
        <v>6</v>
      </c>
      <c r="K61" s="43">
        <v>651.4</v>
      </c>
      <c r="L61" s="43" t="s">
        <v>37</v>
      </c>
      <c r="M61" s="43" t="s">
        <v>86</v>
      </c>
      <c r="N61" s="47">
        <v>651.4</v>
      </c>
      <c r="O61" s="47"/>
      <c r="P61" s="47">
        <f t="shared" si="3"/>
        <v>9.399999999999977</v>
      </c>
      <c r="Q61" s="47"/>
      <c r="R61" s="47"/>
      <c r="S61" s="47">
        <f t="shared" si="12"/>
        <v>660.8</v>
      </c>
      <c r="T61" s="47">
        <f t="shared" si="11"/>
        <v>0</v>
      </c>
      <c r="U61" s="47"/>
      <c r="V61" s="47"/>
      <c r="W61" s="47"/>
      <c r="X61" s="47"/>
      <c r="Y61" s="52">
        <f t="shared" si="4"/>
        <v>660.8</v>
      </c>
      <c r="Z61" s="53">
        <f>Y61</f>
        <v>660.8</v>
      </c>
      <c r="AA61" s="54">
        <v>60000</v>
      </c>
      <c r="AB61" s="55">
        <f t="shared" si="1"/>
        <v>39648000</v>
      </c>
      <c r="AC61" s="56" t="s">
        <v>38</v>
      </c>
      <c r="AD61" s="57">
        <f t="shared" si="2"/>
        <v>660.8</v>
      </c>
      <c r="AE61" s="58" t="s">
        <v>71</v>
      </c>
      <c r="AF61" s="54">
        <v>9500</v>
      </c>
      <c r="AG61" s="61">
        <v>1</v>
      </c>
      <c r="AH61" s="62">
        <f t="shared" si="6"/>
        <v>6277600</v>
      </c>
      <c r="AI61" s="63">
        <f t="shared" si="7"/>
        <v>6608000</v>
      </c>
      <c r="AJ61" s="63">
        <f t="shared" si="8"/>
        <v>118944000</v>
      </c>
      <c r="AK61" s="64">
        <f t="shared" si="5"/>
        <v>1.5128205128205128</v>
      </c>
      <c r="AL61" s="65">
        <v>1</v>
      </c>
      <c r="AM61" s="66">
        <f t="shared" si="9"/>
        <v>3500000</v>
      </c>
      <c r="AN61" s="63">
        <f t="shared" si="10"/>
        <v>174977600</v>
      </c>
      <c r="AO61" s="63"/>
      <c r="AP61" s="72">
        <f>AN61</f>
        <v>174977600</v>
      </c>
      <c r="AQ61" s="42"/>
      <c r="AR61" s="73"/>
      <c r="AS61" s="73"/>
      <c r="AT61" s="74"/>
    </row>
    <row r="62" spans="1:46" s="82" customFormat="1" ht="70.5" customHeight="1">
      <c r="A62" s="172">
        <v>36</v>
      </c>
      <c r="B62" s="173" t="s">
        <v>134</v>
      </c>
      <c r="C62" s="173"/>
      <c r="D62" s="174" t="s">
        <v>34</v>
      </c>
      <c r="E62" s="175">
        <v>617</v>
      </c>
      <c r="F62" s="175">
        <v>5</v>
      </c>
      <c r="G62" s="176">
        <v>96.7</v>
      </c>
      <c r="H62" s="175" t="s">
        <v>37</v>
      </c>
      <c r="I62" s="172">
        <v>724</v>
      </c>
      <c r="J62" s="172">
        <v>2</v>
      </c>
      <c r="K62" s="176">
        <v>96.7</v>
      </c>
      <c r="L62" s="176" t="s">
        <v>37</v>
      </c>
      <c r="M62" s="176" t="s">
        <v>135</v>
      </c>
      <c r="N62" s="48">
        <v>96.7</v>
      </c>
      <c r="O62" s="48"/>
      <c r="P62" s="48">
        <f t="shared" si="3"/>
        <v>0</v>
      </c>
      <c r="Q62" s="48"/>
      <c r="R62" s="48"/>
      <c r="S62" s="48">
        <f t="shared" si="12"/>
        <v>96.7</v>
      </c>
      <c r="T62" s="48">
        <f t="shared" si="11"/>
        <v>0</v>
      </c>
      <c r="U62" s="48"/>
      <c r="V62" s="48"/>
      <c r="W62" s="48"/>
      <c r="X62" s="48"/>
      <c r="Y62" s="190">
        <f t="shared" si="4"/>
        <v>96.7</v>
      </c>
      <c r="Z62" s="191">
        <f>SUM(Y62:Y63)</f>
        <v>176.9</v>
      </c>
      <c r="AA62" s="192">
        <v>60000</v>
      </c>
      <c r="AB62" s="193">
        <f t="shared" si="1"/>
        <v>5802000</v>
      </c>
      <c r="AC62" s="177" t="s">
        <v>38</v>
      </c>
      <c r="AD62" s="194">
        <f t="shared" si="2"/>
        <v>96.7</v>
      </c>
      <c r="AE62" s="195" t="s">
        <v>71</v>
      </c>
      <c r="AF62" s="192">
        <v>9500</v>
      </c>
      <c r="AG62" s="208">
        <v>1</v>
      </c>
      <c r="AH62" s="209">
        <f t="shared" si="6"/>
        <v>918650</v>
      </c>
      <c r="AI62" s="79">
        <f t="shared" si="7"/>
        <v>967000</v>
      </c>
      <c r="AJ62" s="79">
        <f t="shared" si="8"/>
        <v>17406000</v>
      </c>
      <c r="AK62" s="210">
        <f t="shared" si="5"/>
        <v>0.40499084249084255</v>
      </c>
      <c r="AL62" s="211"/>
      <c r="AM62" s="212">
        <f t="shared" si="9"/>
        <v>0</v>
      </c>
      <c r="AN62" s="79">
        <f t="shared" si="10"/>
        <v>25093650</v>
      </c>
      <c r="AO62" s="79"/>
      <c r="AP62" s="224">
        <f>SUM(AN62:AN63)</f>
        <v>45905550</v>
      </c>
      <c r="AQ62" s="175"/>
      <c r="AR62" s="80"/>
      <c r="AS62" s="80"/>
      <c r="AT62" s="81"/>
    </row>
    <row r="63" spans="1:46" s="82" customFormat="1" ht="70.5" customHeight="1">
      <c r="A63" s="172">
        <v>36</v>
      </c>
      <c r="B63" s="173" t="s">
        <v>134</v>
      </c>
      <c r="C63" s="173"/>
      <c r="D63" s="174" t="s">
        <v>34</v>
      </c>
      <c r="E63" s="175">
        <v>228</v>
      </c>
      <c r="F63" s="175">
        <v>11</v>
      </c>
      <c r="G63" s="176">
        <v>521.2</v>
      </c>
      <c r="H63" s="175" t="s">
        <v>37</v>
      </c>
      <c r="I63" s="172">
        <v>347</v>
      </c>
      <c r="J63" s="172">
        <v>6</v>
      </c>
      <c r="K63" s="176">
        <v>521.2</v>
      </c>
      <c r="L63" s="176" t="s">
        <v>37</v>
      </c>
      <c r="M63" s="176" t="s">
        <v>86</v>
      </c>
      <c r="N63" s="48">
        <v>80.2</v>
      </c>
      <c r="O63" s="48"/>
      <c r="P63" s="48"/>
      <c r="Q63" s="48"/>
      <c r="R63" s="48"/>
      <c r="S63" s="48">
        <f t="shared" si="12"/>
        <v>80.2</v>
      </c>
      <c r="T63" s="48"/>
      <c r="U63" s="48"/>
      <c r="V63" s="48"/>
      <c r="W63" s="48"/>
      <c r="X63" s="48"/>
      <c r="Y63" s="190">
        <f t="shared" si="4"/>
        <v>80.2</v>
      </c>
      <c r="Z63" s="191"/>
      <c r="AA63" s="192">
        <v>60000</v>
      </c>
      <c r="AB63" s="193">
        <f t="shared" si="1"/>
        <v>4812000</v>
      </c>
      <c r="AC63" s="177" t="s">
        <v>38</v>
      </c>
      <c r="AD63" s="194">
        <f t="shared" si="2"/>
        <v>80.2</v>
      </c>
      <c r="AE63" s="195" t="s">
        <v>71</v>
      </c>
      <c r="AF63" s="192">
        <v>9500</v>
      </c>
      <c r="AG63" s="208">
        <v>1</v>
      </c>
      <c r="AH63" s="209">
        <f t="shared" si="6"/>
        <v>761900</v>
      </c>
      <c r="AI63" s="79">
        <f t="shared" si="7"/>
        <v>802000</v>
      </c>
      <c r="AJ63" s="79">
        <f t="shared" si="8"/>
        <v>14436000</v>
      </c>
      <c r="AK63" s="210">
        <f t="shared" si="5"/>
        <v>0</v>
      </c>
      <c r="AL63" s="211"/>
      <c r="AM63" s="212">
        <f t="shared" si="9"/>
        <v>0</v>
      </c>
      <c r="AN63" s="79">
        <f t="shared" si="10"/>
        <v>20811900</v>
      </c>
      <c r="AO63" s="79"/>
      <c r="AP63" s="224"/>
      <c r="AQ63" s="175"/>
      <c r="AR63" s="80"/>
      <c r="AS63" s="80"/>
      <c r="AT63" s="81"/>
    </row>
    <row r="64" spans="1:46" s="4" customFormat="1" ht="70.5" customHeight="1">
      <c r="A64" s="39">
        <v>37</v>
      </c>
      <c r="B64" s="40" t="s">
        <v>136</v>
      </c>
      <c r="C64" s="40" t="s">
        <v>137</v>
      </c>
      <c r="D64" s="41" t="s">
        <v>69</v>
      </c>
      <c r="E64" s="42">
        <v>224</v>
      </c>
      <c r="F64" s="42">
        <v>11</v>
      </c>
      <c r="G64" s="43">
        <v>667.5</v>
      </c>
      <c r="H64" s="42" t="s">
        <v>37</v>
      </c>
      <c r="I64" s="39">
        <v>347</v>
      </c>
      <c r="J64" s="39">
        <v>6</v>
      </c>
      <c r="K64" s="43">
        <v>658</v>
      </c>
      <c r="L64" s="43" t="s">
        <v>37</v>
      </c>
      <c r="M64" s="43" t="s">
        <v>86</v>
      </c>
      <c r="N64" s="47">
        <v>658</v>
      </c>
      <c r="O64" s="47"/>
      <c r="P64" s="47">
        <f t="shared" si="3"/>
        <v>9.5</v>
      </c>
      <c r="Q64" s="47"/>
      <c r="R64" s="47"/>
      <c r="S64" s="47">
        <v>667.5</v>
      </c>
      <c r="T64" s="47">
        <f t="shared" si="11"/>
        <v>0</v>
      </c>
      <c r="U64" s="47"/>
      <c r="V64" s="47"/>
      <c r="W64" s="47"/>
      <c r="X64" s="47"/>
      <c r="Y64" s="52">
        <f t="shared" si="4"/>
        <v>667.5</v>
      </c>
      <c r="Z64" s="53">
        <f>SUM(Y64:Y65)</f>
        <v>749.7</v>
      </c>
      <c r="AA64" s="54">
        <v>60000</v>
      </c>
      <c r="AB64" s="55">
        <f t="shared" si="1"/>
        <v>40050000</v>
      </c>
      <c r="AC64" s="56" t="s">
        <v>38</v>
      </c>
      <c r="AD64" s="57">
        <f t="shared" si="2"/>
        <v>667.5</v>
      </c>
      <c r="AE64" s="58" t="s">
        <v>71</v>
      </c>
      <c r="AF64" s="54">
        <v>9500</v>
      </c>
      <c r="AG64" s="61">
        <v>1</v>
      </c>
      <c r="AH64" s="62">
        <f t="shared" si="6"/>
        <v>6341250</v>
      </c>
      <c r="AI64" s="63">
        <f t="shared" si="7"/>
        <v>6675000</v>
      </c>
      <c r="AJ64" s="63">
        <f t="shared" si="8"/>
        <v>120150000</v>
      </c>
      <c r="AK64" s="64">
        <f t="shared" si="5"/>
        <v>1.7163461538461542</v>
      </c>
      <c r="AL64" s="65">
        <v>1</v>
      </c>
      <c r="AM64" s="66">
        <f t="shared" si="9"/>
        <v>3500000</v>
      </c>
      <c r="AN64" s="63">
        <f t="shared" si="10"/>
        <v>176716250</v>
      </c>
      <c r="AO64" s="63"/>
      <c r="AP64" s="77">
        <f>SUM(AN64:AN65)</f>
        <v>198047150</v>
      </c>
      <c r="AQ64" s="42"/>
      <c r="AR64" s="73"/>
      <c r="AS64" s="73"/>
      <c r="AT64" s="74"/>
    </row>
    <row r="65" spans="1:46" s="4" customFormat="1" ht="70.5" customHeight="1">
      <c r="A65" s="39">
        <v>37</v>
      </c>
      <c r="B65" s="40" t="s">
        <v>136</v>
      </c>
      <c r="C65" s="40" t="s">
        <v>137</v>
      </c>
      <c r="D65" s="41" t="s">
        <v>69</v>
      </c>
      <c r="E65" s="42">
        <v>140</v>
      </c>
      <c r="F65" s="42">
        <v>11</v>
      </c>
      <c r="G65" s="43">
        <v>82.2</v>
      </c>
      <c r="H65" s="42" t="s">
        <v>37</v>
      </c>
      <c r="I65" s="39">
        <v>138</v>
      </c>
      <c r="J65" s="39">
        <v>6</v>
      </c>
      <c r="K65" s="43">
        <v>80</v>
      </c>
      <c r="L65" s="43" t="s">
        <v>37</v>
      </c>
      <c r="M65" s="43" t="s">
        <v>98</v>
      </c>
      <c r="N65" s="47">
        <v>80</v>
      </c>
      <c r="O65" s="47"/>
      <c r="P65" s="47">
        <f t="shared" si="3"/>
        <v>2.200000000000003</v>
      </c>
      <c r="Q65" s="47"/>
      <c r="R65" s="47"/>
      <c r="S65" s="47">
        <v>82.2</v>
      </c>
      <c r="T65" s="47"/>
      <c r="U65" s="47"/>
      <c r="V65" s="47"/>
      <c r="W65" s="47"/>
      <c r="X65" s="47"/>
      <c r="Y65" s="52">
        <f t="shared" si="4"/>
        <v>82.2</v>
      </c>
      <c r="Z65" s="53"/>
      <c r="AA65" s="54">
        <v>60000</v>
      </c>
      <c r="AB65" s="55">
        <f t="shared" si="1"/>
        <v>4932000</v>
      </c>
      <c r="AC65" s="56" t="s">
        <v>38</v>
      </c>
      <c r="AD65" s="57">
        <f t="shared" si="2"/>
        <v>82.2</v>
      </c>
      <c r="AE65" s="58" t="s">
        <v>71</v>
      </c>
      <c r="AF65" s="54">
        <v>9500</v>
      </c>
      <c r="AG65" s="61">
        <v>1</v>
      </c>
      <c r="AH65" s="62">
        <f t="shared" si="6"/>
        <v>780900</v>
      </c>
      <c r="AI65" s="63">
        <f t="shared" si="7"/>
        <v>822000</v>
      </c>
      <c r="AJ65" s="63">
        <f t="shared" si="8"/>
        <v>14796000</v>
      </c>
      <c r="AK65" s="64"/>
      <c r="AL65" s="65"/>
      <c r="AM65" s="66"/>
      <c r="AN65" s="63">
        <f t="shared" si="10"/>
        <v>21330900</v>
      </c>
      <c r="AO65" s="63"/>
      <c r="AP65" s="77"/>
      <c r="AQ65" s="42"/>
      <c r="AR65" s="73"/>
      <c r="AS65" s="73"/>
      <c r="AT65" s="74"/>
    </row>
    <row r="66" spans="1:46" s="4" customFormat="1" ht="70.5" customHeight="1">
      <c r="A66" s="39">
        <v>38</v>
      </c>
      <c r="B66" s="40" t="s">
        <v>138</v>
      </c>
      <c r="C66" s="40" t="s">
        <v>139</v>
      </c>
      <c r="D66" s="41" t="s">
        <v>69</v>
      </c>
      <c r="E66" s="42">
        <v>815</v>
      </c>
      <c r="F66" s="42">
        <v>11</v>
      </c>
      <c r="G66" s="43">
        <v>265.5</v>
      </c>
      <c r="H66" s="42" t="s">
        <v>37</v>
      </c>
      <c r="I66" s="39">
        <v>93</v>
      </c>
      <c r="J66" s="39"/>
      <c r="K66" s="43">
        <v>264</v>
      </c>
      <c r="L66" s="43" t="s">
        <v>37</v>
      </c>
      <c r="M66" s="43" t="s">
        <v>70</v>
      </c>
      <c r="N66" s="47">
        <v>264</v>
      </c>
      <c r="O66" s="47"/>
      <c r="P66" s="47">
        <f t="shared" si="3"/>
        <v>1.5</v>
      </c>
      <c r="Q66" s="47"/>
      <c r="R66" s="47"/>
      <c r="S66" s="47">
        <f t="shared" si="12"/>
        <v>265.5</v>
      </c>
      <c r="T66" s="47">
        <f t="shared" si="11"/>
        <v>0</v>
      </c>
      <c r="U66" s="47"/>
      <c r="V66" s="47"/>
      <c r="W66" s="47"/>
      <c r="X66" s="47"/>
      <c r="Y66" s="52">
        <f t="shared" si="4"/>
        <v>265.5</v>
      </c>
      <c r="Z66" s="53">
        <f>Y66</f>
        <v>265.5</v>
      </c>
      <c r="AA66" s="54">
        <v>60000</v>
      </c>
      <c r="AB66" s="55">
        <f t="shared" si="1"/>
        <v>15930000</v>
      </c>
      <c r="AC66" s="56" t="s">
        <v>38</v>
      </c>
      <c r="AD66" s="57">
        <f t="shared" si="2"/>
        <v>265.5</v>
      </c>
      <c r="AE66" s="58" t="s">
        <v>71</v>
      </c>
      <c r="AF66" s="54">
        <v>9500</v>
      </c>
      <c r="AG66" s="61">
        <v>1</v>
      </c>
      <c r="AH66" s="62">
        <f t="shared" si="6"/>
        <v>2522250</v>
      </c>
      <c r="AI66" s="63">
        <f t="shared" si="7"/>
        <v>2655000</v>
      </c>
      <c r="AJ66" s="63">
        <f t="shared" si="8"/>
        <v>47790000</v>
      </c>
      <c r="AK66" s="64">
        <f t="shared" si="5"/>
        <v>0.6078296703296704</v>
      </c>
      <c r="AL66" s="65"/>
      <c r="AM66" s="66">
        <f t="shared" si="9"/>
        <v>0</v>
      </c>
      <c r="AN66" s="63">
        <f t="shared" si="10"/>
        <v>68897250</v>
      </c>
      <c r="AO66" s="63"/>
      <c r="AP66" s="72">
        <f>AN66</f>
        <v>68897250</v>
      </c>
      <c r="AQ66" s="42"/>
      <c r="AR66" s="73"/>
      <c r="AS66" s="73"/>
      <c r="AT66" s="74"/>
    </row>
    <row r="67" spans="1:46" s="4" customFormat="1" ht="67.5" customHeight="1">
      <c r="A67" s="39">
        <v>39</v>
      </c>
      <c r="B67" s="40" t="s">
        <v>140</v>
      </c>
      <c r="C67" s="40" t="s">
        <v>141</v>
      </c>
      <c r="D67" s="41" t="s">
        <v>69</v>
      </c>
      <c r="E67" s="42">
        <v>655</v>
      </c>
      <c r="F67" s="42">
        <v>5</v>
      </c>
      <c r="G67" s="43">
        <v>99</v>
      </c>
      <c r="H67" s="42" t="s">
        <v>37</v>
      </c>
      <c r="I67" s="39">
        <v>769</v>
      </c>
      <c r="J67" s="39">
        <v>2</v>
      </c>
      <c r="K67" s="43">
        <v>99</v>
      </c>
      <c r="L67" s="43" t="s">
        <v>37</v>
      </c>
      <c r="M67" s="43" t="s">
        <v>119</v>
      </c>
      <c r="N67" s="47">
        <v>99</v>
      </c>
      <c r="O67" s="47"/>
      <c r="P67" s="47">
        <f t="shared" si="3"/>
        <v>0</v>
      </c>
      <c r="Q67" s="47"/>
      <c r="R67" s="47"/>
      <c r="S67" s="47">
        <f t="shared" si="12"/>
        <v>99</v>
      </c>
      <c r="T67" s="47">
        <f t="shared" si="11"/>
        <v>0</v>
      </c>
      <c r="U67" s="47"/>
      <c r="V67" s="47"/>
      <c r="W67" s="47"/>
      <c r="X67" s="47"/>
      <c r="Y67" s="52">
        <f t="shared" si="4"/>
        <v>99</v>
      </c>
      <c r="Z67" s="53">
        <f>SUM(Y67:Y68)</f>
        <v>194</v>
      </c>
      <c r="AA67" s="54">
        <v>60000</v>
      </c>
      <c r="AB67" s="55">
        <f t="shared" si="1"/>
        <v>5940000</v>
      </c>
      <c r="AC67" s="56" t="s">
        <v>38</v>
      </c>
      <c r="AD67" s="57">
        <f t="shared" si="2"/>
        <v>99</v>
      </c>
      <c r="AE67" s="58" t="s">
        <v>71</v>
      </c>
      <c r="AF67" s="54">
        <v>9500</v>
      </c>
      <c r="AG67" s="61">
        <v>1</v>
      </c>
      <c r="AH67" s="62">
        <f t="shared" si="6"/>
        <v>940500</v>
      </c>
      <c r="AI67" s="63">
        <f t="shared" si="7"/>
        <v>990000</v>
      </c>
      <c r="AJ67" s="63">
        <f t="shared" si="8"/>
        <v>17820000</v>
      </c>
      <c r="AK67" s="64">
        <f t="shared" si="5"/>
        <v>0.44413919413919417</v>
      </c>
      <c r="AL67" s="65"/>
      <c r="AM67" s="66">
        <f t="shared" si="9"/>
        <v>0</v>
      </c>
      <c r="AN67" s="63">
        <f t="shared" si="10"/>
        <v>25690500</v>
      </c>
      <c r="AO67" s="63"/>
      <c r="AP67" s="76">
        <f>SUM(AN67:AN68)</f>
        <v>50343000</v>
      </c>
      <c r="AQ67" s="42"/>
      <c r="AR67" s="73"/>
      <c r="AS67" s="73"/>
      <c r="AT67" s="74"/>
    </row>
    <row r="68" spans="1:46" s="4" customFormat="1" ht="67.5" customHeight="1">
      <c r="A68" s="39">
        <v>39</v>
      </c>
      <c r="B68" s="40" t="s">
        <v>140</v>
      </c>
      <c r="C68" s="40" t="s">
        <v>141</v>
      </c>
      <c r="D68" s="41" t="s">
        <v>69</v>
      </c>
      <c r="E68" s="42">
        <v>22</v>
      </c>
      <c r="F68" s="42">
        <v>11</v>
      </c>
      <c r="G68" s="43">
        <v>95</v>
      </c>
      <c r="H68" s="42" t="s">
        <v>37</v>
      </c>
      <c r="I68" s="39">
        <v>794</v>
      </c>
      <c r="J68" s="39">
        <v>2</v>
      </c>
      <c r="K68" s="43">
        <v>156.8</v>
      </c>
      <c r="L68" s="43" t="s">
        <v>37</v>
      </c>
      <c r="M68" s="43" t="s">
        <v>119</v>
      </c>
      <c r="N68" s="47">
        <v>95</v>
      </c>
      <c r="O68" s="47"/>
      <c r="P68" s="47">
        <f t="shared" si="3"/>
        <v>0</v>
      </c>
      <c r="Q68" s="47"/>
      <c r="R68" s="47"/>
      <c r="S68" s="47">
        <v>95</v>
      </c>
      <c r="T68" s="47"/>
      <c r="U68" s="47"/>
      <c r="V68" s="47"/>
      <c r="W68" s="47"/>
      <c r="X68" s="47"/>
      <c r="Y68" s="52">
        <f t="shared" si="4"/>
        <v>95</v>
      </c>
      <c r="Z68" s="53"/>
      <c r="AA68" s="54">
        <v>60000</v>
      </c>
      <c r="AB68" s="55">
        <f t="shared" si="1"/>
        <v>5700000</v>
      </c>
      <c r="AC68" s="56" t="s">
        <v>38</v>
      </c>
      <c r="AD68" s="57">
        <f t="shared" si="2"/>
        <v>95</v>
      </c>
      <c r="AE68" s="58" t="s">
        <v>71</v>
      </c>
      <c r="AF68" s="54">
        <v>9500</v>
      </c>
      <c r="AG68" s="61">
        <v>1</v>
      </c>
      <c r="AH68" s="62">
        <f t="shared" si="6"/>
        <v>902500</v>
      </c>
      <c r="AI68" s="63">
        <f t="shared" si="7"/>
        <v>950000</v>
      </c>
      <c r="AJ68" s="63">
        <f t="shared" si="8"/>
        <v>17100000</v>
      </c>
      <c r="AK68" s="64"/>
      <c r="AL68" s="65"/>
      <c r="AM68" s="66"/>
      <c r="AN68" s="63">
        <f t="shared" si="10"/>
        <v>24652500</v>
      </c>
      <c r="AO68" s="63"/>
      <c r="AP68" s="76"/>
      <c r="AQ68" s="42"/>
      <c r="AR68" s="73"/>
      <c r="AS68" s="73"/>
      <c r="AT68" s="74"/>
    </row>
    <row r="69" spans="1:46" s="4" customFormat="1" ht="70.5" customHeight="1">
      <c r="A69" s="39">
        <v>40</v>
      </c>
      <c r="B69" s="40" t="s">
        <v>142</v>
      </c>
      <c r="C69" s="40" t="s">
        <v>143</v>
      </c>
      <c r="D69" s="41" t="s">
        <v>69</v>
      </c>
      <c r="E69" s="42">
        <v>654</v>
      </c>
      <c r="F69" s="42">
        <v>5</v>
      </c>
      <c r="G69" s="43">
        <v>211</v>
      </c>
      <c r="H69" s="42" t="s">
        <v>37</v>
      </c>
      <c r="I69" s="39">
        <v>750</v>
      </c>
      <c r="J69" s="39">
        <v>2</v>
      </c>
      <c r="K69" s="43">
        <v>184.5</v>
      </c>
      <c r="L69" s="43"/>
      <c r="M69" s="43" t="s">
        <v>119</v>
      </c>
      <c r="N69" s="47">
        <v>184.5</v>
      </c>
      <c r="O69" s="47"/>
      <c r="P69" s="47">
        <f t="shared" si="3"/>
        <v>26.5</v>
      </c>
      <c r="Q69" s="47"/>
      <c r="R69" s="47"/>
      <c r="S69" s="47">
        <f t="shared" si="12"/>
        <v>211</v>
      </c>
      <c r="T69" s="47">
        <f t="shared" si="11"/>
        <v>0</v>
      </c>
      <c r="U69" s="47"/>
      <c r="V69" s="47"/>
      <c r="W69" s="47"/>
      <c r="X69" s="47"/>
      <c r="Y69" s="52">
        <f t="shared" si="4"/>
        <v>211</v>
      </c>
      <c r="Z69" s="53">
        <f>Y69</f>
        <v>211</v>
      </c>
      <c r="AA69" s="54">
        <v>60000</v>
      </c>
      <c r="AB69" s="55">
        <f t="shared" si="1"/>
        <v>12660000</v>
      </c>
      <c r="AC69" s="56" t="s">
        <v>38</v>
      </c>
      <c r="AD69" s="57">
        <f t="shared" si="2"/>
        <v>211</v>
      </c>
      <c r="AE69" s="58" t="s">
        <v>71</v>
      </c>
      <c r="AF69" s="54">
        <v>9500</v>
      </c>
      <c r="AG69" s="61">
        <v>1</v>
      </c>
      <c r="AH69" s="62">
        <f t="shared" si="6"/>
        <v>2004500</v>
      </c>
      <c r="AI69" s="63">
        <f t="shared" si="7"/>
        <v>2110000</v>
      </c>
      <c r="AJ69" s="63">
        <f t="shared" si="8"/>
        <v>37980000</v>
      </c>
      <c r="AK69" s="64">
        <f t="shared" si="5"/>
        <v>0.4830586080586081</v>
      </c>
      <c r="AL69" s="65"/>
      <c r="AM69" s="66">
        <f t="shared" si="9"/>
        <v>0</v>
      </c>
      <c r="AN69" s="63">
        <f t="shared" si="10"/>
        <v>54754500</v>
      </c>
      <c r="AO69" s="63"/>
      <c r="AP69" s="77">
        <f>AN69</f>
        <v>54754500</v>
      </c>
      <c r="AQ69" s="42"/>
      <c r="AR69" s="73"/>
      <c r="AS69" s="73"/>
      <c r="AT69" s="74"/>
    </row>
    <row r="70" spans="1:46" s="4" customFormat="1" ht="70.5" customHeight="1">
      <c r="A70" s="39">
        <v>41</v>
      </c>
      <c r="B70" s="40" t="s">
        <v>144</v>
      </c>
      <c r="C70" s="40"/>
      <c r="D70" s="41" t="s">
        <v>69</v>
      </c>
      <c r="E70" s="42">
        <v>275</v>
      </c>
      <c r="F70" s="42">
        <v>11</v>
      </c>
      <c r="G70" s="43">
        <v>678.4</v>
      </c>
      <c r="H70" s="42" t="s">
        <v>37</v>
      </c>
      <c r="I70" s="39">
        <v>347</v>
      </c>
      <c r="J70" s="39">
        <v>6</v>
      </c>
      <c r="K70" s="43">
        <v>673.6</v>
      </c>
      <c r="L70" s="43" t="s">
        <v>37</v>
      </c>
      <c r="M70" s="43" t="s">
        <v>86</v>
      </c>
      <c r="N70" s="47">
        <v>673.6</v>
      </c>
      <c r="O70" s="47"/>
      <c r="P70" s="47">
        <f t="shared" si="3"/>
        <v>4.7999999999999545</v>
      </c>
      <c r="Q70" s="47"/>
      <c r="R70" s="47"/>
      <c r="S70" s="47">
        <f t="shared" si="12"/>
        <v>678.4</v>
      </c>
      <c r="T70" s="47">
        <f t="shared" si="11"/>
        <v>0</v>
      </c>
      <c r="U70" s="47"/>
      <c r="V70" s="47"/>
      <c r="W70" s="47"/>
      <c r="X70" s="47"/>
      <c r="Y70" s="52">
        <f t="shared" si="4"/>
        <v>678.4</v>
      </c>
      <c r="Z70" s="53">
        <f>SUM(Y70:Y71)</f>
        <v>858.4</v>
      </c>
      <c r="AA70" s="54">
        <v>60000</v>
      </c>
      <c r="AB70" s="55">
        <f t="shared" si="1"/>
        <v>40704000</v>
      </c>
      <c r="AC70" s="56" t="s">
        <v>38</v>
      </c>
      <c r="AD70" s="57">
        <f t="shared" si="2"/>
        <v>678.4</v>
      </c>
      <c r="AE70" s="58" t="s">
        <v>71</v>
      </c>
      <c r="AF70" s="54">
        <v>9500</v>
      </c>
      <c r="AG70" s="61">
        <v>1</v>
      </c>
      <c r="AH70" s="62">
        <f t="shared" si="6"/>
        <v>6444800</v>
      </c>
      <c r="AI70" s="63">
        <f t="shared" si="7"/>
        <v>6784000</v>
      </c>
      <c r="AJ70" s="63">
        <f t="shared" si="8"/>
        <v>122112000</v>
      </c>
      <c r="AK70" s="64">
        <f t="shared" si="5"/>
        <v>1.9652014652014653</v>
      </c>
      <c r="AL70" s="65">
        <v>1</v>
      </c>
      <c r="AM70" s="66">
        <f t="shared" si="9"/>
        <v>3500000</v>
      </c>
      <c r="AN70" s="63">
        <f t="shared" si="10"/>
        <v>179544800</v>
      </c>
      <c r="AO70" s="63"/>
      <c r="AP70" s="83">
        <f>SUM(AN70:AN71)</f>
        <v>226254800</v>
      </c>
      <c r="AQ70" s="42"/>
      <c r="AR70" s="73"/>
      <c r="AS70" s="73"/>
      <c r="AT70" s="74"/>
    </row>
    <row r="71" spans="1:46" s="4" customFormat="1" ht="70.5" customHeight="1">
      <c r="A71" s="39">
        <v>41</v>
      </c>
      <c r="B71" s="40" t="s">
        <v>144</v>
      </c>
      <c r="C71" s="40"/>
      <c r="D71" s="41" t="s">
        <v>69</v>
      </c>
      <c r="E71" s="42">
        <v>270</v>
      </c>
      <c r="F71" s="42">
        <v>11</v>
      </c>
      <c r="G71" s="43">
        <v>180</v>
      </c>
      <c r="H71" s="42" t="s">
        <v>37</v>
      </c>
      <c r="I71" s="39"/>
      <c r="J71" s="39"/>
      <c r="K71" s="43"/>
      <c r="L71" s="43" t="s">
        <v>37</v>
      </c>
      <c r="M71" s="43" t="s">
        <v>86</v>
      </c>
      <c r="N71" s="47"/>
      <c r="O71" s="47"/>
      <c r="P71" s="47">
        <f t="shared" si="3"/>
        <v>180</v>
      </c>
      <c r="Q71" s="47"/>
      <c r="R71" s="47"/>
      <c r="S71" s="47">
        <f t="shared" si="12"/>
        <v>180</v>
      </c>
      <c r="T71" s="47"/>
      <c r="U71" s="47"/>
      <c r="V71" s="47"/>
      <c r="W71" s="47"/>
      <c r="X71" s="47"/>
      <c r="Y71" s="52">
        <f t="shared" si="4"/>
        <v>180</v>
      </c>
      <c r="Z71" s="53"/>
      <c r="AA71" s="54">
        <v>60000</v>
      </c>
      <c r="AB71" s="55">
        <f t="shared" si="1"/>
        <v>10800000</v>
      </c>
      <c r="AC71" s="56" t="s">
        <v>38</v>
      </c>
      <c r="AD71" s="57">
        <f t="shared" si="2"/>
        <v>180</v>
      </c>
      <c r="AE71" s="58" t="s">
        <v>71</v>
      </c>
      <c r="AF71" s="54">
        <v>9500</v>
      </c>
      <c r="AG71" s="61">
        <v>1</v>
      </c>
      <c r="AH71" s="62">
        <f t="shared" si="6"/>
        <v>1710000</v>
      </c>
      <c r="AI71" s="63">
        <f t="shared" si="7"/>
        <v>1800000</v>
      </c>
      <c r="AJ71" s="63">
        <f t="shared" si="8"/>
        <v>32400000</v>
      </c>
      <c r="AK71" s="64"/>
      <c r="AL71" s="65"/>
      <c r="AM71" s="66"/>
      <c r="AN71" s="63">
        <f t="shared" si="10"/>
        <v>46710000</v>
      </c>
      <c r="AO71" s="63"/>
      <c r="AP71" s="76"/>
      <c r="AQ71" s="42"/>
      <c r="AR71" s="73"/>
      <c r="AS71" s="73"/>
      <c r="AT71" s="74"/>
    </row>
    <row r="72" spans="1:46" s="4" customFormat="1" ht="63.75" customHeight="1">
      <c r="A72" s="39">
        <v>43</v>
      </c>
      <c r="B72" s="40" t="s">
        <v>145</v>
      </c>
      <c r="C72" s="40" t="s">
        <v>146</v>
      </c>
      <c r="D72" s="41" t="s">
        <v>69</v>
      </c>
      <c r="E72" s="42">
        <v>239</v>
      </c>
      <c r="F72" s="42">
        <v>11</v>
      </c>
      <c r="G72" s="43">
        <v>775.7</v>
      </c>
      <c r="H72" s="42" t="s">
        <v>37</v>
      </c>
      <c r="I72" s="39">
        <v>347</v>
      </c>
      <c r="J72" s="39">
        <v>6</v>
      </c>
      <c r="K72" s="43">
        <v>764.8</v>
      </c>
      <c r="L72" s="43" t="s">
        <v>37</v>
      </c>
      <c r="M72" s="43" t="s">
        <v>86</v>
      </c>
      <c r="N72" s="47">
        <v>764.8</v>
      </c>
      <c r="O72" s="47"/>
      <c r="P72" s="47">
        <f t="shared" si="3"/>
        <v>10.900000000000091</v>
      </c>
      <c r="Q72" s="47"/>
      <c r="R72" s="47"/>
      <c r="S72" s="47">
        <f t="shared" si="12"/>
        <v>775.7</v>
      </c>
      <c r="T72" s="47">
        <f t="shared" si="11"/>
        <v>0</v>
      </c>
      <c r="U72" s="47"/>
      <c r="V72" s="47"/>
      <c r="W72" s="47"/>
      <c r="X72" s="47"/>
      <c r="Y72" s="52">
        <f t="shared" si="4"/>
        <v>775.7</v>
      </c>
      <c r="Z72" s="53">
        <f>SUM(Y72:Y75)</f>
        <v>1088.7</v>
      </c>
      <c r="AA72" s="54">
        <v>60000</v>
      </c>
      <c r="AB72" s="55">
        <f t="shared" si="1"/>
        <v>46542000</v>
      </c>
      <c r="AC72" s="56" t="s">
        <v>38</v>
      </c>
      <c r="AD72" s="57">
        <f t="shared" si="2"/>
        <v>775.7</v>
      </c>
      <c r="AE72" s="58" t="s">
        <v>71</v>
      </c>
      <c r="AF72" s="54">
        <v>9500</v>
      </c>
      <c r="AG72" s="61">
        <v>1</v>
      </c>
      <c r="AH72" s="62">
        <f t="shared" si="6"/>
        <v>7369150</v>
      </c>
      <c r="AI72" s="63">
        <f t="shared" si="7"/>
        <v>7757000</v>
      </c>
      <c r="AJ72" s="63">
        <f t="shared" si="8"/>
        <v>139626000</v>
      </c>
      <c r="AK72" s="64">
        <f t="shared" si="5"/>
        <v>2.492445054945055</v>
      </c>
      <c r="AL72" s="65">
        <v>2</v>
      </c>
      <c r="AM72" s="66">
        <f t="shared" si="9"/>
        <v>7000000</v>
      </c>
      <c r="AN72" s="63">
        <f t="shared" si="10"/>
        <v>208294150</v>
      </c>
      <c r="AO72" s="63"/>
      <c r="AP72" s="76">
        <f>SUM(AN72:AN75)</f>
        <v>289517650</v>
      </c>
      <c r="AQ72" s="42"/>
      <c r="AR72" s="73"/>
      <c r="AS72" s="73"/>
      <c r="AT72" s="74"/>
    </row>
    <row r="73" spans="1:46" s="4" customFormat="1" ht="63.75" customHeight="1">
      <c r="A73" s="39">
        <v>43</v>
      </c>
      <c r="B73" s="40" t="s">
        <v>145</v>
      </c>
      <c r="C73" s="40" t="s">
        <v>146</v>
      </c>
      <c r="D73" s="41" t="s">
        <v>69</v>
      </c>
      <c r="E73" s="42">
        <v>338</v>
      </c>
      <c r="F73" s="42">
        <v>11</v>
      </c>
      <c r="G73" s="43">
        <v>118.1</v>
      </c>
      <c r="H73" s="42" t="s">
        <v>37</v>
      </c>
      <c r="I73" s="39">
        <v>303</v>
      </c>
      <c r="J73" s="39">
        <v>6</v>
      </c>
      <c r="K73" s="43">
        <v>116.4</v>
      </c>
      <c r="L73" s="43" t="s">
        <v>37</v>
      </c>
      <c r="M73" s="43" t="s">
        <v>147</v>
      </c>
      <c r="N73" s="47">
        <v>116</v>
      </c>
      <c r="O73" s="47"/>
      <c r="P73" s="47">
        <f t="shared" si="3"/>
        <v>2.0999999999999943</v>
      </c>
      <c r="Q73" s="47"/>
      <c r="R73" s="47"/>
      <c r="S73" s="47">
        <f t="shared" si="12"/>
        <v>118.1</v>
      </c>
      <c r="T73" s="47">
        <f t="shared" si="11"/>
        <v>0</v>
      </c>
      <c r="U73" s="47"/>
      <c r="V73" s="47"/>
      <c r="W73" s="47"/>
      <c r="X73" s="47"/>
      <c r="Y73" s="52">
        <f t="shared" si="4"/>
        <v>118.1</v>
      </c>
      <c r="Z73" s="53"/>
      <c r="AA73" s="54">
        <v>60000</v>
      </c>
      <c r="AB73" s="55">
        <f t="shared" si="1"/>
        <v>7086000</v>
      </c>
      <c r="AC73" s="56" t="s">
        <v>38</v>
      </c>
      <c r="AD73" s="57">
        <f t="shared" si="2"/>
        <v>118.1</v>
      </c>
      <c r="AE73" s="58" t="s">
        <v>71</v>
      </c>
      <c r="AF73" s="54">
        <v>9500</v>
      </c>
      <c r="AG73" s="61">
        <v>1</v>
      </c>
      <c r="AH73" s="62">
        <f t="shared" si="6"/>
        <v>1121950</v>
      </c>
      <c r="AI73" s="63">
        <f t="shared" si="7"/>
        <v>1181000</v>
      </c>
      <c r="AJ73" s="63">
        <f t="shared" si="8"/>
        <v>21258000</v>
      </c>
      <c r="AK73" s="64"/>
      <c r="AL73" s="65"/>
      <c r="AM73" s="66"/>
      <c r="AN73" s="63">
        <f t="shared" si="10"/>
        <v>30646950</v>
      </c>
      <c r="AO73" s="63"/>
      <c r="AP73" s="76"/>
      <c r="AQ73" s="42"/>
      <c r="AR73" s="73"/>
      <c r="AS73" s="73"/>
      <c r="AT73" s="74"/>
    </row>
    <row r="74" spans="1:46" s="4" customFormat="1" ht="63.75" customHeight="1">
      <c r="A74" s="39">
        <v>43</v>
      </c>
      <c r="B74" s="40" t="s">
        <v>145</v>
      </c>
      <c r="C74" s="40" t="s">
        <v>146</v>
      </c>
      <c r="D74" s="41" t="s">
        <v>69</v>
      </c>
      <c r="E74" s="42">
        <v>339</v>
      </c>
      <c r="F74" s="42">
        <v>11</v>
      </c>
      <c r="G74" s="43">
        <v>76.3</v>
      </c>
      <c r="H74" s="42" t="s">
        <v>37</v>
      </c>
      <c r="I74" s="39">
        <v>288</v>
      </c>
      <c r="J74" s="39">
        <v>6</v>
      </c>
      <c r="K74" s="43">
        <v>71.4</v>
      </c>
      <c r="L74" s="43" t="s">
        <v>37</v>
      </c>
      <c r="M74" s="43" t="s">
        <v>147</v>
      </c>
      <c r="N74" s="47">
        <v>71.4</v>
      </c>
      <c r="O74" s="47"/>
      <c r="P74" s="47">
        <f t="shared" si="3"/>
        <v>4.8999999999999915</v>
      </c>
      <c r="Q74" s="47"/>
      <c r="R74" s="47"/>
      <c r="S74" s="47">
        <f t="shared" si="12"/>
        <v>76.3</v>
      </c>
      <c r="T74" s="47">
        <f t="shared" si="11"/>
        <v>0</v>
      </c>
      <c r="U74" s="47"/>
      <c r="V74" s="47"/>
      <c r="W74" s="47"/>
      <c r="X74" s="47"/>
      <c r="Y74" s="52">
        <f t="shared" si="4"/>
        <v>76.3</v>
      </c>
      <c r="Z74" s="53"/>
      <c r="AA74" s="54">
        <v>60000</v>
      </c>
      <c r="AB74" s="55">
        <f aca="true" t="shared" si="13" ref="AB74:AB113">Y74*AA74</f>
        <v>4578000</v>
      </c>
      <c r="AC74" s="56" t="s">
        <v>38</v>
      </c>
      <c r="AD74" s="57">
        <f t="shared" si="2"/>
        <v>76.3</v>
      </c>
      <c r="AE74" s="58" t="s">
        <v>71</v>
      </c>
      <c r="AF74" s="54">
        <v>9500</v>
      </c>
      <c r="AG74" s="61">
        <v>1</v>
      </c>
      <c r="AH74" s="62">
        <f t="shared" si="6"/>
        <v>724850</v>
      </c>
      <c r="AI74" s="63">
        <f t="shared" si="7"/>
        <v>763000</v>
      </c>
      <c r="AJ74" s="63">
        <f t="shared" si="8"/>
        <v>13734000</v>
      </c>
      <c r="AK74" s="64"/>
      <c r="AL74" s="65"/>
      <c r="AM74" s="66"/>
      <c r="AN74" s="63">
        <f t="shared" si="10"/>
        <v>19799850</v>
      </c>
      <c r="AO74" s="63"/>
      <c r="AP74" s="76"/>
      <c r="AQ74" s="42"/>
      <c r="AR74" s="73"/>
      <c r="AS74" s="73"/>
      <c r="AT74" s="74"/>
    </row>
    <row r="75" spans="1:46" s="4" customFormat="1" ht="63.75" customHeight="1">
      <c r="A75" s="39">
        <v>43</v>
      </c>
      <c r="B75" s="40" t="s">
        <v>145</v>
      </c>
      <c r="C75" s="40" t="s">
        <v>146</v>
      </c>
      <c r="D75" s="41" t="s">
        <v>69</v>
      </c>
      <c r="E75" s="42">
        <v>648</v>
      </c>
      <c r="F75" s="42">
        <v>11</v>
      </c>
      <c r="G75" s="43">
        <v>118.6</v>
      </c>
      <c r="H75" s="42" t="s">
        <v>37</v>
      </c>
      <c r="I75" s="39">
        <v>137</v>
      </c>
      <c r="J75" s="39">
        <v>6</v>
      </c>
      <c r="K75" s="43">
        <v>116.9</v>
      </c>
      <c r="L75" s="43" t="s">
        <v>37</v>
      </c>
      <c r="M75" s="43" t="s">
        <v>148</v>
      </c>
      <c r="N75" s="47">
        <v>116.9</v>
      </c>
      <c r="O75" s="47"/>
      <c r="P75" s="47">
        <f aca="true" t="shared" si="14" ref="P75:P129">G75-N75</f>
        <v>1.6999999999999886</v>
      </c>
      <c r="Q75" s="47"/>
      <c r="R75" s="47"/>
      <c r="S75" s="47">
        <f t="shared" si="12"/>
        <v>118.6</v>
      </c>
      <c r="T75" s="47">
        <f t="shared" si="11"/>
        <v>0</v>
      </c>
      <c r="U75" s="47"/>
      <c r="V75" s="47"/>
      <c r="W75" s="47"/>
      <c r="X75" s="47"/>
      <c r="Y75" s="52">
        <f aca="true" t="shared" si="15" ref="Y75:Y129">S75+T75</f>
        <v>118.6</v>
      </c>
      <c r="Z75" s="53"/>
      <c r="AA75" s="54">
        <v>60000</v>
      </c>
      <c r="AB75" s="55">
        <f t="shared" si="13"/>
        <v>7116000</v>
      </c>
      <c r="AC75" s="56" t="s">
        <v>38</v>
      </c>
      <c r="AD75" s="57">
        <f t="shared" si="2"/>
        <v>118.6</v>
      </c>
      <c r="AE75" s="58" t="s">
        <v>71</v>
      </c>
      <c r="AF75" s="54">
        <v>9500</v>
      </c>
      <c r="AG75" s="61">
        <v>1</v>
      </c>
      <c r="AH75" s="62">
        <f t="shared" si="6"/>
        <v>1126700</v>
      </c>
      <c r="AI75" s="63">
        <f t="shared" si="7"/>
        <v>1186000</v>
      </c>
      <c r="AJ75" s="63">
        <f t="shared" si="8"/>
        <v>21348000</v>
      </c>
      <c r="AK75" s="64"/>
      <c r="AL75" s="65"/>
      <c r="AM75" s="66"/>
      <c r="AN75" s="63">
        <f t="shared" si="10"/>
        <v>30776700</v>
      </c>
      <c r="AO75" s="63"/>
      <c r="AP75" s="76"/>
      <c r="AQ75" s="42"/>
      <c r="AR75" s="73"/>
      <c r="AS75" s="73"/>
      <c r="AT75" s="74"/>
    </row>
    <row r="76" spans="1:46" s="4" customFormat="1" ht="63.75" customHeight="1">
      <c r="A76" s="39">
        <v>44</v>
      </c>
      <c r="B76" s="40" t="s">
        <v>149</v>
      </c>
      <c r="C76" s="40"/>
      <c r="D76" s="41" t="s">
        <v>69</v>
      </c>
      <c r="E76" s="42">
        <v>417</v>
      </c>
      <c r="F76" s="42">
        <v>11</v>
      </c>
      <c r="G76" s="43">
        <v>80.4</v>
      </c>
      <c r="H76" s="42" t="s">
        <v>37</v>
      </c>
      <c r="I76" s="39">
        <v>356</v>
      </c>
      <c r="J76" s="39">
        <v>6</v>
      </c>
      <c r="K76" s="43">
        <v>498</v>
      </c>
      <c r="L76" s="43" t="s">
        <v>37</v>
      </c>
      <c r="M76" s="43" t="s">
        <v>147</v>
      </c>
      <c r="N76" s="47">
        <v>80.4</v>
      </c>
      <c r="O76" s="47"/>
      <c r="P76" s="47">
        <f t="shared" si="14"/>
        <v>0</v>
      </c>
      <c r="Q76" s="47"/>
      <c r="R76" s="47"/>
      <c r="S76" s="47">
        <f t="shared" si="12"/>
        <v>80.4</v>
      </c>
      <c r="T76" s="47">
        <f t="shared" si="11"/>
        <v>0</v>
      </c>
      <c r="U76" s="47"/>
      <c r="V76" s="47"/>
      <c r="W76" s="47"/>
      <c r="X76" s="47"/>
      <c r="Y76" s="52">
        <f t="shared" si="15"/>
        <v>80.4</v>
      </c>
      <c r="Z76" s="53">
        <f>Y76</f>
        <v>80.4</v>
      </c>
      <c r="AA76" s="54">
        <v>60000</v>
      </c>
      <c r="AB76" s="55">
        <f t="shared" si="13"/>
        <v>4824000</v>
      </c>
      <c r="AC76" s="56" t="s">
        <v>38</v>
      </c>
      <c r="AD76" s="57">
        <f t="shared" si="2"/>
        <v>80.4</v>
      </c>
      <c r="AE76" s="58" t="s">
        <v>71</v>
      </c>
      <c r="AF76" s="54">
        <v>9500</v>
      </c>
      <c r="AG76" s="61">
        <v>1</v>
      </c>
      <c r="AH76" s="62">
        <f t="shared" si="6"/>
        <v>763800</v>
      </c>
      <c r="AI76" s="63">
        <f t="shared" si="7"/>
        <v>804000</v>
      </c>
      <c r="AJ76" s="63">
        <f t="shared" si="8"/>
        <v>14472000</v>
      </c>
      <c r="AK76" s="64">
        <f t="shared" si="5"/>
        <v>0.1840659340659341</v>
      </c>
      <c r="AL76" s="65"/>
      <c r="AM76" s="66">
        <f>AL76*3500000</f>
        <v>0</v>
      </c>
      <c r="AN76" s="63">
        <f t="shared" si="10"/>
        <v>20863800</v>
      </c>
      <c r="AO76" s="63"/>
      <c r="AP76" s="77">
        <f>AN76</f>
        <v>20863800</v>
      </c>
      <c r="AQ76" s="42"/>
      <c r="AR76" s="73"/>
      <c r="AS76" s="73"/>
      <c r="AT76" s="74"/>
    </row>
    <row r="77" spans="1:46" s="4" customFormat="1" ht="70.5" customHeight="1">
      <c r="A77" s="39">
        <v>45</v>
      </c>
      <c r="B77" s="40" t="s">
        <v>150</v>
      </c>
      <c r="C77" s="40" t="s">
        <v>151</v>
      </c>
      <c r="D77" s="41" t="s">
        <v>69</v>
      </c>
      <c r="E77" s="42">
        <v>315</v>
      </c>
      <c r="F77" s="42">
        <v>11</v>
      </c>
      <c r="G77" s="43">
        <v>249.2</v>
      </c>
      <c r="H77" s="42" t="s">
        <v>37</v>
      </c>
      <c r="I77" s="39">
        <v>288</v>
      </c>
      <c r="J77" s="39">
        <v>6</v>
      </c>
      <c r="K77" s="43">
        <v>233.2</v>
      </c>
      <c r="L77" s="43" t="s">
        <v>37</v>
      </c>
      <c r="M77" s="43" t="s">
        <v>70</v>
      </c>
      <c r="N77" s="47">
        <v>233.2</v>
      </c>
      <c r="O77" s="47"/>
      <c r="P77" s="47">
        <f t="shared" si="14"/>
        <v>16</v>
      </c>
      <c r="Q77" s="47"/>
      <c r="R77" s="47"/>
      <c r="S77" s="47">
        <f t="shared" si="12"/>
        <v>249.2</v>
      </c>
      <c r="T77" s="47">
        <f t="shared" si="11"/>
        <v>0</v>
      </c>
      <c r="U77" s="47"/>
      <c r="V77" s="47"/>
      <c r="W77" s="47"/>
      <c r="X77" s="47"/>
      <c r="Y77" s="52">
        <f t="shared" si="15"/>
        <v>249.2</v>
      </c>
      <c r="Z77" s="53">
        <f>SUM(Y77:Y80)</f>
        <v>1203.6000000000001</v>
      </c>
      <c r="AA77" s="54">
        <v>60000</v>
      </c>
      <c r="AB77" s="55">
        <f t="shared" si="13"/>
        <v>14952000</v>
      </c>
      <c r="AC77" s="56" t="s">
        <v>38</v>
      </c>
      <c r="AD77" s="57">
        <f t="shared" si="2"/>
        <v>249.2</v>
      </c>
      <c r="AE77" s="58" t="s">
        <v>71</v>
      </c>
      <c r="AF77" s="54">
        <v>9500</v>
      </c>
      <c r="AG77" s="61">
        <v>1</v>
      </c>
      <c r="AH77" s="62">
        <f t="shared" si="6"/>
        <v>2367400</v>
      </c>
      <c r="AI77" s="63">
        <f aca="true" t="shared" si="16" ref="AI77:AI113">Y77*10000</f>
        <v>2492000</v>
      </c>
      <c r="AJ77" s="63">
        <f aca="true" t="shared" si="17" ref="AJ77:AJ113">AB77*3</f>
        <v>44856000</v>
      </c>
      <c r="AK77" s="64">
        <f t="shared" si="5"/>
        <v>2.755494505494506</v>
      </c>
      <c r="AL77" s="65">
        <v>2</v>
      </c>
      <c r="AM77" s="66">
        <f>AL77*3500000</f>
        <v>7000000</v>
      </c>
      <c r="AN77" s="63">
        <f t="shared" si="10"/>
        <v>71667400</v>
      </c>
      <c r="AO77" s="63"/>
      <c r="AP77" s="72">
        <f>SUM(AN77:AN80)</f>
        <v>319334200</v>
      </c>
      <c r="AQ77" s="42"/>
      <c r="AR77" s="73"/>
      <c r="AS77" s="73"/>
      <c r="AT77" s="74"/>
    </row>
    <row r="78" spans="1:46" s="4" customFormat="1" ht="70.5" customHeight="1">
      <c r="A78" s="39">
        <v>45</v>
      </c>
      <c r="B78" s="40" t="s">
        <v>150</v>
      </c>
      <c r="C78" s="40" t="s">
        <v>151</v>
      </c>
      <c r="D78" s="41" t="s">
        <v>69</v>
      </c>
      <c r="E78" s="42">
        <v>317</v>
      </c>
      <c r="F78" s="42">
        <v>11</v>
      </c>
      <c r="G78" s="43">
        <v>121.9</v>
      </c>
      <c r="H78" s="42" t="s">
        <v>37</v>
      </c>
      <c r="I78" s="39"/>
      <c r="J78" s="39"/>
      <c r="K78" s="43"/>
      <c r="L78" s="43" t="s">
        <v>37</v>
      </c>
      <c r="M78" s="43" t="s">
        <v>70</v>
      </c>
      <c r="N78" s="47"/>
      <c r="O78" s="47"/>
      <c r="P78" s="47">
        <f t="shared" si="14"/>
        <v>121.9</v>
      </c>
      <c r="Q78" s="47"/>
      <c r="R78" s="47"/>
      <c r="S78" s="47">
        <f t="shared" si="12"/>
        <v>121.9</v>
      </c>
      <c r="T78" s="47"/>
      <c r="U78" s="47"/>
      <c r="V78" s="47"/>
      <c r="W78" s="47"/>
      <c r="X78" s="47"/>
      <c r="Y78" s="52">
        <f t="shared" si="15"/>
        <v>121.9</v>
      </c>
      <c r="Z78" s="53"/>
      <c r="AA78" s="54">
        <v>60000</v>
      </c>
      <c r="AB78" s="55">
        <f t="shared" si="13"/>
        <v>7314000</v>
      </c>
      <c r="AC78" s="56" t="s">
        <v>38</v>
      </c>
      <c r="AD78" s="57">
        <f t="shared" si="2"/>
        <v>121.9</v>
      </c>
      <c r="AE78" s="58" t="s">
        <v>71</v>
      </c>
      <c r="AF78" s="54">
        <v>9500</v>
      </c>
      <c r="AG78" s="61">
        <v>1</v>
      </c>
      <c r="AH78" s="62">
        <f t="shared" si="6"/>
        <v>1158050</v>
      </c>
      <c r="AI78" s="63">
        <f t="shared" si="16"/>
        <v>1219000</v>
      </c>
      <c r="AJ78" s="63">
        <f t="shared" si="17"/>
        <v>21942000</v>
      </c>
      <c r="AK78" s="64"/>
      <c r="AL78" s="65"/>
      <c r="AM78" s="66"/>
      <c r="AN78" s="63">
        <f aca="true" t="shared" si="18" ref="AN78:AN98">AB78+AH78+AI78+AJ78+AM78</f>
        <v>31633050</v>
      </c>
      <c r="AO78" s="63"/>
      <c r="AP78" s="72"/>
      <c r="AQ78" s="42"/>
      <c r="AR78" s="73"/>
      <c r="AS78" s="73"/>
      <c r="AT78" s="74"/>
    </row>
    <row r="79" spans="1:46" s="4" customFormat="1" ht="70.5" customHeight="1">
      <c r="A79" s="39">
        <v>45</v>
      </c>
      <c r="B79" s="40" t="s">
        <v>150</v>
      </c>
      <c r="C79" s="40" t="s">
        <v>151</v>
      </c>
      <c r="D79" s="41" t="s">
        <v>69</v>
      </c>
      <c r="E79" s="42">
        <v>274</v>
      </c>
      <c r="F79" s="42">
        <v>11</v>
      </c>
      <c r="G79" s="43">
        <v>301.8</v>
      </c>
      <c r="H79" s="42" t="s">
        <v>37</v>
      </c>
      <c r="I79" s="423">
        <v>347</v>
      </c>
      <c r="J79" s="423">
        <v>6</v>
      </c>
      <c r="K79" s="402">
        <v>1009</v>
      </c>
      <c r="L79" s="43" t="s">
        <v>37</v>
      </c>
      <c r="M79" s="43" t="s">
        <v>86</v>
      </c>
      <c r="N79" s="47">
        <v>301.8</v>
      </c>
      <c r="O79" s="47"/>
      <c r="P79" s="47">
        <f t="shared" si="14"/>
        <v>0</v>
      </c>
      <c r="Q79" s="47"/>
      <c r="R79" s="47"/>
      <c r="S79" s="47">
        <f t="shared" si="12"/>
        <v>301.8</v>
      </c>
      <c r="T79" s="47"/>
      <c r="U79" s="47"/>
      <c r="V79" s="47"/>
      <c r="W79" s="47"/>
      <c r="X79" s="47"/>
      <c r="Y79" s="52">
        <f t="shared" si="15"/>
        <v>301.8</v>
      </c>
      <c r="Z79" s="53"/>
      <c r="AA79" s="54">
        <v>60000</v>
      </c>
      <c r="AB79" s="55">
        <f t="shared" si="13"/>
        <v>18108000</v>
      </c>
      <c r="AC79" s="56" t="s">
        <v>38</v>
      </c>
      <c r="AD79" s="57">
        <f t="shared" si="2"/>
        <v>301.8</v>
      </c>
      <c r="AE79" s="58" t="s">
        <v>71</v>
      </c>
      <c r="AF79" s="54">
        <v>9500</v>
      </c>
      <c r="AG79" s="61">
        <v>1</v>
      </c>
      <c r="AH79" s="62">
        <f t="shared" si="6"/>
        <v>2867100</v>
      </c>
      <c r="AI79" s="63">
        <f t="shared" si="16"/>
        <v>3018000</v>
      </c>
      <c r="AJ79" s="63">
        <f t="shared" si="17"/>
        <v>54324000</v>
      </c>
      <c r="AK79" s="64"/>
      <c r="AL79" s="65"/>
      <c r="AM79" s="66"/>
      <c r="AN79" s="63">
        <f t="shared" si="18"/>
        <v>78317100</v>
      </c>
      <c r="AO79" s="63"/>
      <c r="AP79" s="72"/>
      <c r="AQ79" s="42"/>
      <c r="AR79" s="73"/>
      <c r="AS79" s="73"/>
      <c r="AT79" s="74"/>
    </row>
    <row r="80" spans="1:46" s="4" customFormat="1" ht="70.5" customHeight="1">
      <c r="A80" s="39">
        <v>45</v>
      </c>
      <c r="B80" s="40" t="s">
        <v>150</v>
      </c>
      <c r="C80" s="40" t="s">
        <v>151</v>
      </c>
      <c r="D80" s="41" t="s">
        <v>69</v>
      </c>
      <c r="E80" s="42">
        <v>335</v>
      </c>
      <c r="F80" s="42">
        <v>11</v>
      </c>
      <c r="G80" s="43">
        <v>530.7</v>
      </c>
      <c r="H80" s="42" t="s">
        <v>37</v>
      </c>
      <c r="I80" s="424"/>
      <c r="J80" s="424"/>
      <c r="K80" s="403"/>
      <c r="L80" s="43" t="s">
        <v>37</v>
      </c>
      <c r="M80" s="43" t="s">
        <v>86</v>
      </c>
      <c r="N80" s="47">
        <v>530.7</v>
      </c>
      <c r="O80" s="47"/>
      <c r="P80" s="47">
        <f t="shared" si="14"/>
        <v>0</v>
      </c>
      <c r="Q80" s="47"/>
      <c r="R80" s="47"/>
      <c r="S80" s="47">
        <f t="shared" si="12"/>
        <v>530.7</v>
      </c>
      <c r="T80" s="47"/>
      <c r="U80" s="47"/>
      <c r="V80" s="47"/>
      <c r="W80" s="47"/>
      <c r="X80" s="47"/>
      <c r="Y80" s="52">
        <f t="shared" si="15"/>
        <v>530.7</v>
      </c>
      <c r="Z80" s="53"/>
      <c r="AA80" s="54">
        <v>60000</v>
      </c>
      <c r="AB80" s="55">
        <f t="shared" si="13"/>
        <v>31842000.000000004</v>
      </c>
      <c r="AC80" s="56" t="s">
        <v>38</v>
      </c>
      <c r="AD80" s="57">
        <f t="shared" si="2"/>
        <v>530.7</v>
      </c>
      <c r="AE80" s="58" t="s">
        <v>71</v>
      </c>
      <c r="AF80" s="54">
        <v>9500</v>
      </c>
      <c r="AG80" s="61">
        <v>1</v>
      </c>
      <c r="AH80" s="62">
        <f t="shared" si="6"/>
        <v>5041650</v>
      </c>
      <c r="AI80" s="63">
        <f t="shared" si="16"/>
        <v>5307000</v>
      </c>
      <c r="AJ80" s="63">
        <f t="shared" si="17"/>
        <v>95526000.00000001</v>
      </c>
      <c r="AK80" s="64"/>
      <c r="AL80" s="65"/>
      <c r="AM80" s="66"/>
      <c r="AN80" s="63">
        <f t="shared" si="18"/>
        <v>137716650</v>
      </c>
      <c r="AO80" s="63"/>
      <c r="AP80" s="72"/>
      <c r="AQ80" s="42"/>
      <c r="AR80" s="73"/>
      <c r="AS80" s="73"/>
      <c r="AT80" s="74"/>
    </row>
    <row r="81" spans="1:46" s="4" customFormat="1" ht="70.5" customHeight="1">
      <c r="A81" s="39">
        <v>46</v>
      </c>
      <c r="B81" s="40" t="s">
        <v>152</v>
      </c>
      <c r="C81" s="40" t="s">
        <v>153</v>
      </c>
      <c r="D81" s="41" t="s">
        <v>69</v>
      </c>
      <c r="E81" s="42">
        <v>877</v>
      </c>
      <c r="F81" s="42">
        <v>5</v>
      </c>
      <c r="G81" s="43">
        <v>160.5</v>
      </c>
      <c r="H81" s="42" t="s">
        <v>37</v>
      </c>
      <c r="I81" s="39">
        <v>722</v>
      </c>
      <c r="J81" s="39">
        <v>2</v>
      </c>
      <c r="K81" s="43">
        <v>159.2</v>
      </c>
      <c r="L81" s="43" t="s">
        <v>37</v>
      </c>
      <c r="M81" s="43" t="s">
        <v>80</v>
      </c>
      <c r="N81" s="47">
        <v>159.2</v>
      </c>
      <c r="O81" s="47"/>
      <c r="P81" s="47">
        <f t="shared" si="14"/>
        <v>1.3000000000000114</v>
      </c>
      <c r="Q81" s="47"/>
      <c r="R81" s="47"/>
      <c r="S81" s="47">
        <f t="shared" si="12"/>
        <v>160.5</v>
      </c>
      <c r="T81" s="47">
        <f t="shared" si="11"/>
        <v>0</v>
      </c>
      <c r="U81" s="47"/>
      <c r="V81" s="47"/>
      <c r="W81" s="47"/>
      <c r="X81" s="47"/>
      <c r="Y81" s="52">
        <f t="shared" si="15"/>
        <v>160.5</v>
      </c>
      <c r="Z81" s="53">
        <f>Y81</f>
        <v>160.5</v>
      </c>
      <c r="AA81" s="54">
        <v>60000</v>
      </c>
      <c r="AB81" s="55">
        <f t="shared" si="13"/>
        <v>9630000</v>
      </c>
      <c r="AC81" s="56" t="s">
        <v>38</v>
      </c>
      <c r="AD81" s="57">
        <f t="shared" si="2"/>
        <v>160.5</v>
      </c>
      <c r="AE81" s="58" t="s">
        <v>71</v>
      </c>
      <c r="AF81" s="54">
        <v>9500</v>
      </c>
      <c r="AG81" s="61">
        <v>1</v>
      </c>
      <c r="AH81" s="62">
        <f t="shared" si="6"/>
        <v>1524750</v>
      </c>
      <c r="AI81" s="63">
        <f t="shared" si="16"/>
        <v>1605000</v>
      </c>
      <c r="AJ81" s="63">
        <f t="shared" si="17"/>
        <v>28890000</v>
      </c>
      <c r="AK81" s="64">
        <f t="shared" si="5"/>
        <v>0.36744505494505497</v>
      </c>
      <c r="AL81" s="65"/>
      <c r="AM81" s="66">
        <f>AL81*3500000</f>
        <v>0</v>
      </c>
      <c r="AN81" s="63">
        <f t="shared" si="18"/>
        <v>41649750</v>
      </c>
      <c r="AO81" s="63"/>
      <c r="AP81" s="72">
        <f>AN81</f>
        <v>41649750</v>
      </c>
      <c r="AQ81" s="42"/>
      <c r="AR81" s="73"/>
      <c r="AS81" s="73"/>
      <c r="AT81" s="74"/>
    </row>
    <row r="82" spans="1:46" s="159" customFormat="1" ht="70.5" customHeight="1">
      <c r="A82" s="169">
        <v>47</v>
      </c>
      <c r="B82" s="170" t="s">
        <v>154</v>
      </c>
      <c r="C82" s="170" t="s">
        <v>155</v>
      </c>
      <c r="D82" s="171" t="s">
        <v>77</v>
      </c>
      <c r="E82" s="103">
        <v>166</v>
      </c>
      <c r="F82" s="103">
        <v>11</v>
      </c>
      <c r="G82" s="105">
        <v>121.3</v>
      </c>
      <c r="H82" s="103" t="s">
        <v>97</v>
      </c>
      <c r="I82" s="169"/>
      <c r="J82" s="169"/>
      <c r="K82" s="105"/>
      <c r="L82" s="105" t="s">
        <v>37</v>
      </c>
      <c r="M82" s="105" t="s">
        <v>156</v>
      </c>
      <c r="N82" s="108"/>
      <c r="O82" s="108"/>
      <c r="P82" s="108">
        <f t="shared" si="14"/>
        <v>121.3</v>
      </c>
      <c r="Q82" s="108"/>
      <c r="R82" s="108"/>
      <c r="S82" s="108">
        <f t="shared" si="12"/>
        <v>121.3</v>
      </c>
      <c r="T82" s="108">
        <f t="shared" si="11"/>
        <v>0</v>
      </c>
      <c r="U82" s="108"/>
      <c r="V82" s="108"/>
      <c r="W82" s="108"/>
      <c r="X82" s="108"/>
      <c r="Y82" s="188">
        <f t="shared" si="15"/>
        <v>121.3</v>
      </c>
      <c r="Z82" s="189">
        <f>Y82</f>
        <v>121.3</v>
      </c>
      <c r="AA82" s="118">
        <v>60000</v>
      </c>
      <c r="AB82" s="119">
        <f t="shared" si="13"/>
        <v>7278000</v>
      </c>
      <c r="AC82" s="120" t="s">
        <v>38</v>
      </c>
      <c r="AD82" s="121">
        <f t="shared" si="2"/>
        <v>121.3</v>
      </c>
      <c r="AE82" s="122" t="s">
        <v>78</v>
      </c>
      <c r="AF82" s="118">
        <v>9500</v>
      </c>
      <c r="AG82" s="130">
        <v>1</v>
      </c>
      <c r="AH82" s="131">
        <f t="shared" si="6"/>
        <v>1152350</v>
      </c>
      <c r="AI82" s="132">
        <f t="shared" si="16"/>
        <v>1213000</v>
      </c>
      <c r="AJ82" s="132">
        <f t="shared" si="17"/>
        <v>21834000</v>
      </c>
      <c r="AK82" s="133">
        <f t="shared" si="5"/>
        <v>0.2777014652014652</v>
      </c>
      <c r="AL82" s="207"/>
      <c r="AM82" s="135">
        <f>AL82*3500000</f>
        <v>0</v>
      </c>
      <c r="AN82" s="132">
        <f t="shared" si="18"/>
        <v>31477350</v>
      </c>
      <c r="AO82" s="132"/>
      <c r="AP82" s="265">
        <f>AN82</f>
        <v>31477350</v>
      </c>
      <c r="AQ82" s="103"/>
      <c r="AR82" s="222"/>
      <c r="AS82" s="222"/>
      <c r="AT82" s="223"/>
    </row>
    <row r="83" spans="1:46" s="4" customFormat="1" ht="70.5" customHeight="1">
      <c r="A83" s="39">
        <v>48</v>
      </c>
      <c r="B83" s="40" t="s">
        <v>157</v>
      </c>
      <c r="C83" s="40" t="s">
        <v>158</v>
      </c>
      <c r="D83" s="41" t="s">
        <v>69</v>
      </c>
      <c r="E83" s="42">
        <v>24</v>
      </c>
      <c r="F83" s="42">
        <v>11</v>
      </c>
      <c r="G83" s="43">
        <v>466.9</v>
      </c>
      <c r="H83" s="42" t="s">
        <v>37</v>
      </c>
      <c r="I83" s="39">
        <v>8</v>
      </c>
      <c r="J83" s="39">
        <v>6</v>
      </c>
      <c r="K83" s="43">
        <v>596</v>
      </c>
      <c r="L83" s="43" t="s">
        <v>37</v>
      </c>
      <c r="M83" s="43" t="s">
        <v>80</v>
      </c>
      <c r="N83" s="47">
        <v>466.9</v>
      </c>
      <c r="O83" s="47"/>
      <c r="P83" s="47">
        <f t="shared" si="14"/>
        <v>0</v>
      </c>
      <c r="Q83" s="47"/>
      <c r="R83" s="47"/>
      <c r="S83" s="47">
        <f t="shared" si="12"/>
        <v>466.9</v>
      </c>
      <c r="T83" s="47">
        <f t="shared" si="11"/>
        <v>0</v>
      </c>
      <c r="U83" s="47"/>
      <c r="V83" s="47"/>
      <c r="W83" s="47"/>
      <c r="X83" s="47"/>
      <c r="Y83" s="52">
        <f t="shared" si="15"/>
        <v>466.9</v>
      </c>
      <c r="Z83" s="53">
        <f>Y83</f>
        <v>466.9</v>
      </c>
      <c r="AA83" s="54">
        <v>60000</v>
      </c>
      <c r="AB83" s="55">
        <f t="shared" si="13"/>
        <v>28014000</v>
      </c>
      <c r="AC83" s="56" t="s">
        <v>38</v>
      </c>
      <c r="AD83" s="57">
        <f t="shared" si="2"/>
        <v>466.9</v>
      </c>
      <c r="AE83" s="58" t="s">
        <v>71</v>
      </c>
      <c r="AF83" s="54">
        <v>9500</v>
      </c>
      <c r="AG83" s="61">
        <v>1</v>
      </c>
      <c r="AH83" s="62">
        <f t="shared" si="6"/>
        <v>4435550</v>
      </c>
      <c r="AI83" s="63">
        <f t="shared" si="16"/>
        <v>4669000</v>
      </c>
      <c r="AJ83" s="63">
        <f t="shared" si="17"/>
        <v>84042000</v>
      </c>
      <c r="AK83" s="64">
        <f t="shared" si="5"/>
        <v>1.0689102564102564</v>
      </c>
      <c r="AL83" s="65">
        <v>1</v>
      </c>
      <c r="AM83" s="66">
        <f>AL83*3500000</f>
        <v>3500000</v>
      </c>
      <c r="AN83" s="63">
        <f t="shared" si="18"/>
        <v>124660550</v>
      </c>
      <c r="AO83" s="63"/>
      <c r="AP83" s="76">
        <f>AN83</f>
        <v>124660550</v>
      </c>
      <c r="AQ83" s="42"/>
      <c r="AR83" s="73"/>
      <c r="AS83" s="73"/>
      <c r="AT83" s="74"/>
    </row>
    <row r="84" spans="1:46" s="161" customFormat="1" ht="70.5" customHeight="1">
      <c r="A84" s="39">
        <v>49</v>
      </c>
      <c r="B84" s="40" t="s">
        <v>159</v>
      </c>
      <c r="C84" s="40"/>
      <c r="D84" s="41" t="s">
        <v>69</v>
      </c>
      <c r="E84" s="42">
        <v>616</v>
      </c>
      <c r="F84" s="42">
        <v>5</v>
      </c>
      <c r="G84" s="43">
        <v>149.5</v>
      </c>
      <c r="H84" s="42" t="s">
        <v>37</v>
      </c>
      <c r="I84" s="39">
        <v>724</v>
      </c>
      <c r="J84" s="39">
        <v>2</v>
      </c>
      <c r="K84" s="43">
        <v>148</v>
      </c>
      <c r="L84" s="43" t="s">
        <v>37</v>
      </c>
      <c r="M84" s="43" t="s">
        <v>80</v>
      </c>
      <c r="N84" s="47">
        <v>148</v>
      </c>
      <c r="O84" s="47"/>
      <c r="P84" s="47">
        <f t="shared" si="14"/>
        <v>1.5</v>
      </c>
      <c r="Q84" s="47"/>
      <c r="R84" s="47"/>
      <c r="S84" s="47">
        <f t="shared" si="12"/>
        <v>149.5</v>
      </c>
      <c r="T84" s="47">
        <f t="shared" si="11"/>
        <v>0</v>
      </c>
      <c r="U84" s="47"/>
      <c r="V84" s="47"/>
      <c r="W84" s="47"/>
      <c r="X84" s="47"/>
      <c r="Y84" s="52">
        <f t="shared" si="15"/>
        <v>149.5</v>
      </c>
      <c r="Z84" s="53">
        <f>Y84</f>
        <v>149.5</v>
      </c>
      <c r="AA84" s="54">
        <v>60000</v>
      </c>
      <c r="AB84" s="55">
        <f t="shared" si="13"/>
        <v>8970000</v>
      </c>
      <c r="AC84" s="56" t="s">
        <v>38</v>
      </c>
      <c r="AD84" s="57">
        <f t="shared" si="2"/>
        <v>149.5</v>
      </c>
      <c r="AE84" s="58" t="s">
        <v>71</v>
      </c>
      <c r="AF84" s="54">
        <v>9500</v>
      </c>
      <c r="AG84" s="61">
        <v>1</v>
      </c>
      <c r="AH84" s="62">
        <f t="shared" si="6"/>
        <v>1420250</v>
      </c>
      <c r="AI84" s="63">
        <f t="shared" si="16"/>
        <v>1495000</v>
      </c>
      <c r="AJ84" s="63">
        <f t="shared" si="17"/>
        <v>26910000</v>
      </c>
      <c r="AK84" s="64">
        <f t="shared" si="5"/>
        <v>0.3422619047619048</v>
      </c>
      <c r="AL84" s="65"/>
      <c r="AM84" s="66">
        <f>AL84*3500000</f>
        <v>0</v>
      </c>
      <c r="AN84" s="63">
        <f t="shared" si="18"/>
        <v>38795250</v>
      </c>
      <c r="AO84" s="63"/>
      <c r="AP84" s="77">
        <f>AN84</f>
        <v>38795250</v>
      </c>
      <c r="AQ84" s="42"/>
      <c r="AR84" s="266"/>
      <c r="AS84" s="266"/>
      <c r="AT84" s="267"/>
    </row>
    <row r="85" spans="1:46" s="4" customFormat="1" ht="70.5" customHeight="1">
      <c r="A85" s="39">
        <v>50</v>
      </c>
      <c r="B85" s="40" t="s">
        <v>160</v>
      </c>
      <c r="C85" s="40" t="s">
        <v>161</v>
      </c>
      <c r="D85" s="41" t="s">
        <v>69</v>
      </c>
      <c r="E85" s="42">
        <v>139</v>
      </c>
      <c r="F85" s="42">
        <v>11</v>
      </c>
      <c r="G85" s="43">
        <v>161.8</v>
      </c>
      <c r="H85" s="42" t="s">
        <v>97</v>
      </c>
      <c r="I85" s="39">
        <v>38</v>
      </c>
      <c r="J85" s="39">
        <v>6</v>
      </c>
      <c r="K85" s="43">
        <v>175.4</v>
      </c>
      <c r="L85" s="43" t="s">
        <v>37</v>
      </c>
      <c r="M85" s="43" t="s">
        <v>162</v>
      </c>
      <c r="N85" s="47">
        <v>161.8</v>
      </c>
      <c r="O85" s="47"/>
      <c r="P85" s="47">
        <f t="shared" si="14"/>
        <v>0</v>
      </c>
      <c r="Q85" s="47"/>
      <c r="R85" s="47"/>
      <c r="S85" s="47">
        <f t="shared" si="12"/>
        <v>161.8</v>
      </c>
      <c r="T85" s="47">
        <f t="shared" si="11"/>
        <v>0</v>
      </c>
      <c r="U85" s="47"/>
      <c r="V85" s="47"/>
      <c r="W85" s="47"/>
      <c r="X85" s="47"/>
      <c r="Y85" s="52">
        <f t="shared" si="15"/>
        <v>161.8</v>
      </c>
      <c r="Z85" s="53">
        <f>SUM(Y85:Y86)</f>
        <v>423</v>
      </c>
      <c r="AA85" s="54">
        <v>60000</v>
      </c>
      <c r="AB85" s="55">
        <f t="shared" si="13"/>
        <v>9708000</v>
      </c>
      <c r="AC85" s="56" t="s">
        <v>38</v>
      </c>
      <c r="AD85" s="57">
        <f t="shared" si="2"/>
        <v>161.8</v>
      </c>
      <c r="AE85" s="58" t="s">
        <v>71</v>
      </c>
      <c r="AF85" s="54">
        <v>9500</v>
      </c>
      <c r="AG85" s="61">
        <v>1</v>
      </c>
      <c r="AH85" s="62">
        <f t="shared" si="6"/>
        <v>1537100</v>
      </c>
      <c r="AI85" s="63">
        <f t="shared" si="16"/>
        <v>1618000</v>
      </c>
      <c r="AJ85" s="63">
        <f t="shared" si="17"/>
        <v>29124000</v>
      </c>
      <c r="AK85" s="64">
        <f t="shared" si="5"/>
        <v>0.9684065934065935</v>
      </c>
      <c r="AL85" s="65"/>
      <c r="AM85" s="66">
        <f>AL85*3500000</f>
        <v>0</v>
      </c>
      <c r="AN85" s="63">
        <f t="shared" si="18"/>
        <v>41987100</v>
      </c>
      <c r="AO85" s="63"/>
      <c r="AP85" s="72">
        <f>SUM(AN85:AN86)</f>
        <v>109768500</v>
      </c>
      <c r="AQ85" s="42"/>
      <c r="AR85" s="73"/>
      <c r="AS85" s="73"/>
      <c r="AT85" s="74"/>
    </row>
    <row r="86" spans="1:46" s="4" customFormat="1" ht="70.5" customHeight="1">
      <c r="A86" s="39">
        <v>50</v>
      </c>
      <c r="B86" s="40" t="s">
        <v>160</v>
      </c>
      <c r="C86" s="40" t="s">
        <v>161</v>
      </c>
      <c r="D86" s="41" t="s">
        <v>69</v>
      </c>
      <c r="E86" s="42">
        <v>389</v>
      </c>
      <c r="F86" s="42">
        <v>11</v>
      </c>
      <c r="G86" s="43">
        <v>261.2</v>
      </c>
      <c r="H86" s="42" t="s">
        <v>37</v>
      </c>
      <c r="I86" s="39">
        <v>356</v>
      </c>
      <c r="J86" s="39">
        <v>6</v>
      </c>
      <c r="K86" s="43">
        <v>589</v>
      </c>
      <c r="L86" s="43" t="s">
        <v>37</v>
      </c>
      <c r="M86" s="43" t="s">
        <v>147</v>
      </c>
      <c r="N86" s="47">
        <v>261.2</v>
      </c>
      <c r="O86" s="47"/>
      <c r="P86" s="47">
        <f t="shared" si="14"/>
        <v>0</v>
      </c>
      <c r="Q86" s="47"/>
      <c r="R86" s="47"/>
      <c r="S86" s="47">
        <f t="shared" si="12"/>
        <v>261.2</v>
      </c>
      <c r="T86" s="47">
        <f t="shared" si="11"/>
        <v>0</v>
      </c>
      <c r="U86" s="47"/>
      <c r="V86" s="47"/>
      <c r="W86" s="47"/>
      <c r="X86" s="47"/>
      <c r="Y86" s="52">
        <f t="shared" si="15"/>
        <v>261.2</v>
      </c>
      <c r="Z86" s="53"/>
      <c r="AA86" s="54">
        <v>60000</v>
      </c>
      <c r="AB86" s="55">
        <f t="shared" si="13"/>
        <v>15672000</v>
      </c>
      <c r="AC86" s="56" t="s">
        <v>38</v>
      </c>
      <c r="AD86" s="57">
        <f t="shared" si="2"/>
        <v>261.2</v>
      </c>
      <c r="AE86" s="58" t="s">
        <v>71</v>
      </c>
      <c r="AF86" s="54">
        <v>9500</v>
      </c>
      <c r="AG86" s="61">
        <v>1</v>
      </c>
      <c r="AH86" s="62">
        <f t="shared" si="6"/>
        <v>2481400</v>
      </c>
      <c r="AI86" s="63">
        <f t="shared" si="16"/>
        <v>2612000</v>
      </c>
      <c r="AJ86" s="63">
        <f t="shared" si="17"/>
        <v>47016000</v>
      </c>
      <c r="AK86" s="64">
        <f t="shared" si="5"/>
        <v>0</v>
      </c>
      <c r="AL86" s="65"/>
      <c r="AM86" s="66"/>
      <c r="AN86" s="63">
        <f t="shared" si="18"/>
        <v>67781400</v>
      </c>
      <c r="AO86" s="63"/>
      <c r="AP86" s="75"/>
      <c r="AQ86" s="42"/>
      <c r="AR86" s="73"/>
      <c r="AS86" s="73"/>
      <c r="AT86" s="74"/>
    </row>
    <row r="87" spans="1:46" s="4" customFormat="1" ht="70.5" customHeight="1">
      <c r="A87" s="39">
        <v>51</v>
      </c>
      <c r="B87" s="40" t="s">
        <v>163</v>
      </c>
      <c r="C87" s="40" t="s">
        <v>164</v>
      </c>
      <c r="D87" s="41" t="s">
        <v>69</v>
      </c>
      <c r="E87" s="42">
        <v>650</v>
      </c>
      <c r="F87" s="42">
        <v>11</v>
      </c>
      <c r="G87" s="43">
        <v>55.5</v>
      </c>
      <c r="H87" s="42" t="s">
        <v>97</v>
      </c>
      <c r="I87" s="39">
        <v>137</v>
      </c>
      <c r="J87" s="39">
        <v>6</v>
      </c>
      <c r="K87" s="43">
        <v>54</v>
      </c>
      <c r="L87" s="43" t="s">
        <v>37</v>
      </c>
      <c r="M87" s="43" t="s">
        <v>162</v>
      </c>
      <c r="N87" s="47">
        <v>54</v>
      </c>
      <c r="O87" s="47"/>
      <c r="P87" s="47">
        <f t="shared" si="14"/>
        <v>1.5</v>
      </c>
      <c r="Q87" s="47"/>
      <c r="R87" s="47"/>
      <c r="S87" s="47">
        <v>55.5</v>
      </c>
      <c r="T87" s="47">
        <f t="shared" si="11"/>
        <v>0</v>
      </c>
      <c r="U87" s="47"/>
      <c r="V87" s="47"/>
      <c r="W87" s="47"/>
      <c r="X87" s="47"/>
      <c r="Y87" s="52">
        <f t="shared" si="15"/>
        <v>55.5</v>
      </c>
      <c r="Z87" s="53">
        <f>Y87</f>
        <v>55.5</v>
      </c>
      <c r="AA87" s="54">
        <v>60000</v>
      </c>
      <c r="AB87" s="55">
        <f t="shared" si="13"/>
        <v>3330000</v>
      </c>
      <c r="AC87" s="56" t="s">
        <v>38</v>
      </c>
      <c r="AD87" s="57">
        <f t="shared" si="2"/>
        <v>55.5</v>
      </c>
      <c r="AE87" s="58" t="s">
        <v>71</v>
      </c>
      <c r="AF87" s="54">
        <v>9500</v>
      </c>
      <c r="AG87" s="61">
        <v>1</v>
      </c>
      <c r="AH87" s="62">
        <f t="shared" si="6"/>
        <v>527250</v>
      </c>
      <c r="AI87" s="63">
        <f t="shared" si="16"/>
        <v>555000</v>
      </c>
      <c r="AJ87" s="63">
        <f t="shared" si="17"/>
        <v>9990000</v>
      </c>
      <c r="AK87" s="64">
        <f t="shared" si="5"/>
        <v>0.12706043956043958</v>
      </c>
      <c r="AL87" s="65"/>
      <c r="AM87" s="66">
        <f aca="true" t="shared" si="19" ref="AM87:AM92">AL87*3500000</f>
        <v>0</v>
      </c>
      <c r="AN87" s="63">
        <f t="shared" si="18"/>
        <v>14402250</v>
      </c>
      <c r="AO87" s="63"/>
      <c r="AP87" s="76">
        <f>AN87</f>
        <v>14402250</v>
      </c>
      <c r="AQ87" s="42"/>
      <c r="AR87" s="73"/>
      <c r="AS87" s="73"/>
      <c r="AT87" s="74"/>
    </row>
    <row r="88" spans="1:46" s="4" customFormat="1" ht="70.5" customHeight="1">
      <c r="A88" s="39">
        <v>52</v>
      </c>
      <c r="B88" s="40" t="s">
        <v>165</v>
      </c>
      <c r="C88" s="40" t="s">
        <v>166</v>
      </c>
      <c r="D88" s="41" t="s">
        <v>69</v>
      </c>
      <c r="E88" s="42">
        <v>89</v>
      </c>
      <c r="F88" s="42">
        <v>11</v>
      </c>
      <c r="G88" s="43">
        <v>98.1</v>
      </c>
      <c r="H88" s="42" t="s">
        <v>97</v>
      </c>
      <c r="I88" s="39">
        <v>80</v>
      </c>
      <c r="J88" s="39">
        <v>6</v>
      </c>
      <c r="K88" s="43">
        <v>96.7</v>
      </c>
      <c r="L88" s="43" t="s">
        <v>37</v>
      </c>
      <c r="M88" s="43" t="s">
        <v>162</v>
      </c>
      <c r="N88" s="47">
        <v>96.7</v>
      </c>
      <c r="O88" s="47"/>
      <c r="P88" s="47">
        <f t="shared" si="14"/>
        <v>1.3999999999999915</v>
      </c>
      <c r="Q88" s="47"/>
      <c r="R88" s="47"/>
      <c r="S88" s="47">
        <v>92.5</v>
      </c>
      <c r="T88" s="47">
        <f t="shared" si="11"/>
        <v>5.599999999999994</v>
      </c>
      <c r="U88" s="47"/>
      <c r="V88" s="47"/>
      <c r="W88" s="47"/>
      <c r="X88" s="47"/>
      <c r="Y88" s="52">
        <f t="shared" si="15"/>
        <v>98.1</v>
      </c>
      <c r="Z88" s="53">
        <f>Y88</f>
        <v>98.1</v>
      </c>
      <c r="AA88" s="54">
        <v>60000</v>
      </c>
      <c r="AB88" s="55">
        <f t="shared" si="13"/>
        <v>5886000</v>
      </c>
      <c r="AC88" s="56" t="s">
        <v>38</v>
      </c>
      <c r="AD88" s="57">
        <f t="shared" si="2"/>
        <v>98.1</v>
      </c>
      <c r="AE88" s="58" t="s">
        <v>71</v>
      </c>
      <c r="AF88" s="54">
        <v>9500</v>
      </c>
      <c r="AG88" s="61">
        <v>1</v>
      </c>
      <c r="AH88" s="62">
        <f t="shared" si="6"/>
        <v>931950</v>
      </c>
      <c r="AI88" s="63">
        <f t="shared" si="16"/>
        <v>981000</v>
      </c>
      <c r="AJ88" s="63">
        <f t="shared" si="17"/>
        <v>17658000</v>
      </c>
      <c r="AK88" s="64">
        <f t="shared" si="5"/>
        <v>0.2245879120879121</v>
      </c>
      <c r="AL88" s="65"/>
      <c r="AM88" s="66">
        <f t="shared" si="19"/>
        <v>0</v>
      </c>
      <c r="AN88" s="63">
        <f t="shared" si="18"/>
        <v>25456950</v>
      </c>
      <c r="AO88" s="63"/>
      <c r="AP88" s="77">
        <f>AN88</f>
        <v>25456950</v>
      </c>
      <c r="AQ88" s="42"/>
      <c r="AR88" s="73"/>
      <c r="AS88" s="73"/>
      <c r="AT88" s="74"/>
    </row>
    <row r="89" spans="1:46" s="4" customFormat="1" ht="70.5" customHeight="1">
      <c r="A89" s="39">
        <v>53</v>
      </c>
      <c r="B89" s="40" t="s">
        <v>167</v>
      </c>
      <c r="C89" s="40" t="s">
        <v>168</v>
      </c>
      <c r="D89" s="41" t="s">
        <v>69</v>
      </c>
      <c r="E89" s="42">
        <v>332</v>
      </c>
      <c r="F89" s="42">
        <v>11</v>
      </c>
      <c r="G89" s="43">
        <v>320</v>
      </c>
      <c r="H89" s="42" t="s">
        <v>37</v>
      </c>
      <c r="I89" s="39">
        <v>347</v>
      </c>
      <c r="J89" s="39">
        <v>6</v>
      </c>
      <c r="K89" s="43">
        <v>914.4</v>
      </c>
      <c r="L89" s="43" t="s">
        <v>37</v>
      </c>
      <c r="M89" s="43" t="s">
        <v>86</v>
      </c>
      <c r="N89" s="47">
        <v>320</v>
      </c>
      <c r="O89" s="47"/>
      <c r="P89" s="47">
        <f t="shared" si="14"/>
        <v>0</v>
      </c>
      <c r="Q89" s="47"/>
      <c r="R89" s="47"/>
      <c r="S89" s="47">
        <f aca="true" t="shared" si="20" ref="S89:S98">N89+P89</f>
        <v>320</v>
      </c>
      <c r="T89" s="47">
        <f t="shared" si="11"/>
        <v>0</v>
      </c>
      <c r="U89" s="47"/>
      <c r="V89" s="47"/>
      <c r="W89" s="47"/>
      <c r="X89" s="47"/>
      <c r="Y89" s="52">
        <f t="shared" si="15"/>
        <v>320</v>
      </c>
      <c r="Z89" s="53">
        <f>Y89</f>
        <v>320</v>
      </c>
      <c r="AA89" s="54">
        <v>60000</v>
      </c>
      <c r="AB89" s="55">
        <f t="shared" si="13"/>
        <v>19200000</v>
      </c>
      <c r="AC89" s="56" t="s">
        <v>38</v>
      </c>
      <c r="AD89" s="57">
        <f t="shared" si="2"/>
        <v>320</v>
      </c>
      <c r="AE89" s="58" t="s">
        <v>71</v>
      </c>
      <c r="AF89" s="54">
        <v>9500</v>
      </c>
      <c r="AG89" s="61">
        <v>1</v>
      </c>
      <c r="AH89" s="62">
        <f t="shared" si="6"/>
        <v>3040000</v>
      </c>
      <c r="AI89" s="63">
        <f t="shared" si="16"/>
        <v>3200000</v>
      </c>
      <c r="AJ89" s="63">
        <f t="shared" si="17"/>
        <v>57600000</v>
      </c>
      <c r="AK89" s="64">
        <f t="shared" si="5"/>
        <v>0.7326007326007327</v>
      </c>
      <c r="AL89" s="65"/>
      <c r="AM89" s="66">
        <f t="shared" si="19"/>
        <v>0</v>
      </c>
      <c r="AN89" s="63">
        <f t="shared" si="18"/>
        <v>83040000</v>
      </c>
      <c r="AO89" s="63"/>
      <c r="AP89" s="72">
        <f>AN89</f>
        <v>83040000</v>
      </c>
      <c r="AQ89" s="42"/>
      <c r="AR89" s="73"/>
      <c r="AS89" s="73"/>
      <c r="AT89" s="74"/>
    </row>
    <row r="90" spans="1:46" s="4" customFormat="1" ht="70.5" customHeight="1">
      <c r="A90" s="39">
        <v>54</v>
      </c>
      <c r="B90" s="40" t="s">
        <v>169</v>
      </c>
      <c r="C90" s="40"/>
      <c r="D90" s="41" t="s">
        <v>69</v>
      </c>
      <c r="E90" s="42">
        <v>596</v>
      </c>
      <c r="F90" s="42">
        <v>5</v>
      </c>
      <c r="G90" s="43">
        <v>241.3</v>
      </c>
      <c r="H90" s="42" t="s">
        <v>37</v>
      </c>
      <c r="I90" s="39">
        <v>675</v>
      </c>
      <c r="J90" s="39">
        <v>2</v>
      </c>
      <c r="K90" s="43">
        <v>277.5</v>
      </c>
      <c r="L90" s="43" t="s">
        <v>37</v>
      </c>
      <c r="M90" s="43" t="s">
        <v>80</v>
      </c>
      <c r="N90" s="47">
        <v>34.2</v>
      </c>
      <c r="O90" s="47"/>
      <c r="P90" s="47"/>
      <c r="Q90" s="47"/>
      <c r="R90" s="47"/>
      <c r="S90" s="47">
        <v>34.2</v>
      </c>
      <c r="T90" s="47"/>
      <c r="U90" s="47"/>
      <c r="V90" s="47"/>
      <c r="W90" s="47"/>
      <c r="X90" s="47"/>
      <c r="Y90" s="52">
        <f t="shared" si="15"/>
        <v>34.2</v>
      </c>
      <c r="Z90" s="53">
        <f>Y90</f>
        <v>34.2</v>
      </c>
      <c r="AA90" s="54">
        <v>60000</v>
      </c>
      <c r="AB90" s="55">
        <f t="shared" si="13"/>
        <v>2052000.0000000002</v>
      </c>
      <c r="AC90" s="56" t="s">
        <v>38</v>
      </c>
      <c r="AD90" s="57">
        <f t="shared" si="2"/>
        <v>34.2</v>
      </c>
      <c r="AE90" s="58" t="s">
        <v>71</v>
      </c>
      <c r="AF90" s="54">
        <v>9500</v>
      </c>
      <c r="AG90" s="61">
        <v>1</v>
      </c>
      <c r="AH90" s="62">
        <f t="shared" si="6"/>
        <v>324900</v>
      </c>
      <c r="AI90" s="63">
        <f t="shared" si="16"/>
        <v>342000</v>
      </c>
      <c r="AJ90" s="63">
        <f t="shared" si="17"/>
        <v>6156000.000000001</v>
      </c>
      <c r="AK90" s="64">
        <f t="shared" si="5"/>
        <v>0.07829670329670331</v>
      </c>
      <c r="AL90" s="65"/>
      <c r="AM90" s="66">
        <f t="shared" si="19"/>
        <v>0</v>
      </c>
      <c r="AN90" s="63">
        <f t="shared" si="18"/>
        <v>8874900</v>
      </c>
      <c r="AO90" s="63"/>
      <c r="AP90" s="76">
        <f>AN90</f>
        <v>8874900</v>
      </c>
      <c r="AQ90" s="42"/>
      <c r="AR90" s="73"/>
      <c r="AS90" s="73"/>
      <c r="AT90" s="74"/>
    </row>
    <row r="91" spans="1:46" s="159" customFormat="1" ht="70.5" customHeight="1">
      <c r="A91" s="169">
        <v>55</v>
      </c>
      <c r="B91" s="170" t="s">
        <v>170</v>
      </c>
      <c r="C91" s="170"/>
      <c r="D91" s="171" t="s">
        <v>77</v>
      </c>
      <c r="E91" s="103">
        <v>333</v>
      </c>
      <c r="F91" s="103">
        <v>11</v>
      </c>
      <c r="G91" s="105">
        <v>141.8</v>
      </c>
      <c r="H91" s="103" t="s">
        <v>37</v>
      </c>
      <c r="I91" s="169"/>
      <c r="J91" s="169"/>
      <c r="K91" s="105"/>
      <c r="L91" s="105" t="s">
        <v>37</v>
      </c>
      <c r="M91" s="105" t="s">
        <v>86</v>
      </c>
      <c r="N91" s="108"/>
      <c r="O91" s="108"/>
      <c r="P91" s="108">
        <f t="shared" si="14"/>
        <v>141.8</v>
      </c>
      <c r="Q91" s="108"/>
      <c r="R91" s="108"/>
      <c r="S91" s="108">
        <f t="shared" si="20"/>
        <v>141.8</v>
      </c>
      <c r="T91" s="108">
        <f t="shared" si="11"/>
        <v>0</v>
      </c>
      <c r="U91" s="108"/>
      <c r="V91" s="108"/>
      <c r="W91" s="108"/>
      <c r="X91" s="108"/>
      <c r="Y91" s="188">
        <f t="shared" si="15"/>
        <v>141.8</v>
      </c>
      <c r="Z91" s="189">
        <f>Y91</f>
        <v>141.8</v>
      </c>
      <c r="AA91" s="118">
        <v>60000</v>
      </c>
      <c r="AB91" s="119">
        <f t="shared" si="13"/>
        <v>8508000</v>
      </c>
      <c r="AC91" s="120" t="s">
        <v>38</v>
      </c>
      <c r="AD91" s="121">
        <f t="shared" si="2"/>
        <v>141.8</v>
      </c>
      <c r="AE91" s="122" t="s">
        <v>78</v>
      </c>
      <c r="AF91" s="118">
        <v>9500</v>
      </c>
      <c r="AG91" s="130">
        <v>1</v>
      </c>
      <c r="AH91" s="131">
        <f t="shared" si="6"/>
        <v>1347100</v>
      </c>
      <c r="AI91" s="132">
        <f t="shared" si="16"/>
        <v>1418000</v>
      </c>
      <c r="AJ91" s="132">
        <f t="shared" si="17"/>
        <v>25524000</v>
      </c>
      <c r="AK91" s="133">
        <f t="shared" si="5"/>
        <v>0.3246336996336997</v>
      </c>
      <c r="AL91" s="207"/>
      <c r="AM91" s="135">
        <f t="shared" si="19"/>
        <v>0</v>
      </c>
      <c r="AN91" s="132">
        <f t="shared" si="18"/>
        <v>36797100</v>
      </c>
      <c r="AO91" s="132"/>
      <c r="AP91" s="140">
        <f>AN91</f>
        <v>36797100</v>
      </c>
      <c r="AQ91" s="103"/>
      <c r="AR91" s="222"/>
      <c r="AS91" s="222"/>
      <c r="AT91" s="223"/>
    </row>
    <row r="92" spans="1:46" s="4" customFormat="1" ht="70.5" customHeight="1">
      <c r="A92" s="39">
        <v>56</v>
      </c>
      <c r="B92" s="40" t="s">
        <v>171</v>
      </c>
      <c r="C92" s="40" t="s">
        <v>172</v>
      </c>
      <c r="D92" s="41" t="s">
        <v>69</v>
      </c>
      <c r="E92" s="42">
        <v>297</v>
      </c>
      <c r="F92" s="42">
        <v>11</v>
      </c>
      <c r="G92" s="43">
        <v>705.9</v>
      </c>
      <c r="H92" s="42" t="s">
        <v>37</v>
      </c>
      <c r="I92" s="39">
        <v>347</v>
      </c>
      <c r="J92" s="39">
        <v>6</v>
      </c>
      <c r="K92" s="43">
        <v>700.7</v>
      </c>
      <c r="L92" s="43" t="s">
        <v>37</v>
      </c>
      <c r="M92" s="43" t="s">
        <v>86</v>
      </c>
      <c r="N92" s="47">
        <v>700.7</v>
      </c>
      <c r="O92" s="47"/>
      <c r="P92" s="47">
        <f t="shared" si="14"/>
        <v>5.199999999999932</v>
      </c>
      <c r="Q92" s="47"/>
      <c r="R92" s="47"/>
      <c r="S92" s="47">
        <f t="shared" si="20"/>
        <v>705.9</v>
      </c>
      <c r="T92" s="47">
        <f t="shared" si="11"/>
        <v>0</v>
      </c>
      <c r="U92" s="47"/>
      <c r="V92" s="47"/>
      <c r="W92" s="47"/>
      <c r="X92" s="47"/>
      <c r="Y92" s="52">
        <f t="shared" si="15"/>
        <v>705.9</v>
      </c>
      <c r="Z92" s="53">
        <f>SUM(Y92:Y93)</f>
        <v>812.3</v>
      </c>
      <c r="AA92" s="54">
        <v>60000</v>
      </c>
      <c r="AB92" s="55">
        <f t="shared" si="13"/>
        <v>42354000</v>
      </c>
      <c r="AC92" s="56" t="s">
        <v>38</v>
      </c>
      <c r="AD92" s="57">
        <f t="shared" si="2"/>
        <v>705.9</v>
      </c>
      <c r="AE92" s="58" t="s">
        <v>71</v>
      </c>
      <c r="AF92" s="54">
        <v>9500</v>
      </c>
      <c r="AG92" s="61">
        <v>1</v>
      </c>
      <c r="AH92" s="62">
        <f t="shared" si="6"/>
        <v>6706050</v>
      </c>
      <c r="AI92" s="63">
        <f t="shared" si="16"/>
        <v>7059000</v>
      </c>
      <c r="AJ92" s="63">
        <f t="shared" si="17"/>
        <v>127062000</v>
      </c>
      <c r="AK92" s="64">
        <f t="shared" si="5"/>
        <v>1.8596611721611722</v>
      </c>
      <c r="AL92" s="65"/>
      <c r="AM92" s="66">
        <f t="shared" si="19"/>
        <v>0</v>
      </c>
      <c r="AN92" s="63">
        <f t="shared" si="18"/>
        <v>183181050</v>
      </c>
      <c r="AO92" s="63"/>
      <c r="AP92" s="76">
        <f>SUM(AN92:AN93)</f>
        <v>210791850</v>
      </c>
      <c r="AQ92" s="42"/>
      <c r="AR92" s="73"/>
      <c r="AS92" s="73"/>
      <c r="AT92" s="74"/>
    </row>
    <row r="93" spans="1:46" s="4" customFormat="1" ht="70.5" customHeight="1">
      <c r="A93" s="39">
        <v>56</v>
      </c>
      <c r="B93" s="40" t="s">
        <v>171</v>
      </c>
      <c r="C93" s="40" t="s">
        <v>172</v>
      </c>
      <c r="D93" s="41" t="s">
        <v>69</v>
      </c>
      <c r="E93" s="42">
        <v>171</v>
      </c>
      <c r="F93" s="42">
        <v>11</v>
      </c>
      <c r="G93" s="43">
        <v>106.4</v>
      </c>
      <c r="H93" s="42" t="s">
        <v>37</v>
      </c>
      <c r="I93" s="39"/>
      <c r="J93" s="39"/>
      <c r="K93" s="43"/>
      <c r="L93" s="43"/>
      <c r="M93" s="43" t="s">
        <v>86</v>
      </c>
      <c r="N93" s="47"/>
      <c r="O93" s="47"/>
      <c r="P93" s="47">
        <f t="shared" si="14"/>
        <v>106.4</v>
      </c>
      <c r="Q93" s="47"/>
      <c r="R93" s="47"/>
      <c r="S93" s="47">
        <f t="shared" si="20"/>
        <v>106.4</v>
      </c>
      <c r="T93" s="47"/>
      <c r="U93" s="47"/>
      <c r="V93" s="47"/>
      <c r="W93" s="47"/>
      <c r="X93" s="47"/>
      <c r="Y93" s="52">
        <f t="shared" si="15"/>
        <v>106.4</v>
      </c>
      <c r="Z93" s="53"/>
      <c r="AA93" s="54">
        <v>60000</v>
      </c>
      <c r="AB93" s="55">
        <f t="shared" si="13"/>
        <v>6384000</v>
      </c>
      <c r="AC93" s="56" t="s">
        <v>38</v>
      </c>
      <c r="AD93" s="57">
        <f t="shared" si="2"/>
        <v>106.4</v>
      </c>
      <c r="AE93" s="58" t="s">
        <v>71</v>
      </c>
      <c r="AF93" s="54">
        <v>9500</v>
      </c>
      <c r="AG93" s="61">
        <v>1</v>
      </c>
      <c r="AH93" s="62">
        <f t="shared" si="6"/>
        <v>1010800</v>
      </c>
      <c r="AI93" s="63">
        <f t="shared" si="16"/>
        <v>1064000</v>
      </c>
      <c r="AJ93" s="63">
        <f t="shared" si="17"/>
        <v>19152000</v>
      </c>
      <c r="AK93" s="64"/>
      <c r="AL93" s="65"/>
      <c r="AM93" s="66"/>
      <c r="AN93" s="63">
        <f t="shared" si="18"/>
        <v>27610800</v>
      </c>
      <c r="AO93" s="63"/>
      <c r="AP93" s="76"/>
      <c r="AQ93" s="42"/>
      <c r="AR93" s="73"/>
      <c r="AS93" s="73"/>
      <c r="AT93" s="74"/>
    </row>
    <row r="94" spans="1:46" s="4" customFormat="1" ht="72" customHeight="1">
      <c r="A94" s="39">
        <v>57</v>
      </c>
      <c r="B94" s="40" t="s">
        <v>173</v>
      </c>
      <c r="C94" s="40" t="s">
        <v>174</v>
      </c>
      <c r="D94" s="41" t="s">
        <v>69</v>
      </c>
      <c r="E94" s="42">
        <v>618</v>
      </c>
      <c r="F94" s="42">
        <v>5</v>
      </c>
      <c r="G94" s="43">
        <v>140.1</v>
      </c>
      <c r="H94" s="42" t="s">
        <v>37</v>
      </c>
      <c r="I94" s="39">
        <v>703</v>
      </c>
      <c r="J94" s="39">
        <v>2</v>
      </c>
      <c r="K94" s="43">
        <v>140.1</v>
      </c>
      <c r="L94" s="43" t="s">
        <v>37</v>
      </c>
      <c r="M94" s="43" t="s">
        <v>80</v>
      </c>
      <c r="N94" s="47">
        <v>19.2</v>
      </c>
      <c r="O94" s="47"/>
      <c r="P94" s="47"/>
      <c r="Q94" s="47"/>
      <c r="R94" s="47"/>
      <c r="S94" s="47">
        <f t="shared" si="20"/>
        <v>19.2</v>
      </c>
      <c r="T94" s="47"/>
      <c r="U94" s="47"/>
      <c r="V94" s="47"/>
      <c r="W94" s="47"/>
      <c r="X94" s="47"/>
      <c r="Y94" s="52">
        <f t="shared" si="15"/>
        <v>19.2</v>
      </c>
      <c r="Z94" s="53">
        <f>SUM(Y94:Y96)</f>
        <v>874.9</v>
      </c>
      <c r="AA94" s="54">
        <v>60000</v>
      </c>
      <c r="AB94" s="55">
        <f t="shared" si="13"/>
        <v>1152000</v>
      </c>
      <c r="AC94" s="56" t="s">
        <v>38</v>
      </c>
      <c r="AD94" s="57">
        <f t="shared" si="2"/>
        <v>19.2</v>
      </c>
      <c r="AE94" s="58" t="s">
        <v>71</v>
      </c>
      <c r="AF94" s="54">
        <v>9500</v>
      </c>
      <c r="AG94" s="61">
        <v>1</v>
      </c>
      <c r="AH94" s="62">
        <f t="shared" si="6"/>
        <v>182400</v>
      </c>
      <c r="AI94" s="63">
        <f t="shared" si="16"/>
        <v>192000</v>
      </c>
      <c r="AJ94" s="63">
        <f t="shared" si="17"/>
        <v>3456000</v>
      </c>
      <c r="AK94" s="64">
        <f t="shared" si="5"/>
        <v>2.0029761904761907</v>
      </c>
      <c r="AL94" s="65">
        <v>2</v>
      </c>
      <c r="AM94" s="66">
        <f>AL94*3500000</f>
        <v>7000000</v>
      </c>
      <c r="AN94" s="63">
        <f t="shared" si="18"/>
        <v>11982400</v>
      </c>
      <c r="AO94" s="63"/>
      <c r="AP94" s="72">
        <f>SUM(AN94:AN96)</f>
        <v>234036550</v>
      </c>
      <c r="AQ94" s="42"/>
      <c r="AR94" s="73"/>
      <c r="AS94" s="73"/>
      <c r="AT94" s="74"/>
    </row>
    <row r="95" spans="1:46" s="4" customFormat="1" ht="70.5" customHeight="1">
      <c r="A95" s="39">
        <v>57</v>
      </c>
      <c r="B95" s="40" t="s">
        <v>173</v>
      </c>
      <c r="C95" s="40" t="s">
        <v>174</v>
      </c>
      <c r="D95" s="85" t="s">
        <v>69</v>
      </c>
      <c r="E95" s="42">
        <v>194</v>
      </c>
      <c r="F95" s="42">
        <v>11</v>
      </c>
      <c r="G95" s="43">
        <v>187.2</v>
      </c>
      <c r="H95" s="42" t="s">
        <v>37</v>
      </c>
      <c r="I95" s="39">
        <v>199</v>
      </c>
      <c r="J95" s="39">
        <v>2</v>
      </c>
      <c r="K95" s="43">
        <v>184.5</v>
      </c>
      <c r="L95" s="43" t="s">
        <v>37</v>
      </c>
      <c r="M95" s="43" t="s">
        <v>75</v>
      </c>
      <c r="N95" s="47">
        <v>184.5</v>
      </c>
      <c r="O95" s="47"/>
      <c r="P95" s="47">
        <f t="shared" si="14"/>
        <v>2.6999999999999886</v>
      </c>
      <c r="Q95" s="47"/>
      <c r="R95" s="47"/>
      <c r="S95" s="47">
        <f t="shared" si="20"/>
        <v>187.2</v>
      </c>
      <c r="T95" s="47"/>
      <c r="U95" s="47"/>
      <c r="V95" s="47"/>
      <c r="W95" s="47"/>
      <c r="X95" s="47"/>
      <c r="Y95" s="52">
        <f t="shared" si="15"/>
        <v>187.2</v>
      </c>
      <c r="Z95" s="53"/>
      <c r="AA95" s="54">
        <v>60000</v>
      </c>
      <c r="AB95" s="55">
        <f t="shared" si="13"/>
        <v>11232000</v>
      </c>
      <c r="AC95" s="56" t="s">
        <v>38</v>
      </c>
      <c r="AD95" s="57">
        <f t="shared" si="2"/>
        <v>187.2</v>
      </c>
      <c r="AE95" s="58" t="s">
        <v>71</v>
      </c>
      <c r="AF95" s="54">
        <v>9500</v>
      </c>
      <c r="AG95" s="61">
        <v>1</v>
      </c>
      <c r="AH95" s="62">
        <f t="shared" si="6"/>
        <v>1778400</v>
      </c>
      <c r="AI95" s="63">
        <f t="shared" si="16"/>
        <v>1872000</v>
      </c>
      <c r="AJ95" s="63">
        <f t="shared" si="17"/>
        <v>33696000</v>
      </c>
      <c r="AK95" s="64"/>
      <c r="AL95" s="65"/>
      <c r="AM95" s="66"/>
      <c r="AN95" s="63">
        <f t="shared" si="18"/>
        <v>48578400</v>
      </c>
      <c r="AO95" s="63"/>
      <c r="AP95" s="75"/>
      <c r="AQ95" s="42"/>
      <c r="AR95" s="73"/>
      <c r="AS95" s="73"/>
      <c r="AT95" s="74"/>
    </row>
    <row r="96" spans="1:46" s="4" customFormat="1" ht="70.5" customHeight="1">
      <c r="A96" s="39">
        <v>57</v>
      </c>
      <c r="B96" s="40" t="s">
        <v>173</v>
      </c>
      <c r="C96" s="40" t="s">
        <v>174</v>
      </c>
      <c r="D96" s="85" t="s">
        <v>69</v>
      </c>
      <c r="E96" s="42">
        <v>262</v>
      </c>
      <c r="F96" s="42">
        <v>11</v>
      </c>
      <c r="G96" s="43">
        <v>668.5</v>
      </c>
      <c r="H96" s="42" t="s">
        <v>37</v>
      </c>
      <c r="I96" s="39">
        <v>347</v>
      </c>
      <c r="J96" s="39">
        <v>6</v>
      </c>
      <c r="K96" s="43">
        <v>668.5</v>
      </c>
      <c r="L96" s="43" t="s">
        <v>37</v>
      </c>
      <c r="M96" s="43" t="s">
        <v>86</v>
      </c>
      <c r="N96" s="47">
        <v>668.5</v>
      </c>
      <c r="O96" s="47"/>
      <c r="P96" s="47">
        <f t="shared" si="14"/>
        <v>0</v>
      </c>
      <c r="Q96" s="47"/>
      <c r="R96" s="47"/>
      <c r="S96" s="47">
        <f t="shared" si="20"/>
        <v>668.5</v>
      </c>
      <c r="T96" s="47"/>
      <c r="U96" s="47"/>
      <c r="V96" s="47"/>
      <c r="W96" s="47"/>
      <c r="X96" s="47"/>
      <c r="Y96" s="52">
        <f t="shared" si="15"/>
        <v>668.5</v>
      </c>
      <c r="Z96" s="53"/>
      <c r="AA96" s="54">
        <v>60000</v>
      </c>
      <c r="AB96" s="55">
        <f t="shared" si="13"/>
        <v>40110000</v>
      </c>
      <c r="AC96" s="56" t="s">
        <v>38</v>
      </c>
      <c r="AD96" s="57">
        <f t="shared" si="2"/>
        <v>668.5</v>
      </c>
      <c r="AE96" s="58" t="s">
        <v>71</v>
      </c>
      <c r="AF96" s="54">
        <v>9500</v>
      </c>
      <c r="AG96" s="61">
        <v>1</v>
      </c>
      <c r="AH96" s="62">
        <f t="shared" si="6"/>
        <v>6350750</v>
      </c>
      <c r="AI96" s="63">
        <f t="shared" si="16"/>
        <v>6685000</v>
      </c>
      <c r="AJ96" s="63">
        <f t="shared" si="17"/>
        <v>120330000</v>
      </c>
      <c r="AK96" s="64"/>
      <c r="AL96" s="65"/>
      <c r="AM96" s="66"/>
      <c r="AN96" s="63">
        <f t="shared" si="18"/>
        <v>173475750</v>
      </c>
      <c r="AO96" s="63"/>
      <c r="AP96" s="75"/>
      <c r="AQ96" s="42"/>
      <c r="AR96" s="73"/>
      <c r="AS96" s="73"/>
      <c r="AT96" s="74"/>
    </row>
    <row r="97" spans="1:46" s="5" customFormat="1" ht="70.5" customHeight="1">
      <c r="A97" s="39">
        <v>59</v>
      </c>
      <c r="B97" s="40" t="s">
        <v>175</v>
      </c>
      <c r="C97" s="40"/>
      <c r="D97" s="41" t="s">
        <v>69</v>
      </c>
      <c r="E97" s="42">
        <v>316</v>
      </c>
      <c r="F97" s="42">
        <v>11</v>
      </c>
      <c r="G97" s="43">
        <v>297</v>
      </c>
      <c r="H97" s="42" t="s">
        <v>37</v>
      </c>
      <c r="I97" s="39">
        <v>276</v>
      </c>
      <c r="J97" s="39">
        <v>6</v>
      </c>
      <c r="K97" s="43">
        <v>263.3</v>
      </c>
      <c r="L97" s="43" t="s">
        <v>37</v>
      </c>
      <c r="M97" s="43" t="s">
        <v>147</v>
      </c>
      <c r="N97" s="47">
        <v>263.3</v>
      </c>
      <c r="O97" s="47"/>
      <c r="P97" s="47">
        <f t="shared" si="14"/>
        <v>33.69999999999999</v>
      </c>
      <c r="Q97" s="47"/>
      <c r="R97" s="47"/>
      <c r="S97" s="47">
        <f t="shared" si="20"/>
        <v>297</v>
      </c>
      <c r="T97" s="47">
        <f t="shared" si="11"/>
        <v>0</v>
      </c>
      <c r="U97" s="47"/>
      <c r="V97" s="47"/>
      <c r="W97" s="47"/>
      <c r="X97" s="47"/>
      <c r="Y97" s="52">
        <f t="shared" si="15"/>
        <v>297</v>
      </c>
      <c r="Z97" s="53">
        <f aca="true" t="shared" si="21" ref="Z97:Z102">Y97</f>
        <v>297</v>
      </c>
      <c r="AA97" s="54">
        <v>60000</v>
      </c>
      <c r="AB97" s="55">
        <f t="shared" si="13"/>
        <v>17820000</v>
      </c>
      <c r="AC97" s="56" t="s">
        <v>38</v>
      </c>
      <c r="AD97" s="57">
        <f t="shared" si="2"/>
        <v>297</v>
      </c>
      <c r="AE97" s="58" t="s">
        <v>71</v>
      </c>
      <c r="AF97" s="54">
        <v>9500</v>
      </c>
      <c r="AG97" s="61">
        <v>1</v>
      </c>
      <c r="AH97" s="62">
        <f t="shared" si="6"/>
        <v>2821500</v>
      </c>
      <c r="AI97" s="63">
        <f t="shared" si="16"/>
        <v>2970000</v>
      </c>
      <c r="AJ97" s="63">
        <f t="shared" si="17"/>
        <v>53460000</v>
      </c>
      <c r="AK97" s="64">
        <f aca="true" t="shared" si="22" ref="AK97:AK113">Z97/(624*70%)</f>
        <v>0.679945054945055</v>
      </c>
      <c r="AL97" s="65"/>
      <c r="AM97" s="66">
        <f aca="true" t="shared" si="23" ref="AM97:AM112">AL97*3500000</f>
        <v>0</v>
      </c>
      <c r="AN97" s="63">
        <f t="shared" si="18"/>
        <v>77071500</v>
      </c>
      <c r="AO97" s="63"/>
      <c r="AP97" s="76">
        <f aca="true" t="shared" si="24" ref="AP97:AP102">AN97</f>
        <v>77071500</v>
      </c>
      <c r="AQ97" s="42"/>
      <c r="AR97" s="136"/>
      <c r="AS97" s="136"/>
      <c r="AT97" s="137"/>
    </row>
    <row r="98" spans="1:46" s="4" customFormat="1" ht="60" customHeight="1">
      <c r="A98" s="86">
        <v>60</v>
      </c>
      <c r="B98" s="87" t="s">
        <v>176</v>
      </c>
      <c r="C98" s="87"/>
      <c r="D98" s="88" t="s">
        <v>69</v>
      </c>
      <c r="E98" s="89">
        <v>208</v>
      </c>
      <c r="F98" s="89">
        <v>11</v>
      </c>
      <c r="G98" s="90">
        <v>499.1</v>
      </c>
      <c r="H98" s="89" t="s">
        <v>37</v>
      </c>
      <c r="I98" s="86">
        <v>347</v>
      </c>
      <c r="J98" s="86">
        <v>6</v>
      </c>
      <c r="K98" s="90">
        <v>492.6</v>
      </c>
      <c r="L98" s="90" t="s">
        <v>37</v>
      </c>
      <c r="M98" s="90" t="s">
        <v>86</v>
      </c>
      <c r="N98" s="104">
        <v>492.6</v>
      </c>
      <c r="O98" s="104"/>
      <c r="P98" s="47">
        <f t="shared" si="14"/>
        <v>6.5</v>
      </c>
      <c r="Q98" s="104"/>
      <c r="R98" s="104"/>
      <c r="S98" s="104">
        <f t="shared" si="20"/>
        <v>499.1</v>
      </c>
      <c r="T98" s="104">
        <f t="shared" si="11"/>
        <v>0</v>
      </c>
      <c r="U98" s="104"/>
      <c r="V98" s="104"/>
      <c r="W98" s="104"/>
      <c r="X98" s="104"/>
      <c r="Y98" s="52">
        <f t="shared" si="15"/>
        <v>499.1</v>
      </c>
      <c r="Z98" s="110">
        <f t="shared" si="21"/>
        <v>499.1</v>
      </c>
      <c r="AA98" s="111">
        <v>60000</v>
      </c>
      <c r="AB98" s="112">
        <f t="shared" si="13"/>
        <v>29946000</v>
      </c>
      <c r="AC98" s="113" t="s">
        <v>38</v>
      </c>
      <c r="AD98" s="114">
        <f t="shared" si="2"/>
        <v>499.1</v>
      </c>
      <c r="AE98" s="115" t="s">
        <v>71</v>
      </c>
      <c r="AF98" s="111">
        <v>9500</v>
      </c>
      <c r="AG98" s="123">
        <v>1</v>
      </c>
      <c r="AH98" s="124">
        <f t="shared" si="6"/>
        <v>4741450</v>
      </c>
      <c r="AI98" s="125">
        <f t="shared" si="16"/>
        <v>4991000</v>
      </c>
      <c r="AJ98" s="125">
        <f t="shared" si="17"/>
        <v>89838000</v>
      </c>
      <c r="AK98" s="126">
        <f t="shared" si="22"/>
        <v>1.1426282051282053</v>
      </c>
      <c r="AL98" s="127">
        <v>1</v>
      </c>
      <c r="AM98" s="128">
        <f t="shared" si="23"/>
        <v>3500000</v>
      </c>
      <c r="AN98" s="125">
        <f t="shared" si="18"/>
        <v>133016450</v>
      </c>
      <c r="AO98" s="125"/>
      <c r="AP98" s="77">
        <f t="shared" si="24"/>
        <v>133016450</v>
      </c>
      <c r="AQ98" s="89"/>
      <c r="AR98" s="73"/>
      <c r="AS98" s="73"/>
      <c r="AT98" s="74"/>
    </row>
    <row r="99" spans="1:48" s="6" customFormat="1" ht="60" customHeight="1">
      <c r="A99" s="91">
        <v>62</v>
      </c>
      <c r="B99" s="92" t="s">
        <v>177</v>
      </c>
      <c r="C99" s="92" t="s">
        <v>178</v>
      </c>
      <c r="D99" s="93" t="s">
        <v>69</v>
      </c>
      <c r="E99" s="91">
        <v>875</v>
      </c>
      <c r="F99" s="91">
        <v>5</v>
      </c>
      <c r="G99" s="91">
        <v>199.8</v>
      </c>
      <c r="H99" s="42" t="s">
        <v>37</v>
      </c>
      <c r="I99" s="91">
        <v>723</v>
      </c>
      <c r="J99" s="91">
        <v>2</v>
      </c>
      <c r="K99" s="91">
        <v>198.4</v>
      </c>
      <c r="L99" s="91" t="s">
        <v>37</v>
      </c>
      <c r="M99" s="43" t="s">
        <v>80</v>
      </c>
      <c r="N99" s="96">
        <v>198.4</v>
      </c>
      <c r="O99" s="14"/>
      <c r="P99" s="47">
        <f t="shared" si="14"/>
        <v>1.4000000000000057</v>
      </c>
      <c r="Q99" s="10"/>
      <c r="R99" s="10"/>
      <c r="S99" s="96">
        <v>199.8</v>
      </c>
      <c r="T99" s="47">
        <f t="shared" si="11"/>
        <v>0</v>
      </c>
      <c r="U99" s="10"/>
      <c r="V99" s="10"/>
      <c r="W99" s="10"/>
      <c r="X99" s="10"/>
      <c r="Y99" s="52">
        <f t="shared" si="15"/>
        <v>199.8</v>
      </c>
      <c r="Z99" s="116">
        <f t="shared" si="21"/>
        <v>199.8</v>
      </c>
      <c r="AA99" s="54">
        <v>60000</v>
      </c>
      <c r="AB99" s="55">
        <f t="shared" si="13"/>
        <v>11988000</v>
      </c>
      <c r="AC99" s="56" t="s">
        <v>38</v>
      </c>
      <c r="AD99" s="57">
        <f aca="true" t="shared" si="25" ref="AD99:AD113">Y99</f>
        <v>199.8</v>
      </c>
      <c r="AE99" s="58" t="s">
        <v>71</v>
      </c>
      <c r="AF99" s="54">
        <v>9500</v>
      </c>
      <c r="AG99" s="61">
        <v>1</v>
      </c>
      <c r="AH99" s="62">
        <f aca="true" t="shared" si="26" ref="AH99:AH113">AD99*AF99*AG99</f>
        <v>1898100</v>
      </c>
      <c r="AI99" s="63">
        <f t="shared" si="16"/>
        <v>1998000</v>
      </c>
      <c r="AJ99" s="63">
        <f t="shared" si="17"/>
        <v>35964000</v>
      </c>
      <c r="AK99" s="64">
        <f t="shared" si="22"/>
        <v>0.4574175824175825</v>
      </c>
      <c r="AL99" s="129"/>
      <c r="AM99" s="66">
        <f t="shared" si="23"/>
        <v>0</v>
      </c>
      <c r="AN99" s="63">
        <f aca="true" t="shared" si="27" ref="AN99:AN113">AB99+AH99+AI99+AJ99+AM99</f>
        <v>51848100</v>
      </c>
      <c r="AO99" s="138"/>
      <c r="AP99" s="72">
        <f t="shared" si="24"/>
        <v>51848100</v>
      </c>
      <c r="AQ99" s="42"/>
      <c r="AR99" s="24"/>
      <c r="AS99" s="24"/>
      <c r="AT99" s="25"/>
      <c r="AU99" s="26"/>
      <c r="AV99" s="26"/>
    </row>
    <row r="100" spans="1:48" s="162" customFormat="1" ht="61.5" customHeight="1">
      <c r="A100" s="230">
        <v>63</v>
      </c>
      <c r="B100" s="231" t="s">
        <v>179</v>
      </c>
      <c r="C100" s="232"/>
      <c r="D100" s="233" t="s">
        <v>34</v>
      </c>
      <c r="E100" s="230">
        <v>259</v>
      </c>
      <c r="F100" s="230">
        <v>11</v>
      </c>
      <c r="G100" s="234">
        <v>791.3</v>
      </c>
      <c r="H100" s="175" t="s">
        <v>37</v>
      </c>
      <c r="I100" s="234"/>
      <c r="J100" s="234"/>
      <c r="K100" s="234"/>
      <c r="L100" s="176" t="s">
        <v>37</v>
      </c>
      <c r="M100" s="176" t="s">
        <v>86</v>
      </c>
      <c r="N100" s="234"/>
      <c r="O100" s="242"/>
      <c r="P100" s="48">
        <f t="shared" si="14"/>
        <v>791.3</v>
      </c>
      <c r="Q100" s="246"/>
      <c r="R100" s="246"/>
      <c r="S100" s="234">
        <v>791.3</v>
      </c>
      <c r="T100" s="48">
        <f>G100-S100</f>
        <v>0</v>
      </c>
      <c r="U100" s="246"/>
      <c r="V100" s="246"/>
      <c r="W100" s="246"/>
      <c r="X100" s="246"/>
      <c r="Y100" s="190">
        <f t="shared" si="15"/>
        <v>791.3</v>
      </c>
      <c r="Z100" s="250">
        <f t="shared" si="21"/>
        <v>791.3</v>
      </c>
      <c r="AA100" s="192">
        <v>60000</v>
      </c>
      <c r="AB100" s="193">
        <f t="shared" si="13"/>
        <v>47478000</v>
      </c>
      <c r="AC100" s="177" t="s">
        <v>38</v>
      </c>
      <c r="AD100" s="194">
        <f t="shared" si="25"/>
        <v>791.3</v>
      </c>
      <c r="AE100" s="195" t="s">
        <v>71</v>
      </c>
      <c r="AF100" s="192">
        <v>9500</v>
      </c>
      <c r="AG100" s="208">
        <v>1</v>
      </c>
      <c r="AH100" s="209">
        <f t="shared" si="26"/>
        <v>7517350</v>
      </c>
      <c r="AI100" s="79">
        <f t="shared" si="16"/>
        <v>7913000</v>
      </c>
      <c r="AJ100" s="79">
        <f t="shared" si="17"/>
        <v>142434000</v>
      </c>
      <c r="AK100" s="210">
        <f t="shared" si="22"/>
        <v>1.811584249084249</v>
      </c>
      <c r="AL100" s="258">
        <v>1</v>
      </c>
      <c r="AM100" s="212">
        <f t="shared" si="23"/>
        <v>3500000</v>
      </c>
      <c r="AN100" s="79">
        <f t="shared" si="27"/>
        <v>208842350</v>
      </c>
      <c r="AO100" s="268"/>
      <c r="AP100" s="224">
        <f t="shared" si="24"/>
        <v>208842350</v>
      </c>
      <c r="AQ100" s="175"/>
      <c r="AR100" s="269"/>
      <c r="AS100" s="269"/>
      <c r="AT100" s="270"/>
      <c r="AU100" s="271"/>
      <c r="AV100" s="271"/>
    </row>
    <row r="101" spans="1:48" s="7" customFormat="1" ht="64.5" customHeight="1">
      <c r="A101" s="98">
        <v>65</v>
      </c>
      <c r="B101" s="99" t="s">
        <v>180</v>
      </c>
      <c r="C101" s="100"/>
      <c r="D101" s="235" t="s">
        <v>181</v>
      </c>
      <c r="E101" s="98">
        <v>23</v>
      </c>
      <c r="F101" s="98">
        <v>11</v>
      </c>
      <c r="G101" s="102">
        <v>294.1</v>
      </c>
      <c r="H101" s="103" t="s">
        <v>37</v>
      </c>
      <c r="I101" s="102"/>
      <c r="J101" s="102"/>
      <c r="K101" s="102"/>
      <c r="L101" s="105" t="s">
        <v>37</v>
      </c>
      <c r="M101" s="105" t="s">
        <v>80</v>
      </c>
      <c r="N101" s="102"/>
      <c r="O101" s="106"/>
      <c r="P101" s="108">
        <f t="shared" si="14"/>
        <v>294.1</v>
      </c>
      <c r="Q101" s="107"/>
      <c r="R101" s="107"/>
      <c r="S101" s="102">
        <v>294.1</v>
      </c>
      <c r="T101" s="108">
        <f>G101-S101</f>
        <v>0</v>
      </c>
      <c r="U101" s="107"/>
      <c r="V101" s="107"/>
      <c r="W101" s="107"/>
      <c r="X101" s="107"/>
      <c r="Y101" s="188">
        <f t="shared" si="15"/>
        <v>294.1</v>
      </c>
      <c r="Z101" s="117">
        <f t="shared" si="21"/>
        <v>294.1</v>
      </c>
      <c r="AA101" s="118">
        <v>60000</v>
      </c>
      <c r="AB101" s="119">
        <f t="shared" si="13"/>
        <v>17646000</v>
      </c>
      <c r="AC101" s="120" t="s">
        <v>38</v>
      </c>
      <c r="AD101" s="121">
        <f t="shared" si="25"/>
        <v>294.1</v>
      </c>
      <c r="AE101" s="122" t="s">
        <v>78</v>
      </c>
      <c r="AF101" s="118">
        <v>9500</v>
      </c>
      <c r="AG101" s="130">
        <v>1</v>
      </c>
      <c r="AH101" s="131">
        <f t="shared" si="26"/>
        <v>2793950</v>
      </c>
      <c r="AI101" s="132">
        <f t="shared" si="16"/>
        <v>2941000</v>
      </c>
      <c r="AJ101" s="132">
        <f t="shared" si="17"/>
        <v>52938000</v>
      </c>
      <c r="AK101" s="133">
        <f t="shared" si="22"/>
        <v>0.673305860805861</v>
      </c>
      <c r="AL101" s="134"/>
      <c r="AM101" s="135">
        <f t="shared" si="23"/>
        <v>0</v>
      </c>
      <c r="AN101" s="132">
        <f t="shared" si="27"/>
        <v>76318950</v>
      </c>
      <c r="AO101" s="139"/>
      <c r="AP101" s="140">
        <f t="shared" si="24"/>
        <v>76318950</v>
      </c>
      <c r="AQ101" s="103"/>
      <c r="AR101" s="141"/>
      <c r="AS101" s="141"/>
      <c r="AT101" s="142"/>
      <c r="AU101" s="143"/>
      <c r="AV101" s="143"/>
    </row>
    <row r="102" spans="1:48" s="7" customFormat="1" ht="55.5" customHeight="1">
      <c r="A102" s="98">
        <v>66</v>
      </c>
      <c r="B102" s="99" t="s">
        <v>182</v>
      </c>
      <c r="C102" s="100"/>
      <c r="D102" s="171" t="s">
        <v>77</v>
      </c>
      <c r="E102" s="98">
        <v>655</v>
      </c>
      <c r="F102" s="98">
        <v>11</v>
      </c>
      <c r="G102" s="102">
        <v>89.8</v>
      </c>
      <c r="H102" s="103" t="s">
        <v>37</v>
      </c>
      <c r="I102" s="102">
        <v>206</v>
      </c>
      <c r="J102" s="102">
        <v>6</v>
      </c>
      <c r="K102" s="102">
        <v>89.5</v>
      </c>
      <c r="L102" s="105" t="s">
        <v>37</v>
      </c>
      <c r="M102" s="105" t="s">
        <v>183</v>
      </c>
      <c r="N102" s="102">
        <v>89.5</v>
      </c>
      <c r="O102" s="106"/>
      <c r="P102" s="108">
        <f t="shared" si="14"/>
        <v>0.29999999999999716</v>
      </c>
      <c r="Q102" s="107"/>
      <c r="R102" s="107"/>
      <c r="S102" s="102">
        <v>89.8</v>
      </c>
      <c r="T102" s="108">
        <f>G102-S102</f>
        <v>0</v>
      </c>
      <c r="U102" s="107"/>
      <c r="V102" s="107"/>
      <c r="W102" s="107"/>
      <c r="X102" s="107"/>
      <c r="Y102" s="188">
        <f t="shared" si="15"/>
        <v>89.8</v>
      </c>
      <c r="Z102" s="117">
        <f t="shared" si="21"/>
        <v>89.8</v>
      </c>
      <c r="AA102" s="118">
        <v>60000</v>
      </c>
      <c r="AB102" s="119">
        <f t="shared" si="13"/>
        <v>5388000</v>
      </c>
      <c r="AC102" s="120" t="s">
        <v>38</v>
      </c>
      <c r="AD102" s="121">
        <f t="shared" si="25"/>
        <v>89.8</v>
      </c>
      <c r="AE102" s="122" t="s">
        <v>78</v>
      </c>
      <c r="AF102" s="118">
        <v>9500</v>
      </c>
      <c r="AG102" s="130">
        <v>1</v>
      </c>
      <c r="AH102" s="131">
        <f t="shared" si="26"/>
        <v>853100</v>
      </c>
      <c r="AI102" s="132">
        <f t="shared" si="16"/>
        <v>898000</v>
      </c>
      <c r="AJ102" s="132">
        <f t="shared" si="17"/>
        <v>16164000</v>
      </c>
      <c r="AK102" s="133">
        <f t="shared" si="22"/>
        <v>0.2055860805860806</v>
      </c>
      <c r="AL102" s="134"/>
      <c r="AM102" s="135">
        <f t="shared" si="23"/>
        <v>0</v>
      </c>
      <c r="AN102" s="132">
        <f t="shared" si="27"/>
        <v>23303100</v>
      </c>
      <c r="AO102" s="139"/>
      <c r="AP102" s="140">
        <f t="shared" si="24"/>
        <v>23303100</v>
      </c>
      <c r="AQ102" s="103"/>
      <c r="AR102" s="141"/>
      <c r="AS102" s="141"/>
      <c r="AT102" s="142"/>
      <c r="AU102" s="143"/>
      <c r="AV102" s="143"/>
    </row>
    <row r="103" spans="1:48" s="7" customFormat="1" ht="55.5" customHeight="1">
      <c r="A103" s="98">
        <v>67</v>
      </c>
      <c r="B103" s="99" t="s">
        <v>184</v>
      </c>
      <c r="C103" s="100" t="s">
        <v>185</v>
      </c>
      <c r="D103" s="101" t="s">
        <v>69</v>
      </c>
      <c r="E103" s="98">
        <v>142</v>
      </c>
      <c r="F103" s="98">
        <v>11</v>
      </c>
      <c r="G103" s="102">
        <v>124.7</v>
      </c>
      <c r="H103" s="103" t="s">
        <v>37</v>
      </c>
      <c r="I103" s="102">
        <v>61</v>
      </c>
      <c r="J103" s="102">
        <v>6</v>
      </c>
      <c r="K103" s="102">
        <v>112</v>
      </c>
      <c r="L103" s="105" t="s">
        <v>37</v>
      </c>
      <c r="M103" s="105" t="s">
        <v>162</v>
      </c>
      <c r="N103" s="102">
        <v>112</v>
      </c>
      <c r="O103" s="106"/>
      <c r="P103" s="108">
        <f t="shared" si="14"/>
        <v>12.700000000000003</v>
      </c>
      <c r="Q103" s="107"/>
      <c r="R103" s="107"/>
      <c r="S103" s="109">
        <f aca="true" t="shared" si="28" ref="S103:S113">N103+P103</f>
        <v>124.7</v>
      </c>
      <c r="T103" s="108"/>
      <c r="U103" s="107"/>
      <c r="V103" s="107"/>
      <c r="W103" s="107"/>
      <c r="X103" s="107"/>
      <c r="Y103" s="188">
        <f t="shared" si="15"/>
        <v>124.7</v>
      </c>
      <c r="Z103" s="117">
        <f>SUM(Y103:Y105)</f>
        <v>464</v>
      </c>
      <c r="AA103" s="118">
        <v>60000</v>
      </c>
      <c r="AB103" s="119">
        <f t="shared" si="13"/>
        <v>7482000</v>
      </c>
      <c r="AC103" s="120" t="s">
        <v>38</v>
      </c>
      <c r="AD103" s="121">
        <f t="shared" si="25"/>
        <v>124.7</v>
      </c>
      <c r="AE103" s="122" t="s">
        <v>78</v>
      </c>
      <c r="AF103" s="118">
        <v>9500</v>
      </c>
      <c r="AG103" s="130">
        <v>1</v>
      </c>
      <c r="AH103" s="131">
        <f t="shared" si="26"/>
        <v>1184650</v>
      </c>
      <c r="AI103" s="132">
        <f t="shared" si="16"/>
        <v>1247000</v>
      </c>
      <c r="AJ103" s="132">
        <f t="shared" si="17"/>
        <v>22446000</v>
      </c>
      <c r="AK103" s="133">
        <f t="shared" si="22"/>
        <v>1.0622710622710623</v>
      </c>
      <c r="AL103" s="134">
        <v>1</v>
      </c>
      <c r="AM103" s="135">
        <f t="shared" si="23"/>
        <v>3500000</v>
      </c>
      <c r="AN103" s="132">
        <f t="shared" si="27"/>
        <v>35859650</v>
      </c>
      <c r="AO103" s="139"/>
      <c r="AP103" s="140">
        <f>SUM(AN103:AN105)</f>
        <v>123908000</v>
      </c>
      <c r="AQ103" s="103"/>
      <c r="AR103" s="141"/>
      <c r="AS103" s="141"/>
      <c r="AT103" s="142"/>
      <c r="AU103" s="143"/>
      <c r="AV103" s="143"/>
    </row>
    <row r="104" spans="1:48" s="7" customFormat="1" ht="55.5" customHeight="1">
      <c r="A104" s="98">
        <v>67</v>
      </c>
      <c r="B104" s="99" t="s">
        <v>184</v>
      </c>
      <c r="C104" s="100" t="s">
        <v>185</v>
      </c>
      <c r="D104" s="101" t="s">
        <v>69</v>
      </c>
      <c r="E104" s="98">
        <v>234</v>
      </c>
      <c r="F104" s="98">
        <v>11</v>
      </c>
      <c r="G104" s="102">
        <v>1042.7</v>
      </c>
      <c r="H104" s="103" t="s">
        <v>37</v>
      </c>
      <c r="I104" s="102">
        <v>347</v>
      </c>
      <c r="J104" s="102">
        <v>6</v>
      </c>
      <c r="K104" s="102">
        <v>1024</v>
      </c>
      <c r="L104" s="105" t="s">
        <v>37</v>
      </c>
      <c r="M104" s="105" t="s">
        <v>86</v>
      </c>
      <c r="N104" s="102">
        <v>154.5</v>
      </c>
      <c r="O104" s="106"/>
      <c r="P104" s="108"/>
      <c r="Q104" s="107"/>
      <c r="R104" s="107"/>
      <c r="S104" s="109">
        <f t="shared" si="28"/>
        <v>154.5</v>
      </c>
      <c r="T104" s="108"/>
      <c r="U104" s="107"/>
      <c r="V104" s="107"/>
      <c r="W104" s="107"/>
      <c r="X104" s="107"/>
      <c r="Y104" s="188">
        <f t="shared" si="15"/>
        <v>154.5</v>
      </c>
      <c r="Z104" s="117"/>
      <c r="AA104" s="118">
        <v>60000</v>
      </c>
      <c r="AB104" s="119">
        <f t="shared" si="13"/>
        <v>9270000</v>
      </c>
      <c r="AC104" s="120" t="s">
        <v>38</v>
      </c>
      <c r="AD104" s="121">
        <f t="shared" si="25"/>
        <v>154.5</v>
      </c>
      <c r="AE104" s="122" t="s">
        <v>78</v>
      </c>
      <c r="AF104" s="118">
        <v>9500</v>
      </c>
      <c r="AG104" s="130">
        <v>1</v>
      </c>
      <c r="AH104" s="131">
        <f t="shared" si="26"/>
        <v>1467750</v>
      </c>
      <c r="AI104" s="132">
        <f t="shared" si="16"/>
        <v>1545000</v>
      </c>
      <c r="AJ104" s="132">
        <f t="shared" si="17"/>
        <v>27810000</v>
      </c>
      <c r="AK104" s="133">
        <f t="shared" si="22"/>
        <v>0</v>
      </c>
      <c r="AL104" s="134"/>
      <c r="AM104" s="135">
        <f t="shared" si="23"/>
        <v>0</v>
      </c>
      <c r="AN104" s="132">
        <f t="shared" si="27"/>
        <v>40092750</v>
      </c>
      <c r="AO104" s="139"/>
      <c r="AP104" s="140"/>
      <c r="AQ104" s="103"/>
      <c r="AR104" s="141"/>
      <c r="AS104" s="141"/>
      <c r="AT104" s="142"/>
      <c r="AU104" s="143"/>
      <c r="AV104" s="143"/>
    </row>
    <row r="105" spans="1:48" s="7" customFormat="1" ht="55.5" customHeight="1">
      <c r="A105" s="98">
        <v>67</v>
      </c>
      <c r="B105" s="99" t="s">
        <v>184</v>
      </c>
      <c r="C105" s="100" t="s">
        <v>185</v>
      </c>
      <c r="D105" s="101" t="s">
        <v>69</v>
      </c>
      <c r="E105" s="98">
        <v>302</v>
      </c>
      <c r="F105" s="98">
        <v>11</v>
      </c>
      <c r="G105" s="102">
        <v>184.8</v>
      </c>
      <c r="H105" s="103" t="s">
        <v>37</v>
      </c>
      <c r="I105" s="102">
        <v>142</v>
      </c>
      <c r="J105" s="102">
        <v>6</v>
      </c>
      <c r="K105" s="102">
        <v>152.8</v>
      </c>
      <c r="L105" s="105" t="s">
        <v>37</v>
      </c>
      <c r="M105" s="105" t="s">
        <v>162</v>
      </c>
      <c r="N105" s="102">
        <v>152.8</v>
      </c>
      <c r="O105" s="106"/>
      <c r="P105" s="108">
        <f t="shared" si="14"/>
        <v>32</v>
      </c>
      <c r="Q105" s="107"/>
      <c r="R105" s="107"/>
      <c r="S105" s="109">
        <f t="shared" si="28"/>
        <v>184.8</v>
      </c>
      <c r="T105" s="108"/>
      <c r="U105" s="107"/>
      <c r="V105" s="107"/>
      <c r="W105" s="107"/>
      <c r="X105" s="107"/>
      <c r="Y105" s="188">
        <f t="shared" si="15"/>
        <v>184.8</v>
      </c>
      <c r="Z105" s="117"/>
      <c r="AA105" s="118">
        <v>60000</v>
      </c>
      <c r="AB105" s="119">
        <f t="shared" si="13"/>
        <v>11088000</v>
      </c>
      <c r="AC105" s="120" t="s">
        <v>38</v>
      </c>
      <c r="AD105" s="121">
        <f t="shared" si="25"/>
        <v>184.8</v>
      </c>
      <c r="AE105" s="122" t="s">
        <v>78</v>
      </c>
      <c r="AF105" s="118">
        <v>9500</v>
      </c>
      <c r="AG105" s="130">
        <v>1</v>
      </c>
      <c r="AH105" s="131">
        <f t="shared" si="26"/>
        <v>1755600</v>
      </c>
      <c r="AI105" s="132">
        <f t="shared" si="16"/>
        <v>1848000</v>
      </c>
      <c r="AJ105" s="132">
        <f t="shared" si="17"/>
        <v>33264000</v>
      </c>
      <c r="AK105" s="133">
        <f t="shared" si="22"/>
        <v>0</v>
      </c>
      <c r="AL105" s="134"/>
      <c r="AM105" s="135">
        <f t="shared" si="23"/>
        <v>0</v>
      </c>
      <c r="AN105" s="132">
        <f t="shared" si="27"/>
        <v>47955600</v>
      </c>
      <c r="AO105" s="139"/>
      <c r="AP105" s="140"/>
      <c r="AQ105" s="103"/>
      <c r="AR105" s="141"/>
      <c r="AS105" s="141"/>
      <c r="AT105" s="142"/>
      <c r="AU105" s="143"/>
      <c r="AV105" s="143"/>
    </row>
    <row r="106" spans="1:48" s="7" customFormat="1" ht="55.5" customHeight="1">
      <c r="A106" s="98">
        <v>68</v>
      </c>
      <c r="B106" s="99" t="s">
        <v>186</v>
      </c>
      <c r="C106" s="100" t="s">
        <v>187</v>
      </c>
      <c r="D106" s="101" t="s">
        <v>69</v>
      </c>
      <c r="E106" s="98">
        <v>260</v>
      </c>
      <c r="F106" s="98">
        <v>11</v>
      </c>
      <c r="G106" s="102">
        <v>664.1</v>
      </c>
      <c r="H106" s="103" t="s">
        <v>37</v>
      </c>
      <c r="I106" s="102">
        <v>347</v>
      </c>
      <c r="J106" s="102">
        <v>6</v>
      </c>
      <c r="K106" s="102">
        <v>659.4</v>
      </c>
      <c r="L106" s="105" t="s">
        <v>37</v>
      </c>
      <c r="M106" s="105" t="s">
        <v>86</v>
      </c>
      <c r="N106" s="102">
        <v>659.4</v>
      </c>
      <c r="O106" s="106"/>
      <c r="P106" s="108">
        <f t="shared" si="14"/>
        <v>4.7000000000000455</v>
      </c>
      <c r="Q106" s="107"/>
      <c r="R106" s="107"/>
      <c r="S106" s="109">
        <f t="shared" si="28"/>
        <v>664.1</v>
      </c>
      <c r="T106" s="108"/>
      <c r="U106" s="107"/>
      <c r="V106" s="107"/>
      <c r="W106" s="107"/>
      <c r="X106" s="107"/>
      <c r="Y106" s="188">
        <f t="shared" si="15"/>
        <v>664.1</v>
      </c>
      <c r="Z106" s="117">
        <f>Y106</f>
        <v>664.1</v>
      </c>
      <c r="AA106" s="118">
        <v>60000</v>
      </c>
      <c r="AB106" s="119">
        <f t="shared" si="13"/>
        <v>39846000</v>
      </c>
      <c r="AC106" s="120" t="s">
        <v>38</v>
      </c>
      <c r="AD106" s="121">
        <f t="shared" si="25"/>
        <v>664.1</v>
      </c>
      <c r="AE106" s="122" t="s">
        <v>78</v>
      </c>
      <c r="AF106" s="118">
        <v>9500</v>
      </c>
      <c r="AG106" s="130">
        <v>1</v>
      </c>
      <c r="AH106" s="131">
        <f t="shared" si="26"/>
        <v>6308950</v>
      </c>
      <c r="AI106" s="132">
        <f t="shared" si="16"/>
        <v>6641000</v>
      </c>
      <c r="AJ106" s="132">
        <f t="shared" si="17"/>
        <v>119538000</v>
      </c>
      <c r="AK106" s="133">
        <f t="shared" si="22"/>
        <v>1.520375457875458</v>
      </c>
      <c r="AL106" s="134">
        <v>1</v>
      </c>
      <c r="AM106" s="135">
        <f t="shared" si="23"/>
        <v>3500000</v>
      </c>
      <c r="AN106" s="132">
        <f t="shared" si="27"/>
        <v>175833950</v>
      </c>
      <c r="AO106" s="139"/>
      <c r="AP106" s="140">
        <f>AN106</f>
        <v>175833950</v>
      </c>
      <c r="AQ106" s="103"/>
      <c r="AR106" s="141"/>
      <c r="AS106" s="141"/>
      <c r="AT106" s="142"/>
      <c r="AU106" s="143"/>
      <c r="AV106" s="143"/>
    </row>
    <row r="107" spans="1:48" s="163" customFormat="1" ht="55.5" customHeight="1">
      <c r="A107" s="236">
        <v>69</v>
      </c>
      <c r="B107" s="237" t="s">
        <v>188</v>
      </c>
      <c r="C107" s="238" t="s">
        <v>189</v>
      </c>
      <c r="D107" s="239" t="s">
        <v>69</v>
      </c>
      <c r="E107" s="236">
        <v>669</v>
      </c>
      <c r="F107" s="236">
        <v>5</v>
      </c>
      <c r="G107" s="240">
        <v>204.3</v>
      </c>
      <c r="H107" s="241" t="s">
        <v>37</v>
      </c>
      <c r="I107" s="240"/>
      <c r="J107" s="240"/>
      <c r="K107" s="240"/>
      <c r="L107" s="243"/>
      <c r="M107" s="243" t="s">
        <v>80</v>
      </c>
      <c r="N107" s="240"/>
      <c r="O107" s="244"/>
      <c r="P107" s="245">
        <f t="shared" si="14"/>
        <v>204.3</v>
      </c>
      <c r="Q107" s="247"/>
      <c r="R107" s="247"/>
      <c r="S107" s="248">
        <f t="shared" si="28"/>
        <v>204.3</v>
      </c>
      <c r="T107" s="245"/>
      <c r="U107" s="247"/>
      <c r="V107" s="247"/>
      <c r="W107" s="247"/>
      <c r="X107" s="247"/>
      <c r="Y107" s="251">
        <f t="shared" si="15"/>
        <v>204.3</v>
      </c>
      <c r="Z107" s="252">
        <f>Y107</f>
        <v>204.3</v>
      </c>
      <c r="AA107" s="253">
        <v>60000</v>
      </c>
      <c r="AB107" s="254">
        <f t="shared" si="13"/>
        <v>12258000</v>
      </c>
      <c r="AC107" s="255" t="s">
        <v>38</v>
      </c>
      <c r="AD107" s="256">
        <f t="shared" si="25"/>
        <v>204.3</v>
      </c>
      <c r="AE107" s="257" t="s">
        <v>190</v>
      </c>
      <c r="AF107" s="253">
        <v>9500</v>
      </c>
      <c r="AG107" s="259">
        <v>1</v>
      </c>
      <c r="AH107" s="260">
        <f t="shared" si="26"/>
        <v>1940850</v>
      </c>
      <c r="AI107" s="261">
        <f t="shared" si="16"/>
        <v>2043000</v>
      </c>
      <c r="AJ107" s="261">
        <f t="shared" si="17"/>
        <v>36774000</v>
      </c>
      <c r="AK107" s="262">
        <f t="shared" si="22"/>
        <v>0.4677197802197803</v>
      </c>
      <c r="AL107" s="263"/>
      <c r="AM107" s="264">
        <f t="shared" si="23"/>
        <v>0</v>
      </c>
      <c r="AN107" s="261">
        <f t="shared" si="27"/>
        <v>53015850</v>
      </c>
      <c r="AO107" s="272"/>
      <c r="AP107" s="273">
        <f>AN107</f>
        <v>53015850</v>
      </c>
      <c r="AQ107" s="241"/>
      <c r="AR107" s="274"/>
      <c r="AS107" s="274"/>
      <c r="AT107" s="275"/>
      <c r="AU107" s="276"/>
      <c r="AV107" s="276"/>
    </row>
    <row r="108" spans="1:48" s="6" customFormat="1" ht="55.5" customHeight="1">
      <c r="A108" s="91">
        <v>70</v>
      </c>
      <c r="B108" s="92" t="s">
        <v>191</v>
      </c>
      <c r="C108" s="94"/>
      <c r="D108" s="95" t="s">
        <v>69</v>
      </c>
      <c r="E108" s="91">
        <v>318</v>
      </c>
      <c r="F108" s="91">
        <v>11</v>
      </c>
      <c r="G108" s="96">
        <v>258.3</v>
      </c>
      <c r="H108" s="42" t="s">
        <v>37</v>
      </c>
      <c r="I108" s="96"/>
      <c r="J108" s="96"/>
      <c r="K108" s="96"/>
      <c r="L108" s="43"/>
      <c r="M108" s="43" t="s">
        <v>86</v>
      </c>
      <c r="N108" s="96"/>
      <c r="O108" s="14"/>
      <c r="P108" s="47">
        <f t="shared" si="14"/>
        <v>258.3</v>
      </c>
      <c r="Q108" s="10"/>
      <c r="R108" s="10"/>
      <c r="S108" s="249">
        <f t="shared" si="28"/>
        <v>258.3</v>
      </c>
      <c r="T108" s="47"/>
      <c r="U108" s="10"/>
      <c r="V108" s="10"/>
      <c r="W108" s="10"/>
      <c r="X108" s="10"/>
      <c r="Y108" s="52">
        <f t="shared" si="15"/>
        <v>258.3</v>
      </c>
      <c r="Z108" s="116">
        <f>Y108</f>
        <v>258.3</v>
      </c>
      <c r="AA108" s="54">
        <v>60000</v>
      </c>
      <c r="AB108" s="55">
        <f t="shared" si="13"/>
        <v>15498000</v>
      </c>
      <c r="AC108" s="56" t="s">
        <v>38</v>
      </c>
      <c r="AD108" s="57">
        <f t="shared" si="25"/>
        <v>258.3</v>
      </c>
      <c r="AE108" s="58" t="s">
        <v>71</v>
      </c>
      <c r="AF108" s="54">
        <v>9500</v>
      </c>
      <c r="AG108" s="61">
        <v>1</v>
      </c>
      <c r="AH108" s="62">
        <f t="shared" si="26"/>
        <v>2453850</v>
      </c>
      <c r="AI108" s="63">
        <f t="shared" si="16"/>
        <v>2583000</v>
      </c>
      <c r="AJ108" s="63">
        <f t="shared" si="17"/>
        <v>46494000</v>
      </c>
      <c r="AK108" s="64">
        <f t="shared" si="22"/>
        <v>0.591346153846154</v>
      </c>
      <c r="AL108" s="129"/>
      <c r="AM108" s="66">
        <f t="shared" si="23"/>
        <v>0</v>
      </c>
      <c r="AN108" s="63">
        <f t="shared" si="27"/>
        <v>67028850</v>
      </c>
      <c r="AO108" s="138"/>
      <c r="AP108" s="76">
        <f>AN108</f>
        <v>67028850</v>
      </c>
      <c r="AQ108" s="42"/>
      <c r="AR108" s="24"/>
      <c r="AS108" s="24"/>
      <c r="AT108" s="25"/>
      <c r="AU108" s="26"/>
      <c r="AV108" s="26"/>
    </row>
    <row r="109" spans="1:48" s="6" customFormat="1" ht="55.5" customHeight="1">
      <c r="A109" s="91">
        <v>72</v>
      </c>
      <c r="B109" s="92" t="s">
        <v>192</v>
      </c>
      <c r="C109" s="94"/>
      <c r="D109" s="95" t="s">
        <v>69</v>
      </c>
      <c r="E109" s="91">
        <v>120</v>
      </c>
      <c r="F109" s="91">
        <v>11</v>
      </c>
      <c r="G109" s="96">
        <v>122.7</v>
      </c>
      <c r="H109" s="42" t="s">
        <v>97</v>
      </c>
      <c r="I109" s="96">
        <v>523</v>
      </c>
      <c r="J109" s="96">
        <v>6</v>
      </c>
      <c r="K109" s="96">
        <v>121</v>
      </c>
      <c r="L109" s="43" t="s">
        <v>37</v>
      </c>
      <c r="M109" s="43" t="s">
        <v>98</v>
      </c>
      <c r="N109" s="96">
        <v>121</v>
      </c>
      <c r="O109" s="14"/>
      <c r="P109" s="47">
        <f t="shared" si="14"/>
        <v>1.7000000000000028</v>
      </c>
      <c r="Q109" s="10"/>
      <c r="R109" s="10"/>
      <c r="S109" s="96">
        <f t="shared" si="28"/>
        <v>122.7</v>
      </c>
      <c r="T109" s="47"/>
      <c r="U109" s="10"/>
      <c r="V109" s="10"/>
      <c r="W109" s="10"/>
      <c r="X109" s="10"/>
      <c r="Y109" s="52">
        <f t="shared" si="15"/>
        <v>122.7</v>
      </c>
      <c r="Z109" s="116">
        <f>SUM(Y109:Y110)</f>
        <v>240.7</v>
      </c>
      <c r="AA109" s="54">
        <v>60000</v>
      </c>
      <c r="AB109" s="55">
        <f t="shared" si="13"/>
        <v>7362000</v>
      </c>
      <c r="AC109" s="56" t="s">
        <v>38</v>
      </c>
      <c r="AD109" s="57">
        <f t="shared" si="25"/>
        <v>122.7</v>
      </c>
      <c r="AE109" s="58" t="s">
        <v>71</v>
      </c>
      <c r="AF109" s="54">
        <v>9500</v>
      </c>
      <c r="AG109" s="61">
        <v>1</v>
      </c>
      <c r="AH109" s="62">
        <f t="shared" si="26"/>
        <v>1165650</v>
      </c>
      <c r="AI109" s="63">
        <f t="shared" si="16"/>
        <v>1227000</v>
      </c>
      <c r="AJ109" s="63">
        <f t="shared" si="17"/>
        <v>22086000</v>
      </c>
      <c r="AK109" s="64">
        <f t="shared" si="22"/>
        <v>0.5510531135531136</v>
      </c>
      <c r="AL109" s="129"/>
      <c r="AM109" s="66">
        <f t="shared" si="23"/>
        <v>0</v>
      </c>
      <c r="AN109" s="63">
        <f t="shared" si="27"/>
        <v>31840650</v>
      </c>
      <c r="AO109" s="138"/>
      <c r="AP109" s="76">
        <f>SUM(AN109:AN110)</f>
        <v>62461650</v>
      </c>
      <c r="AQ109" s="42"/>
      <c r="AR109" s="24"/>
      <c r="AS109" s="24"/>
      <c r="AT109" s="25"/>
      <c r="AU109" s="26"/>
      <c r="AV109" s="26"/>
    </row>
    <row r="110" spans="1:48" s="6" customFormat="1" ht="55.5" customHeight="1">
      <c r="A110" s="91">
        <v>72</v>
      </c>
      <c r="B110" s="92" t="s">
        <v>192</v>
      </c>
      <c r="C110" s="94"/>
      <c r="D110" s="95" t="s">
        <v>69</v>
      </c>
      <c r="E110" s="91">
        <v>336</v>
      </c>
      <c r="F110" s="91">
        <v>11</v>
      </c>
      <c r="G110" s="96">
        <v>118</v>
      </c>
      <c r="H110" s="42" t="s">
        <v>37</v>
      </c>
      <c r="I110" s="96">
        <v>303</v>
      </c>
      <c r="J110" s="96">
        <v>6</v>
      </c>
      <c r="K110" s="96">
        <v>116.3</v>
      </c>
      <c r="L110" s="43" t="s">
        <v>37</v>
      </c>
      <c r="M110" s="43" t="s">
        <v>70</v>
      </c>
      <c r="N110" s="96">
        <v>116.3</v>
      </c>
      <c r="O110" s="14"/>
      <c r="P110" s="47">
        <f t="shared" si="14"/>
        <v>1.7000000000000028</v>
      </c>
      <c r="Q110" s="10"/>
      <c r="R110" s="10"/>
      <c r="S110" s="96">
        <f t="shared" si="28"/>
        <v>118</v>
      </c>
      <c r="T110" s="47"/>
      <c r="U110" s="10"/>
      <c r="V110" s="10"/>
      <c r="W110" s="10"/>
      <c r="X110" s="10"/>
      <c r="Y110" s="52">
        <f t="shared" si="15"/>
        <v>118</v>
      </c>
      <c r="Z110" s="116"/>
      <c r="AA110" s="54">
        <v>60000</v>
      </c>
      <c r="AB110" s="55">
        <f t="shared" si="13"/>
        <v>7080000</v>
      </c>
      <c r="AC110" s="56" t="s">
        <v>38</v>
      </c>
      <c r="AD110" s="57">
        <f t="shared" si="25"/>
        <v>118</v>
      </c>
      <c r="AE110" s="58" t="s">
        <v>71</v>
      </c>
      <c r="AF110" s="54">
        <v>9500</v>
      </c>
      <c r="AG110" s="61">
        <v>1</v>
      </c>
      <c r="AH110" s="62">
        <f t="shared" si="26"/>
        <v>1121000</v>
      </c>
      <c r="AI110" s="63">
        <f t="shared" si="16"/>
        <v>1180000</v>
      </c>
      <c r="AJ110" s="63">
        <f t="shared" si="17"/>
        <v>21240000</v>
      </c>
      <c r="AK110" s="64">
        <f t="shared" si="22"/>
        <v>0</v>
      </c>
      <c r="AL110" s="129"/>
      <c r="AM110" s="66">
        <f t="shared" si="23"/>
        <v>0</v>
      </c>
      <c r="AN110" s="63">
        <f t="shared" si="27"/>
        <v>30621000</v>
      </c>
      <c r="AO110" s="138"/>
      <c r="AP110" s="76"/>
      <c r="AQ110" s="42"/>
      <c r="AR110" s="24"/>
      <c r="AS110" s="24"/>
      <c r="AT110" s="25"/>
      <c r="AU110" s="26"/>
      <c r="AV110" s="26"/>
    </row>
    <row r="111" spans="1:48" s="7" customFormat="1" ht="55.5" customHeight="1">
      <c r="A111" s="98">
        <v>73</v>
      </c>
      <c r="B111" s="99" t="s">
        <v>193</v>
      </c>
      <c r="C111" s="100"/>
      <c r="D111" s="171" t="s">
        <v>77</v>
      </c>
      <c r="E111" s="98">
        <v>647</v>
      </c>
      <c r="F111" s="98">
        <v>11</v>
      </c>
      <c r="G111" s="102">
        <v>97.3</v>
      </c>
      <c r="H111" s="103" t="s">
        <v>97</v>
      </c>
      <c r="I111" s="102"/>
      <c r="J111" s="102"/>
      <c r="K111" s="102"/>
      <c r="L111" s="105"/>
      <c r="M111" s="105" t="s">
        <v>75</v>
      </c>
      <c r="N111" s="102"/>
      <c r="O111" s="106"/>
      <c r="P111" s="47">
        <f t="shared" si="14"/>
        <v>97.3</v>
      </c>
      <c r="Q111" s="107"/>
      <c r="R111" s="107"/>
      <c r="S111" s="102">
        <f t="shared" si="28"/>
        <v>97.3</v>
      </c>
      <c r="T111" s="108"/>
      <c r="U111" s="107"/>
      <c r="V111" s="107"/>
      <c r="W111" s="107"/>
      <c r="X111" s="107"/>
      <c r="Y111" s="52">
        <f t="shared" si="15"/>
        <v>97.3</v>
      </c>
      <c r="Z111" s="117">
        <f>Y111</f>
        <v>97.3</v>
      </c>
      <c r="AA111" s="118">
        <v>60000</v>
      </c>
      <c r="AB111" s="119">
        <f t="shared" si="13"/>
        <v>5838000</v>
      </c>
      <c r="AC111" s="120" t="s">
        <v>38</v>
      </c>
      <c r="AD111" s="121">
        <f t="shared" si="25"/>
        <v>97.3</v>
      </c>
      <c r="AE111" s="122" t="s">
        <v>78</v>
      </c>
      <c r="AF111" s="118">
        <v>9500</v>
      </c>
      <c r="AG111" s="130">
        <v>1</v>
      </c>
      <c r="AH111" s="131">
        <f t="shared" si="26"/>
        <v>924350</v>
      </c>
      <c r="AI111" s="132">
        <f t="shared" si="16"/>
        <v>973000</v>
      </c>
      <c r="AJ111" s="132">
        <f t="shared" si="17"/>
        <v>17514000</v>
      </c>
      <c r="AK111" s="133">
        <f t="shared" si="22"/>
        <v>0.22275641025641027</v>
      </c>
      <c r="AL111" s="134"/>
      <c r="AM111" s="135">
        <f t="shared" si="23"/>
        <v>0</v>
      </c>
      <c r="AN111" s="132">
        <f t="shared" si="27"/>
        <v>25249350</v>
      </c>
      <c r="AO111" s="139"/>
      <c r="AP111" s="140">
        <f>AN111</f>
        <v>25249350</v>
      </c>
      <c r="AQ111" s="103"/>
      <c r="AR111" s="141"/>
      <c r="AS111" s="141"/>
      <c r="AT111" s="142"/>
      <c r="AU111" s="143"/>
      <c r="AV111" s="143"/>
    </row>
    <row r="112" spans="1:48" s="6" customFormat="1" ht="55.5" customHeight="1">
      <c r="A112" s="91">
        <v>74</v>
      </c>
      <c r="B112" s="92" t="s">
        <v>194</v>
      </c>
      <c r="C112" s="94" t="s">
        <v>195</v>
      </c>
      <c r="D112" s="95" t="s">
        <v>69</v>
      </c>
      <c r="E112" s="91">
        <v>235</v>
      </c>
      <c r="F112" s="91">
        <v>11</v>
      </c>
      <c r="G112" s="96">
        <v>897.2</v>
      </c>
      <c r="H112" s="42" t="s">
        <v>37</v>
      </c>
      <c r="I112" s="96">
        <v>347</v>
      </c>
      <c r="J112" s="96">
        <v>6</v>
      </c>
      <c r="K112" s="96">
        <v>897.2</v>
      </c>
      <c r="L112" s="43" t="s">
        <v>37</v>
      </c>
      <c r="M112" s="43" t="s">
        <v>86</v>
      </c>
      <c r="N112" s="96">
        <v>634</v>
      </c>
      <c r="O112" s="14"/>
      <c r="P112" s="47"/>
      <c r="Q112" s="10"/>
      <c r="R112" s="10"/>
      <c r="S112" s="249">
        <f t="shared" si="28"/>
        <v>634</v>
      </c>
      <c r="T112" s="47"/>
      <c r="U112" s="10"/>
      <c r="V112" s="10"/>
      <c r="W112" s="10"/>
      <c r="X112" s="10"/>
      <c r="Y112" s="52">
        <f t="shared" si="15"/>
        <v>634</v>
      </c>
      <c r="Z112" s="116">
        <f>Y112</f>
        <v>634</v>
      </c>
      <c r="AA112" s="54">
        <v>60000</v>
      </c>
      <c r="AB112" s="55">
        <f t="shared" si="13"/>
        <v>38040000</v>
      </c>
      <c r="AC112" s="56" t="s">
        <v>38</v>
      </c>
      <c r="AD112" s="57">
        <f t="shared" si="25"/>
        <v>634</v>
      </c>
      <c r="AE112" s="58" t="s">
        <v>71</v>
      </c>
      <c r="AF112" s="54">
        <v>9500</v>
      </c>
      <c r="AG112" s="61">
        <v>1</v>
      </c>
      <c r="AH112" s="62">
        <f t="shared" si="26"/>
        <v>6023000</v>
      </c>
      <c r="AI112" s="63">
        <f t="shared" si="16"/>
        <v>6340000</v>
      </c>
      <c r="AJ112" s="63">
        <f t="shared" si="17"/>
        <v>114120000</v>
      </c>
      <c r="AK112" s="64">
        <f t="shared" si="22"/>
        <v>1.4514652014652016</v>
      </c>
      <c r="AL112" s="129">
        <v>1</v>
      </c>
      <c r="AM112" s="66">
        <f t="shared" si="23"/>
        <v>3500000</v>
      </c>
      <c r="AN112" s="63">
        <f t="shared" si="27"/>
        <v>168023000</v>
      </c>
      <c r="AO112" s="138"/>
      <c r="AP112" s="76">
        <f>AN112</f>
        <v>168023000</v>
      </c>
      <c r="AQ112" s="42"/>
      <c r="AR112" s="24"/>
      <c r="AS112" s="24"/>
      <c r="AT112" s="25"/>
      <c r="AU112" s="26"/>
      <c r="AV112" s="26"/>
    </row>
    <row r="113" spans="1:48" s="162" customFormat="1" ht="55.5" customHeight="1">
      <c r="A113" s="230">
        <v>75</v>
      </c>
      <c r="B113" s="231" t="s">
        <v>196</v>
      </c>
      <c r="C113" s="232" t="s">
        <v>197</v>
      </c>
      <c r="D113" s="233" t="s">
        <v>34</v>
      </c>
      <c r="E113" s="230">
        <v>391</v>
      </c>
      <c r="F113" s="230">
        <v>11</v>
      </c>
      <c r="G113" s="234">
        <v>102.8</v>
      </c>
      <c r="H113" s="175" t="s">
        <v>37</v>
      </c>
      <c r="I113" s="234"/>
      <c r="J113" s="234"/>
      <c r="K113" s="234"/>
      <c r="L113" s="176"/>
      <c r="M113" s="176" t="s">
        <v>198</v>
      </c>
      <c r="N113" s="234">
        <v>102.8</v>
      </c>
      <c r="O113" s="242"/>
      <c r="P113" s="48">
        <f t="shared" si="14"/>
        <v>0</v>
      </c>
      <c r="Q113" s="246"/>
      <c r="R113" s="246"/>
      <c r="S113" s="234">
        <f t="shared" si="28"/>
        <v>102.8</v>
      </c>
      <c r="T113" s="48"/>
      <c r="U113" s="246"/>
      <c r="V113" s="246"/>
      <c r="W113" s="246"/>
      <c r="X113" s="246"/>
      <c r="Y113" s="190">
        <f t="shared" si="15"/>
        <v>102.8</v>
      </c>
      <c r="Z113" s="250">
        <f>Y113</f>
        <v>102.8</v>
      </c>
      <c r="AA113" s="192">
        <v>60000</v>
      </c>
      <c r="AB113" s="193">
        <f t="shared" si="13"/>
        <v>6168000</v>
      </c>
      <c r="AC113" s="177" t="s">
        <v>38</v>
      </c>
      <c r="AD113" s="194">
        <f t="shared" si="25"/>
        <v>102.8</v>
      </c>
      <c r="AE113" s="195" t="s">
        <v>71</v>
      </c>
      <c r="AF113" s="192">
        <v>9500</v>
      </c>
      <c r="AG113" s="208">
        <v>1</v>
      </c>
      <c r="AH113" s="209">
        <f t="shared" si="26"/>
        <v>976600</v>
      </c>
      <c r="AI113" s="79">
        <f t="shared" si="16"/>
        <v>1028000</v>
      </c>
      <c r="AJ113" s="79">
        <f t="shared" si="17"/>
        <v>18504000</v>
      </c>
      <c r="AK113" s="210">
        <f t="shared" si="22"/>
        <v>0.23534798534798537</v>
      </c>
      <c r="AL113" s="258"/>
      <c r="AM113" s="212"/>
      <c r="AN113" s="79">
        <f t="shared" si="27"/>
        <v>26676600</v>
      </c>
      <c r="AO113" s="268"/>
      <c r="AP113" s="224">
        <f>AN113</f>
        <v>26676600</v>
      </c>
      <c r="AQ113" s="175"/>
      <c r="AR113" s="269"/>
      <c r="AS113" s="269"/>
      <c r="AT113" s="270"/>
      <c r="AU113" s="271"/>
      <c r="AV113" s="271"/>
    </row>
    <row r="114" spans="1:48" s="7" customFormat="1" ht="55.5" customHeight="1">
      <c r="A114" s="98"/>
      <c r="B114" s="99"/>
      <c r="C114" s="100"/>
      <c r="D114" s="101"/>
      <c r="E114" s="98"/>
      <c r="F114" s="98"/>
      <c r="G114" s="102"/>
      <c r="H114" s="103"/>
      <c r="I114" s="102"/>
      <c r="J114" s="102"/>
      <c r="K114" s="102"/>
      <c r="L114" s="105"/>
      <c r="M114" s="105"/>
      <c r="N114" s="102"/>
      <c r="O114" s="106"/>
      <c r="P114" s="47">
        <f t="shared" si="14"/>
        <v>0</v>
      </c>
      <c r="Q114" s="107"/>
      <c r="R114" s="107"/>
      <c r="S114" s="102"/>
      <c r="T114" s="108"/>
      <c r="U114" s="107"/>
      <c r="V114" s="107"/>
      <c r="W114" s="107"/>
      <c r="X114" s="107"/>
      <c r="Y114" s="52">
        <f t="shared" si="15"/>
        <v>0</v>
      </c>
      <c r="Z114" s="117"/>
      <c r="AA114" s="118"/>
      <c r="AB114" s="119"/>
      <c r="AC114" s="120"/>
      <c r="AD114" s="121"/>
      <c r="AE114" s="122"/>
      <c r="AF114" s="118"/>
      <c r="AG114" s="130"/>
      <c r="AH114" s="131"/>
      <c r="AI114" s="132"/>
      <c r="AJ114" s="132"/>
      <c r="AK114" s="133"/>
      <c r="AL114" s="134"/>
      <c r="AM114" s="135"/>
      <c r="AN114" s="132"/>
      <c r="AO114" s="139"/>
      <c r="AP114" s="140"/>
      <c r="AQ114" s="103"/>
      <c r="AR114" s="141"/>
      <c r="AS114" s="141"/>
      <c r="AT114" s="142"/>
      <c r="AU114" s="143"/>
      <c r="AV114" s="143"/>
    </row>
    <row r="115" spans="1:48" s="7" customFormat="1" ht="55.5" customHeight="1">
      <c r="A115" s="98"/>
      <c r="B115" s="99"/>
      <c r="C115" s="100"/>
      <c r="D115" s="101"/>
      <c r="E115" s="98"/>
      <c r="F115" s="98"/>
      <c r="G115" s="102"/>
      <c r="H115" s="103"/>
      <c r="I115" s="102"/>
      <c r="J115" s="102"/>
      <c r="K115" s="102"/>
      <c r="L115" s="105"/>
      <c r="M115" s="105"/>
      <c r="N115" s="102"/>
      <c r="O115" s="106"/>
      <c r="P115" s="47">
        <f t="shared" si="14"/>
        <v>0</v>
      </c>
      <c r="Q115" s="107"/>
      <c r="R115" s="107"/>
      <c r="S115" s="102"/>
      <c r="T115" s="108"/>
      <c r="U115" s="107"/>
      <c r="V115" s="107"/>
      <c r="W115" s="107"/>
      <c r="X115" s="107"/>
      <c r="Y115" s="52">
        <f t="shared" si="15"/>
        <v>0</v>
      </c>
      <c r="Z115" s="117"/>
      <c r="AA115" s="118"/>
      <c r="AB115" s="119"/>
      <c r="AC115" s="120"/>
      <c r="AD115" s="121"/>
      <c r="AE115" s="122"/>
      <c r="AF115" s="118"/>
      <c r="AG115" s="130"/>
      <c r="AH115" s="131"/>
      <c r="AI115" s="132"/>
      <c r="AJ115" s="132"/>
      <c r="AK115" s="133"/>
      <c r="AL115" s="134"/>
      <c r="AM115" s="135"/>
      <c r="AN115" s="132"/>
      <c r="AO115" s="139"/>
      <c r="AP115" s="140"/>
      <c r="AQ115" s="103"/>
      <c r="AR115" s="141"/>
      <c r="AS115" s="141"/>
      <c r="AT115" s="142"/>
      <c r="AU115" s="143"/>
      <c r="AV115" s="143"/>
    </row>
    <row r="116" spans="1:48" s="7" customFormat="1" ht="55.5" customHeight="1">
      <c r="A116" s="98"/>
      <c r="B116" s="99"/>
      <c r="C116" s="100"/>
      <c r="D116" s="101"/>
      <c r="E116" s="98"/>
      <c r="F116" s="98"/>
      <c r="G116" s="102"/>
      <c r="H116" s="103"/>
      <c r="I116" s="102"/>
      <c r="J116" s="102"/>
      <c r="K116" s="102"/>
      <c r="L116" s="105"/>
      <c r="M116" s="105"/>
      <c r="N116" s="102"/>
      <c r="O116" s="106"/>
      <c r="P116" s="47">
        <f t="shared" si="14"/>
        <v>0</v>
      </c>
      <c r="Q116" s="107"/>
      <c r="R116" s="107"/>
      <c r="S116" s="102"/>
      <c r="T116" s="108"/>
      <c r="U116" s="107"/>
      <c r="V116" s="107"/>
      <c r="W116" s="107"/>
      <c r="X116" s="107"/>
      <c r="Y116" s="52">
        <f t="shared" si="15"/>
        <v>0</v>
      </c>
      <c r="Z116" s="117"/>
      <c r="AA116" s="118"/>
      <c r="AB116" s="119"/>
      <c r="AC116" s="120"/>
      <c r="AD116" s="121"/>
      <c r="AE116" s="122"/>
      <c r="AF116" s="118"/>
      <c r="AG116" s="130"/>
      <c r="AH116" s="131"/>
      <c r="AI116" s="132"/>
      <c r="AJ116" s="132"/>
      <c r="AK116" s="133"/>
      <c r="AL116" s="134"/>
      <c r="AM116" s="135"/>
      <c r="AN116" s="132"/>
      <c r="AO116" s="139"/>
      <c r="AP116" s="140"/>
      <c r="AQ116" s="103"/>
      <c r="AR116" s="141"/>
      <c r="AS116" s="141"/>
      <c r="AT116" s="142"/>
      <c r="AU116" s="143"/>
      <c r="AV116" s="143"/>
    </row>
    <row r="117" spans="1:48" s="7" customFormat="1" ht="55.5" customHeight="1">
      <c r="A117" s="98"/>
      <c r="B117" s="99"/>
      <c r="C117" s="100"/>
      <c r="D117" s="101"/>
      <c r="E117" s="98"/>
      <c r="F117" s="98"/>
      <c r="G117" s="102"/>
      <c r="H117" s="103"/>
      <c r="I117" s="102"/>
      <c r="J117" s="102"/>
      <c r="K117" s="102"/>
      <c r="L117" s="105"/>
      <c r="M117" s="105"/>
      <c r="N117" s="102"/>
      <c r="O117" s="106"/>
      <c r="P117" s="47">
        <f t="shared" si="14"/>
        <v>0</v>
      </c>
      <c r="Q117" s="107"/>
      <c r="R117" s="107"/>
      <c r="S117" s="102"/>
      <c r="T117" s="108"/>
      <c r="U117" s="107"/>
      <c r="V117" s="107"/>
      <c r="W117" s="107"/>
      <c r="X117" s="107"/>
      <c r="Y117" s="52">
        <f t="shared" si="15"/>
        <v>0</v>
      </c>
      <c r="Z117" s="117"/>
      <c r="AA117" s="118"/>
      <c r="AB117" s="119"/>
      <c r="AC117" s="120"/>
      <c r="AD117" s="121"/>
      <c r="AE117" s="122"/>
      <c r="AF117" s="118"/>
      <c r="AG117" s="130"/>
      <c r="AH117" s="131"/>
      <c r="AI117" s="132"/>
      <c r="AJ117" s="132"/>
      <c r="AK117" s="133"/>
      <c r="AL117" s="134"/>
      <c r="AM117" s="135"/>
      <c r="AN117" s="132"/>
      <c r="AO117" s="139"/>
      <c r="AP117" s="140"/>
      <c r="AQ117" s="103"/>
      <c r="AR117" s="141"/>
      <c r="AS117" s="141"/>
      <c r="AT117" s="142"/>
      <c r="AU117" s="143"/>
      <c r="AV117" s="143"/>
    </row>
    <row r="118" spans="1:48" s="7" customFormat="1" ht="55.5" customHeight="1">
      <c r="A118" s="98"/>
      <c r="B118" s="99"/>
      <c r="C118" s="100"/>
      <c r="D118" s="101"/>
      <c r="E118" s="98"/>
      <c r="F118" s="98"/>
      <c r="G118" s="102"/>
      <c r="H118" s="103"/>
      <c r="I118" s="102"/>
      <c r="J118" s="102"/>
      <c r="K118" s="102"/>
      <c r="L118" s="105"/>
      <c r="M118" s="105"/>
      <c r="N118" s="102"/>
      <c r="O118" s="106"/>
      <c r="P118" s="47">
        <f t="shared" si="14"/>
        <v>0</v>
      </c>
      <c r="Q118" s="107"/>
      <c r="R118" s="107"/>
      <c r="S118" s="102"/>
      <c r="T118" s="108"/>
      <c r="U118" s="107"/>
      <c r="V118" s="107"/>
      <c r="W118" s="107"/>
      <c r="X118" s="107"/>
      <c r="Y118" s="52">
        <f t="shared" si="15"/>
        <v>0</v>
      </c>
      <c r="Z118" s="117"/>
      <c r="AA118" s="118"/>
      <c r="AB118" s="119"/>
      <c r="AC118" s="120"/>
      <c r="AD118" s="121"/>
      <c r="AE118" s="122"/>
      <c r="AF118" s="118"/>
      <c r="AG118" s="130"/>
      <c r="AH118" s="131"/>
      <c r="AI118" s="132"/>
      <c r="AJ118" s="132"/>
      <c r="AK118" s="133"/>
      <c r="AL118" s="134"/>
      <c r="AM118" s="135"/>
      <c r="AN118" s="132"/>
      <c r="AO118" s="139"/>
      <c r="AP118" s="140"/>
      <c r="AQ118" s="103"/>
      <c r="AR118" s="141"/>
      <c r="AS118" s="141"/>
      <c r="AT118" s="142"/>
      <c r="AU118" s="143"/>
      <c r="AV118" s="143"/>
    </row>
    <row r="119" spans="1:48" s="7" customFormat="1" ht="55.5" customHeight="1">
      <c r="A119" s="98"/>
      <c r="B119" s="99"/>
      <c r="C119" s="100"/>
      <c r="D119" s="101"/>
      <c r="E119" s="98"/>
      <c r="F119" s="98"/>
      <c r="G119" s="102"/>
      <c r="H119" s="103"/>
      <c r="I119" s="102"/>
      <c r="J119" s="102"/>
      <c r="K119" s="102"/>
      <c r="L119" s="105"/>
      <c r="M119" s="105"/>
      <c r="N119" s="102"/>
      <c r="O119" s="106"/>
      <c r="P119" s="47">
        <f t="shared" si="14"/>
        <v>0</v>
      </c>
      <c r="Q119" s="107"/>
      <c r="R119" s="107"/>
      <c r="S119" s="102"/>
      <c r="T119" s="108"/>
      <c r="U119" s="107"/>
      <c r="V119" s="107"/>
      <c r="W119" s="107"/>
      <c r="X119" s="107"/>
      <c r="Y119" s="52">
        <f t="shared" si="15"/>
        <v>0</v>
      </c>
      <c r="Z119" s="117"/>
      <c r="AA119" s="118"/>
      <c r="AB119" s="119"/>
      <c r="AC119" s="120"/>
      <c r="AD119" s="121"/>
      <c r="AE119" s="122"/>
      <c r="AF119" s="118"/>
      <c r="AG119" s="130"/>
      <c r="AH119" s="131"/>
      <c r="AI119" s="132"/>
      <c r="AJ119" s="132"/>
      <c r="AK119" s="133"/>
      <c r="AL119" s="134"/>
      <c r="AM119" s="135"/>
      <c r="AN119" s="132"/>
      <c r="AO119" s="139"/>
      <c r="AP119" s="140"/>
      <c r="AQ119" s="103"/>
      <c r="AR119" s="141"/>
      <c r="AS119" s="141"/>
      <c r="AT119" s="142"/>
      <c r="AU119" s="143"/>
      <c r="AV119" s="143"/>
    </row>
    <row r="120" spans="1:48" s="7" customFormat="1" ht="55.5" customHeight="1">
      <c r="A120" s="98"/>
      <c r="B120" s="99"/>
      <c r="C120" s="100"/>
      <c r="D120" s="101"/>
      <c r="E120" s="98"/>
      <c r="F120" s="98"/>
      <c r="G120" s="102"/>
      <c r="H120" s="103"/>
      <c r="I120" s="102"/>
      <c r="J120" s="102"/>
      <c r="K120" s="102"/>
      <c r="L120" s="105"/>
      <c r="M120" s="105"/>
      <c r="N120" s="102"/>
      <c r="O120" s="106"/>
      <c r="P120" s="47">
        <f t="shared" si="14"/>
        <v>0</v>
      </c>
      <c r="Q120" s="107"/>
      <c r="R120" s="107"/>
      <c r="S120" s="102"/>
      <c r="T120" s="108"/>
      <c r="U120" s="107"/>
      <c r="V120" s="107"/>
      <c r="W120" s="107"/>
      <c r="X120" s="107"/>
      <c r="Y120" s="52">
        <f t="shared" si="15"/>
        <v>0</v>
      </c>
      <c r="Z120" s="117"/>
      <c r="AA120" s="118"/>
      <c r="AB120" s="119"/>
      <c r="AC120" s="120"/>
      <c r="AD120" s="121"/>
      <c r="AE120" s="122"/>
      <c r="AF120" s="118"/>
      <c r="AG120" s="130"/>
      <c r="AH120" s="131"/>
      <c r="AI120" s="132"/>
      <c r="AJ120" s="132"/>
      <c r="AK120" s="133"/>
      <c r="AL120" s="134"/>
      <c r="AM120" s="135"/>
      <c r="AN120" s="132"/>
      <c r="AO120" s="139"/>
      <c r="AP120" s="140"/>
      <c r="AQ120" s="103"/>
      <c r="AR120" s="141"/>
      <c r="AS120" s="141"/>
      <c r="AT120" s="142"/>
      <c r="AU120" s="143"/>
      <c r="AV120" s="143"/>
    </row>
    <row r="121" spans="1:48" s="7" customFormat="1" ht="55.5" customHeight="1">
      <c r="A121" s="98"/>
      <c r="B121" s="99"/>
      <c r="C121" s="100"/>
      <c r="D121" s="101"/>
      <c r="E121" s="98"/>
      <c r="F121" s="98"/>
      <c r="G121" s="102"/>
      <c r="H121" s="103"/>
      <c r="I121" s="102"/>
      <c r="J121" s="102"/>
      <c r="K121" s="102"/>
      <c r="L121" s="105"/>
      <c r="M121" s="105"/>
      <c r="N121" s="102"/>
      <c r="O121" s="106"/>
      <c r="P121" s="47">
        <f t="shared" si="14"/>
        <v>0</v>
      </c>
      <c r="Q121" s="107"/>
      <c r="R121" s="107"/>
      <c r="S121" s="102"/>
      <c r="T121" s="108"/>
      <c r="U121" s="107"/>
      <c r="V121" s="107"/>
      <c r="W121" s="107"/>
      <c r="X121" s="107"/>
      <c r="Y121" s="52">
        <f t="shared" si="15"/>
        <v>0</v>
      </c>
      <c r="Z121" s="117"/>
      <c r="AA121" s="118"/>
      <c r="AB121" s="119"/>
      <c r="AC121" s="120"/>
      <c r="AD121" s="121"/>
      <c r="AE121" s="122"/>
      <c r="AF121" s="118"/>
      <c r="AG121" s="130"/>
      <c r="AH121" s="131"/>
      <c r="AI121" s="132"/>
      <c r="AJ121" s="132"/>
      <c r="AK121" s="133"/>
      <c r="AL121" s="134"/>
      <c r="AM121" s="135"/>
      <c r="AN121" s="132"/>
      <c r="AO121" s="139"/>
      <c r="AP121" s="140"/>
      <c r="AQ121" s="103"/>
      <c r="AR121" s="141"/>
      <c r="AS121" s="141"/>
      <c r="AT121" s="142"/>
      <c r="AU121" s="143"/>
      <c r="AV121" s="143"/>
    </row>
    <row r="122" spans="1:48" s="7" customFormat="1" ht="55.5" customHeight="1">
      <c r="A122" s="98"/>
      <c r="B122" s="99"/>
      <c r="C122" s="100"/>
      <c r="D122" s="101"/>
      <c r="E122" s="98"/>
      <c r="F122" s="98"/>
      <c r="G122" s="102"/>
      <c r="H122" s="103"/>
      <c r="I122" s="102"/>
      <c r="J122" s="102"/>
      <c r="K122" s="102"/>
      <c r="L122" s="105"/>
      <c r="M122" s="105"/>
      <c r="N122" s="102"/>
      <c r="O122" s="106"/>
      <c r="P122" s="47">
        <f t="shared" si="14"/>
        <v>0</v>
      </c>
      <c r="Q122" s="107"/>
      <c r="R122" s="107"/>
      <c r="S122" s="102"/>
      <c r="T122" s="108"/>
      <c r="U122" s="107"/>
      <c r="V122" s="107"/>
      <c r="W122" s="107"/>
      <c r="X122" s="107"/>
      <c r="Y122" s="52">
        <f t="shared" si="15"/>
        <v>0</v>
      </c>
      <c r="Z122" s="117"/>
      <c r="AA122" s="118"/>
      <c r="AB122" s="119"/>
      <c r="AC122" s="120"/>
      <c r="AD122" s="121"/>
      <c r="AE122" s="122"/>
      <c r="AF122" s="118"/>
      <c r="AG122" s="130"/>
      <c r="AH122" s="131"/>
      <c r="AI122" s="132"/>
      <c r="AJ122" s="132"/>
      <c r="AK122" s="133"/>
      <c r="AL122" s="134"/>
      <c r="AM122" s="135"/>
      <c r="AN122" s="132"/>
      <c r="AO122" s="139"/>
      <c r="AP122" s="140"/>
      <c r="AQ122" s="103"/>
      <c r="AR122" s="141"/>
      <c r="AS122" s="141"/>
      <c r="AT122" s="142"/>
      <c r="AU122" s="143"/>
      <c r="AV122" s="143"/>
    </row>
    <row r="123" spans="1:48" s="7" customFormat="1" ht="55.5" customHeight="1">
      <c r="A123" s="98"/>
      <c r="B123" s="99"/>
      <c r="C123" s="100"/>
      <c r="D123" s="101"/>
      <c r="E123" s="98"/>
      <c r="F123" s="98"/>
      <c r="G123" s="102"/>
      <c r="H123" s="103"/>
      <c r="I123" s="102"/>
      <c r="J123" s="102"/>
      <c r="K123" s="102"/>
      <c r="L123" s="105"/>
      <c r="M123" s="105"/>
      <c r="N123" s="102"/>
      <c r="O123" s="106"/>
      <c r="P123" s="47">
        <f t="shared" si="14"/>
        <v>0</v>
      </c>
      <c r="Q123" s="107"/>
      <c r="R123" s="107"/>
      <c r="S123" s="102"/>
      <c r="T123" s="108"/>
      <c r="U123" s="107"/>
      <c r="V123" s="107"/>
      <c r="W123" s="107"/>
      <c r="X123" s="107"/>
      <c r="Y123" s="52">
        <f t="shared" si="15"/>
        <v>0</v>
      </c>
      <c r="Z123" s="117"/>
      <c r="AA123" s="118"/>
      <c r="AB123" s="119"/>
      <c r="AC123" s="120"/>
      <c r="AD123" s="121"/>
      <c r="AE123" s="122"/>
      <c r="AF123" s="118"/>
      <c r="AG123" s="130"/>
      <c r="AH123" s="131"/>
      <c r="AI123" s="132"/>
      <c r="AJ123" s="132"/>
      <c r="AK123" s="133"/>
      <c r="AL123" s="134"/>
      <c r="AM123" s="135"/>
      <c r="AN123" s="132"/>
      <c r="AO123" s="139"/>
      <c r="AP123" s="140"/>
      <c r="AQ123" s="103"/>
      <c r="AR123" s="141"/>
      <c r="AS123" s="141"/>
      <c r="AT123" s="142"/>
      <c r="AU123" s="143"/>
      <c r="AV123" s="143"/>
    </row>
    <row r="124" spans="1:48" s="7" customFormat="1" ht="55.5" customHeight="1">
      <c r="A124" s="98"/>
      <c r="B124" s="99"/>
      <c r="C124" s="100"/>
      <c r="D124" s="101"/>
      <c r="E124" s="98"/>
      <c r="F124" s="98"/>
      <c r="G124" s="102"/>
      <c r="H124" s="103"/>
      <c r="I124" s="102"/>
      <c r="J124" s="102"/>
      <c r="K124" s="102"/>
      <c r="L124" s="105"/>
      <c r="M124" s="105"/>
      <c r="N124" s="102"/>
      <c r="O124" s="106"/>
      <c r="P124" s="47">
        <f t="shared" si="14"/>
        <v>0</v>
      </c>
      <c r="Q124" s="107"/>
      <c r="R124" s="107"/>
      <c r="S124" s="102"/>
      <c r="T124" s="108"/>
      <c r="U124" s="107"/>
      <c r="V124" s="107"/>
      <c r="W124" s="107"/>
      <c r="X124" s="107"/>
      <c r="Y124" s="52">
        <f t="shared" si="15"/>
        <v>0</v>
      </c>
      <c r="Z124" s="117"/>
      <c r="AA124" s="118"/>
      <c r="AB124" s="119"/>
      <c r="AC124" s="120"/>
      <c r="AD124" s="121"/>
      <c r="AE124" s="122"/>
      <c r="AF124" s="118"/>
      <c r="AG124" s="130"/>
      <c r="AH124" s="131"/>
      <c r="AI124" s="132"/>
      <c r="AJ124" s="132"/>
      <c r="AK124" s="133"/>
      <c r="AL124" s="134"/>
      <c r="AM124" s="135"/>
      <c r="AN124" s="132"/>
      <c r="AO124" s="139"/>
      <c r="AP124" s="140"/>
      <c r="AQ124" s="103"/>
      <c r="AR124" s="141"/>
      <c r="AS124" s="141"/>
      <c r="AT124" s="142"/>
      <c r="AU124" s="143"/>
      <c r="AV124" s="143"/>
    </row>
    <row r="125" spans="1:48" s="7" customFormat="1" ht="55.5" customHeight="1">
      <c r="A125" s="98"/>
      <c r="B125" s="99"/>
      <c r="C125" s="100"/>
      <c r="D125" s="101"/>
      <c r="E125" s="98"/>
      <c r="F125" s="98"/>
      <c r="G125" s="102"/>
      <c r="H125" s="103"/>
      <c r="I125" s="102"/>
      <c r="J125" s="102"/>
      <c r="K125" s="102"/>
      <c r="L125" s="105"/>
      <c r="M125" s="105"/>
      <c r="N125" s="102"/>
      <c r="O125" s="106"/>
      <c r="P125" s="47">
        <f t="shared" si="14"/>
        <v>0</v>
      </c>
      <c r="Q125" s="107"/>
      <c r="R125" s="107"/>
      <c r="S125" s="102"/>
      <c r="T125" s="108"/>
      <c r="U125" s="107"/>
      <c r="V125" s="107"/>
      <c r="W125" s="107"/>
      <c r="X125" s="107"/>
      <c r="Y125" s="52">
        <f t="shared" si="15"/>
        <v>0</v>
      </c>
      <c r="Z125" s="117"/>
      <c r="AA125" s="118"/>
      <c r="AB125" s="119"/>
      <c r="AC125" s="120"/>
      <c r="AD125" s="121"/>
      <c r="AE125" s="122"/>
      <c r="AF125" s="118"/>
      <c r="AG125" s="130"/>
      <c r="AH125" s="131"/>
      <c r="AI125" s="132"/>
      <c r="AJ125" s="132"/>
      <c r="AK125" s="133"/>
      <c r="AL125" s="134"/>
      <c r="AM125" s="135"/>
      <c r="AN125" s="132"/>
      <c r="AO125" s="139"/>
      <c r="AP125" s="140"/>
      <c r="AQ125" s="103"/>
      <c r="AR125" s="141"/>
      <c r="AS125" s="141"/>
      <c r="AT125" s="142"/>
      <c r="AU125" s="143"/>
      <c r="AV125" s="143"/>
    </row>
    <row r="126" spans="1:48" s="7" customFormat="1" ht="55.5" customHeight="1">
      <c r="A126" s="98"/>
      <c r="B126" s="99"/>
      <c r="C126" s="100"/>
      <c r="D126" s="101"/>
      <c r="E126" s="98"/>
      <c r="F126" s="98"/>
      <c r="G126" s="102"/>
      <c r="H126" s="103"/>
      <c r="I126" s="102"/>
      <c r="J126" s="102"/>
      <c r="K126" s="102"/>
      <c r="L126" s="105"/>
      <c r="M126" s="105"/>
      <c r="N126" s="102"/>
      <c r="O126" s="106"/>
      <c r="P126" s="47">
        <f t="shared" si="14"/>
        <v>0</v>
      </c>
      <c r="Q126" s="107"/>
      <c r="R126" s="107"/>
      <c r="S126" s="102"/>
      <c r="T126" s="108"/>
      <c r="U126" s="107"/>
      <c r="V126" s="107"/>
      <c r="W126" s="107"/>
      <c r="X126" s="107"/>
      <c r="Y126" s="52">
        <f t="shared" si="15"/>
        <v>0</v>
      </c>
      <c r="Z126" s="117"/>
      <c r="AA126" s="118"/>
      <c r="AB126" s="119"/>
      <c r="AC126" s="120"/>
      <c r="AD126" s="121"/>
      <c r="AE126" s="122"/>
      <c r="AF126" s="118"/>
      <c r="AG126" s="130"/>
      <c r="AH126" s="131"/>
      <c r="AI126" s="132"/>
      <c r="AJ126" s="132"/>
      <c r="AK126" s="133"/>
      <c r="AL126" s="134"/>
      <c r="AM126" s="135"/>
      <c r="AN126" s="132"/>
      <c r="AO126" s="139"/>
      <c r="AP126" s="140"/>
      <c r="AQ126" s="103"/>
      <c r="AR126" s="141"/>
      <c r="AS126" s="141"/>
      <c r="AT126" s="142"/>
      <c r="AU126" s="143"/>
      <c r="AV126" s="143"/>
    </row>
    <row r="127" spans="1:48" s="7" customFormat="1" ht="55.5" customHeight="1">
      <c r="A127" s="98"/>
      <c r="B127" s="99"/>
      <c r="C127" s="100"/>
      <c r="D127" s="101"/>
      <c r="E127" s="98"/>
      <c r="F127" s="98"/>
      <c r="G127" s="102"/>
      <c r="H127" s="103"/>
      <c r="I127" s="102"/>
      <c r="J127" s="102"/>
      <c r="K127" s="102"/>
      <c r="L127" s="105"/>
      <c r="M127" s="105"/>
      <c r="N127" s="102"/>
      <c r="O127" s="106"/>
      <c r="P127" s="47">
        <f t="shared" si="14"/>
        <v>0</v>
      </c>
      <c r="Q127" s="107"/>
      <c r="R127" s="107"/>
      <c r="S127" s="102"/>
      <c r="T127" s="108"/>
      <c r="U127" s="107"/>
      <c r="V127" s="107"/>
      <c r="W127" s="107"/>
      <c r="X127" s="107"/>
      <c r="Y127" s="52">
        <f t="shared" si="15"/>
        <v>0</v>
      </c>
      <c r="Z127" s="117"/>
      <c r="AA127" s="118"/>
      <c r="AB127" s="119"/>
      <c r="AC127" s="120"/>
      <c r="AD127" s="121"/>
      <c r="AE127" s="122"/>
      <c r="AF127" s="118"/>
      <c r="AG127" s="130"/>
      <c r="AH127" s="131"/>
      <c r="AI127" s="132"/>
      <c r="AJ127" s="132"/>
      <c r="AK127" s="133"/>
      <c r="AL127" s="134"/>
      <c r="AM127" s="135"/>
      <c r="AN127" s="132"/>
      <c r="AO127" s="139"/>
      <c r="AP127" s="140"/>
      <c r="AQ127" s="103"/>
      <c r="AR127" s="141"/>
      <c r="AS127" s="141"/>
      <c r="AT127" s="142"/>
      <c r="AU127" s="143"/>
      <c r="AV127" s="143"/>
    </row>
    <row r="128" spans="1:48" s="7" customFormat="1" ht="55.5" customHeight="1">
      <c r="A128" s="98"/>
      <c r="B128" s="99"/>
      <c r="C128" s="100"/>
      <c r="D128" s="101"/>
      <c r="E128" s="98"/>
      <c r="F128" s="98"/>
      <c r="G128" s="102"/>
      <c r="H128" s="103"/>
      <c r="I128" s="102"/>
      <c r="J128" s="102"/>
      <c r="K128" s="102"/>
      <c r="L128" s="105"/>
      <c r="M128" s="105"/>
      <c r="N128" s="102"/>
      <c r="O128" s="106"/>
      <c r="P128" s="47">
        <f t="shared" si="14"/>
        <v>0</v>
      </c>
      <c r="Q128" s="107"/>
      <c r="R128" s="107"/>
      <c r="S128" s="102"/>
      <c r="T128" s="108"/>
      <c r="U128" s="107"/>
      <c r="V128" s="107"/>
      <c r="W128" s="107"/>
      <c r="X128" s="107"/>
      <c r="Y128" s="52">
        <f t="shared" si="15"/>
        <v>0</v>
      </c>
      <c r="Z128" s="117"/>
      <c r="AA128" s="118"/>
      <c r="AB128" s="119"/>
      <c r="AC128" s="120"/>
      <c r="AD128" s="121"/>
      <c r="AE128" s="122"/>
      <c r="AF128" s="118"/>
      <c r="AG128" s="130"/>
      <c r="AH128" s="131"/>
      <c r="AI128" s="132"/>
      <c r="AJ128" s="132"/>
      <c r="AK128" s="133"/>
      <c r="AL128" s="134"/>
      <c r="AM128" s="135"/>
      <c r="AN128" s="132"/>
      <c r="AO128" s="139"/>
      <c r="AP128" s="140"/>
      <c r="AQ128" s="103"/>
      <c r="AR128" s="141"/>
      <c r="AS128" s="141"/>
      <c r="AT128" s="142"/>
      <c r="AU128" s="143"/>
      <c r="AV128" s="143"/>
    </row>
    <row r="129" spans="1:49" s="8" customFormat="1" ht="67.5" customHeight="1">
      <c r="A129" s="91"/>
      <c r="B129" s="92"/>
      <c r="C129" s="94"/>
      <c r="D129" s="95"/>
      <c r="E129" s="91"/>
      <c r="F129" s="91"/>
      <c r="G129" s="96"/>
      <c r="H129" s="42"/>
      <c r="I129" s="96"/>
      <c r="J129" s="96"/>
      <c r="K129" s="96"/>
      <c r="L129" s="43"/>
      <c r="M129" s="43"/>
      <c r="N129" s="96"/>
      <c r="O129" s="14"/>
      <c r="P129" s="47">
        <f t="shared" si="14"/>
        <v>0</v>
      </c>
      <c r="Q129" s="10"/>
      <c r="R129" s="10"/>
      <c r="S129" s="96"/>
      <c r="T129" s="47"/>
      <c r="U129" s="10"/>
      <c r="V129" s="10"/>
      <c r="W129" s="10"/>
      <c r="X129" s="10"/>
      <c r="Y129" s="52">
        <f t="shared" si="15"/>
        <v>0</v>
      </c>
      <c r="Z129" s="116"/>
      <c r="AA129" s="54"/>
      <c r="AB129" s="55"/>
      <c r="AC129" s="56"/>
      <c r="AD129" s="57"/>
      <c r="AE129" s="58"/>
      <c r="AF129" s="54"/>
      <c r="AG129" s="61"/>
      <c r="AH129" s="62"/>
      <c r="AI129" s="63"/>
      <c r="AJ129" s="63"/>
      <c r="AK129" s="64"/>
      <c r="AL129" s="129"/>
      <c r="AM129" s="96"/>
      <c r="AN129" s="63"/>
      <c r="AO129" s="138"/>
      <c r="AP129" s="72"/>
      <c r="AQ129" s="42"/>
      <c r="AR129" s="24"/>
      <c r="AS129" s="24"/>
      <c r="AT129" s="25"/>
      <c r="AU129" s="26"/>
      <c r="AV129" s="26"/>
      <c r="AW129" s="6"/>
    </row>
    <row r="130" spans="36:43" ht="33.75" customHeight="1">
      <c r="AJ130" s="405" t="s">
        <v>199</v>
      </c>
      <c r="AK130" s="405"/>
      <c r="AL130" s="405"/>
      <c r="AM130" s="405"/>
      <c r="AN130" s="405"/>
      <c r="AO130" s="405"/>
      <c r="AP130" s="405"/>
      <c r="AQ130" s="405"/>
    </row>
    <row r="131" spans="1:45" ht="33">
      <c r="A131" s="406" t="s">
        <v>200</v>
      </c>
      <c r="B131" s="406"/>
      <c r="C131" s="406"/>
      <c r="D131" s="406"/>
      <c r="E131" s="406"/>
      <c r="F131" s="406"/>
      <c r="G131" s="406"/>
      <c r="H131" s="406"/>
      <c r="I131" s="406"/>
      <c r="J131" s="406"/>
      <c r="K131" s="406"/>
      <c r="L131" s="406"/>
      <c r="M131" s="406"/>
      <c r="AJ131" s="392" t="s">
        <v>201</v>
      </c>
      <c r="AK131" s="392"/>
      <c r="AL131" s="392"/>
      <c r="AM131" s="392"/>
      <c r="AN131" s="392"/>
      <c r="AO131" s="392"/>
      <c r="AP131" s="392"/>
      <c r="AQ131" s="392"/>
      <c r="AR131" s="392"/>
      <c r="AS131" s="392"/>
    </row>
    <row r="132" spans="1:45" ht="40.5" customHeight="1">
      <c r="A132" s="391" t="s">
        <v>202</v>
      </c>
      <c r="B132" s="391"/>
      <c r="C132" s="391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AJ132" s="392" t="s">
        <v>203</v>
      </c>
      <c r="AK132" s="392"/>
      <c r="AL132" s="392"/>
      <c r="AM132" s="392"/>
      <c r="AN132" s="392"/>
      <c r="AO132" s="392"/>
      <c r="AP132" s="392"/>
      <c r="AQ132" s="392"/>
      <c r="AR132" s="392"/>
      <c r="AS132" s="392"/>
    </row>
    <row r="133" spans="1:45" ht="35.25" customHeight="1">
      <c r="A133" s="393" t="s">
        <v>204</v>
      </c>
      <c r="B133" s="393"/>
      <c r="C133" s="393"/>
      <c r="D133" s="393"/>
      <c r="E133" s="393"/>
      <c r="F133" s="393"/>
      <c r="G133" s="393"/>
      <c r="H133" s="393"/>
      <c r="I133" s="393"/>
      <c r="J133" s="393"/>
      <c r="K133" s="393"/>
      <c r="L133" s="393"/>
      <c r="M133" s="393"/>
      <c r="AJ133" s="392" t="s">
        <v>205</v>
      </c>
      <c r="AK133" s="392"/>
      <c r="AL133" s="392"/>
      <c r="AM133" s="392"/>
      <c r="AN133" s="392"/>
      <c r="AO133" s="392"/>
      <c r="AP133" s="392"/>
      <c r="AQ133" s="392"/>
      <c r="AR133" s="392"/>
      <c r="AS133" s="392"/>
    </row>
    <row r="134" spans="1:45" ht="33">
      <c r="A134" s="145"/>
      <c r="B134" s="145"/>
      <c r="C134" s="146"/>
      <c r="D134" s="147"/>
      <c r="E134" s="148"/>
      <c r="F134" s="148"/>
      <c r="G134" s="148"/>
      <c r="H134" s="148"/>
      <c r="I134" s="148"/>
      <c r="J134" s="150"/>
      <c r="K134" s="151"/>
      <c r="L134" s="151"/>
      <c r="M134" s="152"/>
      <c r="AJ134" s="153"/>
      <c r="AK134" s="153"/>
      <c r="AL134" s="154"/>
      <c r="AM134" s="155"/>
      <c r="AN134" s="155"/>
      <c r="AO134" s="155"/>
      <c r="AP134" s="155"/>
      <c r="AQ134" s="156"/>
      <c r="AR134" s="157"/>
      <c r="AS134" s="155"/>
    </row>
    <row r="135" spans="1:45" ht="33">
      <c r="A135" s="145"/>
      <c r="B135" s="145"/>
      <c r="C135" s="146"/>
      <c r="D135" s="147"/>
      <c r="E135" s="148"/>
      <c r="F135" s="148"/>
      <c r="G135" s="148"/>
      <c r="H135" s="148"/>
      <c r="I135" s="148"/>
      <c r="J135" s="150"/>
      <c r="K135" s="151"/>
      <c r="L135" s="151"/>
      <c r="M135" s="152"/>
      <c r="AJ135" s="153"/>
      <c r="AK135" s="153"/>
      <c r="AL135" s="154"/>
      <c r="AM135" s="155"/>
      <c r="AN135" s="155"/>
      <c r="AO135" s="155"/>
      <c r="AP135" s="155"/>
      <c r="AQ135" s="156"/>
      <c r="AR135" s="157"/>
      <c r="AS135" s="155"/>
    </row>
    <row r="136" spans="1:45" ht="33">
      <c r="A136" s="145"/>
      <c r="B136" s="145"/>
      <c r="C136" s="146"/>
      <c r="D136" s="147"/>
      <c r="E136" s="148"/>
      <c r="F136" s="148"/>
      <c r="G136" s="148"/>
      <c r="H136" s="148"/>
      <c r="I136" s="148"/>
      <c r="J136" s="150"/>
      <c r="K136" s="151"/>
      <c r="L136" s="151"/>
      <c r="M136" s="152"/>
      <c r="AJ136" s="153"/>
      <c r="AK136" s="153"/>
      <c r="AL136" s="154"/>
      <c r="AM136" s="155"/>
      <c r="AN136" s="155"/>
      <c r="AO136" s="155"/>
      <c r="AP136" s="155"/>
      <c r="AQ136" s="156"/>
      <c r="AR136" s="157"/>
      <c r="AS136" s="155"/>
    </row>
    <row r="137" spans="1:45" ht="33">
      <c r="A137" s="145"/>
      <c r="B137" s="145"/>
      <c r="C137" s="146"/>
      <c r="D137" s="147"/>
      <c r="E137" s="148"/>
      <c r="F137" s="148"/>
      <c r="G137" s="148"/>
      <c r="H137" s="148"/>
      <c r="I137" s="148"/>
      <c r="J137" s="150"/>
      <c r="K137" s="151"/>
      <c r="L137" s="151"/>
      <c r="M137" s="152"/>
      <c r="AJ137" s="153"/>
      <c r="AK137" s="153"/>
      <c r="AL137" s="154"/>
      <c r="AM137" s="155"/>
      <c r="AN137" s="155"/>
      <c r="AO137" s="155"/>
      <c r="AP137" s="155"/>
      <c r="AQ137" s="156"/>
      <c r="AR137" s="157"/>
      <c r="AS137" s="155"/>
    </row>
    <row r="138" spans="1:45" ht="33">
      <c r="A138" s="144"/>
      <c r="B138" s="144"/>
      <c r="C138" s="144"/>
      <c r="D138" s="149"/>
      <c r="E138" s="144"/>
      <c r="F138" s="144"/>
      <c r="G138" s="144"/>
      <c r="H138" s="144"/>
      <c r="I138" s="144"/>
      <c r="J138" s="144"/>
      <c r="K138" s="144"/>
      <c r="L138" s="144"/>
      <c r="M138" s="144"/>
      <c r="AJ138" s="392" t="s">
        <v>206</v>
      </c>
      <c r="AK138" s="392"/>
      <c r="AL138" s="392"/>
      <c r="AM138" s="392"/>
      <c r="AN138" s="392"/>
      <c r="AO138" s="392"/>
      <c r="AP138" s="392"/>
      <c r="AQ138" s="392"/>
      <c r="AR138" s="392"/>
      <c r="AS138" s="392"/>
    </row>
    <row r="139" spans="1:13" ht="33">
      <c r="A139" s="391"/>
      <c r="B139" s="391"/>
      <c r="C139" s="391"/>
      <c r="D139" s="391"/>
      <c r="E139" s="391"/>
      <c r="F139" s="391"/>
      <c r="G139" s="391"/>
      <c r="H139" s="391"/>
      <c r="I139" s="391"/>
      <c r="J139" s="391"/>
      <c r="K139" s="391"/>
      <c r="L139" s="391"/>
      <c r="M139" s="391"/>
    </row>
  </sheetData>
  <sheetProtection/>
  <autoFilter ref="A8:AT133"/>
  <mergeCells count="40">
    <mergeCell ref="AS5:AS7"/>
    <mergeCell ref="AC5:AH6"/>
    <mergeCell ref="S5:T6"/>
    <mergeCell ref="AI5:AJ6"/>
    <mergeCell ref="N5:R6"/>
    <mergeCell ref="E5:H6"/>
    <mergeCell ref="I5:L6"/>
    <mergeCell ref="AL5:AL7"/>
    <mergeCell ref="AM5:AM7"/>
    <mergeCell ref="AN5:AN7"/>
    <mergeCell ref="AP5:AP7"/>
    <mergeCell ref="AQ5:AQ7"/>
    <mergeCell ref="AR5:AR7"/>
    <mergeCell ref="AJ138:AS138"/>
    <mergeCell ref="A139:M139"/>
    <mergeCell ref="A5:A7"/>
    <mergeCell ref="B5:B7"/>
    <mergeCell ref="C5:C7"/>
    <mergeCell ref="I79:I80"/>
    <mergeCell ref="J79:J80"/>
    <mergeCell ref="K79:K80"/>
    <mergeCell ref="M5:M7"/>
    <mergeCell ref="Y5:Y7"/>
    <mergeCell ref="AJ130:AQ130"/>
    <mergeCell ref="A131:M131"/>
    <mergeCell ref="AJ131:AS131"/>
    <mergeCell ref="Z5:Z7"/>
    <mergeCell ref="AA5:AA7"/>
    <mergeCell ref="AB5:AB7"/>
    <mergeCell ref="AK5:AK7"/>
    <mergeCell ref="A132:M132"/>
    <mergeCell ref="AJ132:AS132"/>
    <mergeCell ref="A133:M133"/>
    <mergeCell ref="AJ133:AS133"/>
    <mergeCell ref="A1:AQ1"/>
    <mergeCell ref="A2:AQ2"/>
    <mergeCell ref="A3:AQ3"/>
    <mergeCell ref="A4:AQ4"/>
    <mergeCell ref="U5:X5"/>
    <mergeCell ref="U6:X6"/>
  </mergeCells>
  <printOptions/>
  <pageMargins left="0.41" right="0.31" top="0.42" bottom="0.31" header="0.2" footer="0.2"/>
  <pageSetup horizontalDpi="600" verticalDpi="600" orientation="landscape" paperSize="8" scale="3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W149"/>
  <sheetViews>
    <sheetView zoomScale="60" zoomScaleNormal="60" workbookViewId="0" topLeftCell="A101">
      <selection activeCell="C32" sqref="C32"/>
    </sheetView>
  </sheetViews>
  <sheetFormatPr defaultColWidth="9.140625" defaultRowHeight="15"/>
  <cols>
    <col min="1" max="1" width="9.421875" style="9" customWidth="1"/>
    <col min="2" max="2" width="33.57421875" style="10" customWidth="1"/>
    <col min="3" max="3" width="29.8515625" style="11" customWidth="1"/>
    <col min="4" max="4" width="21.57421875" style="12" customWidth="1"/>
    <col min="5" max="5" width="10.421875" style="13" customWidth="1"/>
    <col min="6" max="6" width="10.28125" style="13" customWidth="1"/>
    <col min="7" max="8" width="13.140625" style="14" customWidth="1"/>
    <col min="9" max="9" width="10.28125" style="14" customWidth="1"/>
    <col min="10" max="10" width="10.7109375" style="14" customWidth="1"/>
    <col min="11" max="11" width="14.00390625" style="14" customWidth="1"/>
    <col min="12" max="12" width="11.140625" style="14" customWidth="1"/>
    <col min="13" max="13" width="20.57421875" style="13" customWidth="1"/>
    <col min="14" max="14" width="17.28125" style="14" customWidth="1"/>
    <col min="15" max="15" width="14.140625" style="14" hidden="1" customWidth="1"/>
    <col min="16" max="16" width="20.7109375" style="10" customWidth="1"/>
    <col min="17" max="17" width="14.57421875" style="10" hidden="1" customWidth="1"/>
    <col min="18" max="18" width="13.8515625" style="10" hidden="1" customWidth="1"/>
    <col min="19" max="19" width="18.28125" style="10" customWidth="1"/>
    <col min="20" max="20" width="17.00390625" style="10" customWidth="1"/>
    <col min="21" max="21" width="13.8515625" style="10" hidden="1" customWidth="1"/>
    <col min="22" max="22" width="13.7109375" style="10" hidden="1" customWidth="1"/>
    <col min="23" max="23" width="14.8515625" style="10" hidden="1" customWidth="1"/>
    <col min="24" max="24" width="13.28125" style="10" hidden="1" customWidth="1"/>
    <col min="25" max="25" width="15.00390625" style="15" customWidth="1"/>
    <col min="26" max="26" width="17.8515625" style="16" customWidth="1"/>
    <col min="27" max="27" width="13.7109375" style="15" customWidth="1"/>
    <col min="28" max="28" width="23.28125" style="15" customWidth="1"/>
    <col min="29" max="29" width="27.421875" style="17" customWidth="1"/>
    <col min="30" max="30" width="15.00390625" style="18" customWidth="1"/>
    <col min="31" max="31" width="9.7109375" style="18" customWidth="1"/>
    <col min="32" max="32" width="14.140625" style="18" customWidth="1"/>
    <col min="33" max="33" width="11.7109375" style="18" customWidth="1"/>
    <col min="34" max="34" width="21.421875" style="19" customWidth="1"/>
    <col min="35" max="35" width="19.7109375" style="19" customWidth="1"/>
    <col min="36" max="36" width="20.8515625" style="19" customWidth="1"/>
    <col min="37" max="37" width="12.140625" style="20" customWidth="1"/>
    <col min="38" max="38" width="9.7109375" style="21" customWidth="1"/>
    <col min="39" max="39" width="21.140625" style="19" customWidth="1"/>
    <col min="40" max="40" width="20.8515625" style="22" customWidth="1"/>
    <col min="41" max="41" width="5.8515625" style="22" hidden="1" customWidth="1"/>
    <col min="42" max="42" width="23.421875" style="22" customWidth="1"/>
    <col min="43" max="43" width="39.8515625" style="23" customWidth="1"/>
    <col min="44" max="44" width="6.00390625" style="24" hidden="1" customWidth="1"/>
    <col min="45" max="45" width="1.421875" style="24" hidden="1" customWidth="1"/>
    <col min="46" max="46" width="28.140625" style="25" hidden="1" customWidth="1"/>
    <col min="47" max="47" width="3.8515625" style="26" customWidth="1"/>
    <col min="48" max="48" width="5.140625" style="26" customWidth="1"/>
    <col min="49" max="49" width="25.8515625" style="26" customWidth="1"/>
    <col min="50" max="16384" width="9.140625" style="26" customWidth="1"/>
  </cols>
  <sheetData>
    <row r="1" spans="1:43" ht="46.5" customHeight="1">
      <c r="A1" s="394" t="s">
        <v>48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4"/>
      <c r="AP1" s="394"/>
      <c r="AQ1" s="394"/>
    </row>
    <row r="2" spans="1:43" ht="39" customHeight="1">
      <c r="A2" s="395" t="s">
        <v>49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</row>
    <row r="3" spans="1:43" ht="42.75" customHeight="1">
      <c r="A3" s="397" t="s">
        <v>50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</row>
    <row r="4" spans="1:44" ht="35.25" customHeight="1" hidden="1">
      <c r="A4" s="398" t="s">
        <v>51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  <c r="AK4" s="398"/>
      <c r="AL4" s="398"/>
      <c r="AM4" s="398"/>
      <c r="AN4" s="398"/>
      <c r="AO4" s="398"/>
      <c r="AP4" s="398"/>
      <c r="AQ4" s="398"/>
      <c r="AR4" s="67"/>
    </row>
    <row r="5" spans="1:46" s="1" customFormat="1" ht="42.75" customHeight="1">
      <c r="A5" s="404" t="s">
        <v>0</v>
      </c>
      <c r="B5" s="407" t="s">
        <v>1</v>
      </c>
      <c r="C5" s="407" t="s">
        <v>52</v>
      </c>
      <c r="D5" s="29"/>
      <c r="E5" s="429" t="s">
        <v>3</v>
      </c>
      <c r="F5" s="433"/>
      <c r="G5" s="433"/>
      <c r="H5" s="430"/>
      <c r="I5" s="429" t="s">
        <v>2</v>
      </c>
      <c r="J5" s="433"/>
      <c r="K5" s="433"/>
      <c r="L5" s="430"/>
      <c r="M5" s="404" t="s">
        <v>4</v>
      </c>
      <c r="N5" s="429" t="s">
        <v>53</v>
      </c>
      <c r="O5" s="433"/>
      <c r="P5" s="433"/>
      <c r="Q5" s="433"/>
      <c r="R5" s="430"/>
      <c r="S5" s="429" t="s">
        <v>54</v>
      </c>
      <c r="T5" s="430"/>
      <c r="U5" s="399" t="s">
        <v>5</v>
      </c>
      <c r="V5" s="400"/>
      <c r="W5" s="400"/>
      <c r="X5" s="401"/>
      <c r="Y5" s="404" t="s">
        <v>6</v>
      </c>
      <c r="Z5" s="407" t="s">
        <v>7</v>
      </c>
      <c r="AA5" s="407" t="s">
        <v>8</v>
      </c>
      <c r="AB5" s="410" t="s">
        <v>9</v>
      </c>
      <c r="AC5" s="428" t="s">
        <v>10</v>
      </c>
      <c r="AD5" s="428"/>
      <c r="AE5" s="428"/>
      <c r="AF5" s="428"/>
      <c r="AG5" s="428"/>
      <c r="AH5" s="428"/>
      <c r="AI5" s="428" t="s">
        <v>11</v>
      </c>
      <c r="AJ5" s="428"/>
      <c r="AK5" s="413"/>
      <c r="AL5" s="435" t="s">
        <v>12</v>
      </c>
      <c r="AM5" s="438" t="s">
        <v>13</v>
      </c>
      <c r="AN5" s="416" t="s">
        <v>14</v>
      </c>
      <c r="AO5" s="68"/>
      <c r="AP5" s="416" t="s">
        <v>15</v>
      </c>
      <c r="AQ5" s="419" t="s">
        <v>16</v>
      </c>
      <c r="AR5" s="420" t="s">
        <v>17</v>
      </c>
      <c r="AS5" s="425" t="s">
        <v>18</v>
      </c>
      <c r="AT5" s="69"/>
    </row>
    <row r="6" spans="1:46" s="1" customFormat="1" ht="35.25" customHeight="1">
      <c r="A6" s="404"/>
      <c r="B6" s="408"/>
      <c r="C6" s="408"/>
      <c r="D6" s="30"/>
      <c r="E6" s="431"/>
      <c r="F6" s="434"/>
      <c r="G6" s="434"/>
      <c r="H6" s="432"/>
      <c r="I6" s="431"/>
      <c r="J6" s="434"/>
      <c r="K6" s="434"/>
      <c r="L6" s="432"/>
      <c r="M6" s="404"/>
      <c r="N6" s="431"/>
      <c r="O6" s="434"/>
      <c r="P6" s="434"/>
      <c r="Q6" s="434"/>
      <c r="R6" s="432"/>
      <c r="S6" s="431"/>
      <c r="T6" s="432"/>
      <c r="U6" s="399" t="s">
        <v>19</v>
      </c>
      <c r="V6" s="400"/>
      <c r="W6" s="400"/>
      <c r="X6" s="401"/>
      <c r="Y6" s="404"/>
      <c r="Z6" s="408"/>
      <c r="AA6" s="408"/>
      <c r="AB6" s="411"/>
      <c r="AC6" s="428"/>
      <c r="AD6" s="428"/>
      <c r="AE6" s="428"/>
      <c r="AF6" s="428"/>
      <c r="AG6" s="428"/>
      <c r="AH6" s="428"/>
      <c r="AI6" s="428"/>
      <c r="AJ6" s="428"/>
      <c r="AK6" s="414"/>
      <c r="AL6" s="436"/>
      <c r="AM6" s="439"/>
      <c r="AN6" s="417"/>
      <c r="AO6" s="68"/>
      <c r="AP6" s="417"/>
      <c r="AQ6" s="419"/>
      <c r="AR6" s="421"/>
      <c r="AS6" s="426"/>
      <c r="AT6" s="69"/>
    </row>
    <row r="7" spans="1:46" s="1" customFormat="1" ht="180" customHeight="1">
      <c r="A7" s="404"/>
      <c r="B7" s="409"/>
      <c r="C7" s="409"/>
      <c r="D7" s="31"/>
      <c r="E7" s="28" t="s">
        <v>22</v>
      </c>
      <c r="F7" s="32" t="s">
        <v>21</v>
      </c>
      <c r="G7" s="28" t="s">
        <v>55</v>
      </c>
      <c r="H7" s="27" t="s">
        <v>56</v>
      </c>
      <c r="I7" s="28" t="s">
        <v>22</v>
      </c>
      <c r="J7" s="28" t="s">
        <v>21</v>
      </c>
      <c r="K7" s="28" t="s">
        <v>55</v>
      </c>
      <c r="L7" s="28" t="s">
        <v>20</v>
      </c>
      <c r="M7" s="404"/>
      <c r="N7" s="44" t="s">
        <v>23</v>
      </c>
      <c r="O7" s="45" t="s">
        <v>25</v>
      </c>
      <c r="P7" s="45" t="s">
        <v>24</v>
      </c>
      <c r="Q7" s="45" t="s">
        <v>57</v>
      </c>
      <c r="R7" s="45" t="s">
        <v>25</v>
      </c>
      <c r="S7" s="45" t="s">
        <v>58</v>
      </c>
      <c r="T7" s="45" t="s">
        <v>59</v>
      </c>
      <c r="U7" s="44" t="s">
        <v>23</v>
      </c>
      <c r="V7" s="45" t="s">
        <v>25</v>
      </c>
      <c r="W7" s="45" t="s">
        <v>24</v>
      </c>
      <c r="X7" s="45" t="s">
        <v>25</v>
      </c>
      <c r="Y7" s="404"/>
      <c r="Z7" s="409"/>
      <c r="AA7" s="409"/>
      <c r="AB7" s="412"/>
      <c r="AC7" s="49" t="s">
        <v>26</v>
      </c>
      <c r="AD7" s="49" t="s">
        <v>27</v>
      </c>
      <c r="AE7" s="49" t="s">
        <v>28</v>
      </c>
      <c r="AF7" s="50" t="s">
        <v>29</v>
      </c>
      <c r="AG7" s="50" t="s">
        <v>30</v>
      </c>
      <c r="AH7" s="50" t="s">
        <v>31</v>
      </c>
      <c r="AI7" s="50" t="s">
        <v>32</v>
      </c>
      <c r="AJ7" s="50" t="s">
        <v>33</v>
      </c>
      <c r="AK7" s="415"/>
      <c r="AL7" s="437"/>
      <c r="AM7" s="440"/>
      <c r="AN7" s="418"/>
      <c r="AO7" s="68"/>
      <c r="AP7" s="418"/>
      <c r="AQ7" s="419"/>
      <c r="AR7" s="422"/>
      <c r="AS7" s="427"/>
      <c r="AT7" s="69" t="s">
        <v>34</v>
      </c>
    </row>
    <row r="8" spans="1:45" s="2" customFormat="1" ht="63.75" customHeight="1">
      <c r="A8" s="33">
        <v>1</v>
      </c>
      <c r="B8" s="33">
        <v>2</v>
      </c>
      <c r="C8" s="33">
        <v>3</v>
      </c>
      <c r="D8" s="34">
        <v>4</v>
      </c>
      <c r="E8" s="33">
        <v>5</v>
      </c>
      <c r="F8" s="33">
        <v>6</v>
      </c>
      <c r="G8" s="33">
        <v>7</v>
      </c>
      <c r="H8" s="27">
        <v>8</v>
      </c>
      <c r="I8" s="33">
        <v>9</v>
      </c>
      <c r="J8" s="33">
        <v>10</v>
      </c>
      <c r="K8" s="33">
        <v>11</v>
      </c>
      <c r="L8" s="33">
        <v>12</v>
      </c>
      <c r="M8" s="33">
        <v>13</v>
      </c>
      <c r="N8" s="33">
        <v>14</v>
      </c>
      <c r="O8" s="33">
        <v>8</v>
      </c>
      <c r="P8" s="33">
        <v>15</v>
      </c>
      <c r="Q8" s="33"/>
      <c r="R8" s="33">
        <v>10</v>
      </c>
      <c r="S8" s="33">
        <v>16</v>
      </c>
      <c r="T8" s="33">
        <v>17</v>
      </c>
      <c r="U8" s="33">
        <v>10</v>
      </c>
      <c r="V8" s="33">
        <v>12</v>
      </c>
      <c r="W8" s="33">
        <v>13</v>
      </c>
      <c r="X8" s="33"/>
      <c r="Y8" s="33" t="s">
        <v>60</v>
      </c>
      <c r="Z8" s="33">
        <v>19</v>
      </c>
      <c r="AA8" s="33">
        <v>20</v>
      </c>
      <c r="AB8" s="33" t="s">
        <v>61</v>
      </c>
      <c r="AC8" s="33">
        <v>22</v>
      </c>
      <c r="AD8" s="33">
        <v>21</v>
      </c>
      <c r="AE8" s="33">
        <v>22</v>
      </c>
      <c r="AF8" s="33">
        <v>23</v>
      </c>
      <c r="AG8" s="33">
        <v>24</v>
      </c>
      <c r="AH8" s="33" t="s">
        <v>62</v>
      </c>
      <c r="AI8" s="33" t="s">
        <v>63</v>
      </c>
      <c r="AJ8" s="33" t="s">
        <v>64</v>
      </c>
      <c r="AK8" s="59"/>
      <c r="AL8" s="60">
        <v>25</v>
      </c>
      <c r="AM8" s="33" t="s">
        <v>35</v>
      </c>
      <c r="AN8" s="33" t="s">
        <v>65</v>
      </c>
      <c r="AO8" s="33"/>
      <c r="AP8" s="33" t="s">
        <v>66</v>
      </c>
      <c r="AQ8" s="33">
        <v>27</v>
      </c>
      <c r="AR8" s="70"/>
      <c r="AS8" s="71"/>
    </row>
    <row r="9" spans="1:42" s="3" customFormat="1" ht="54.75" customHeight="1">
      <c r="A9" s="35"/>
      <c r="B9" s="36" t="s">
        <v>36</v>
      </c>
      <c r="C9" s="36"/>
      <c r="D9" s="37"/>
      <c r="G9" s="38"/>
      <c r="H9" s="27"/>
      <c r="I9" s="38"/>
      <c r="J9" s="38"/>
      <c r="K9" s="38"/>
      <c r="L9" s="38"/>
      <c r="M9" s="46"/>
      <c r="N9" s="38">
        <f>SUM(N10:N139)</f>
        <v>33786.000000000015</v>
      </c>
      <c r="O9" s="38">
        <f aca="true" t="shared" si="0" ref="O9:Y9">SUBTOTAL(9,O10:O139)</f>
        <v>0</v>
      </c>
      <c r="P9" s="38">
        <f>SUM(P10:P132)</f>
        <v>3242.600000000001</v>
      </c>
      <c r="Q9" s="38">
        <f>SUM(Q10:Q132)</f>
        <v>0</v>
      </c>
      <c r="R9" s="38">
        <f>SUM(R10:R132)</f>
        <v>208.8</v>
      </c>
      <c r="S9" s="38">
        <f>SUM(S10:S132)</f>
        <v>36685.000000000015</v>
      </c>
      <c r="T9" s="38">
        <f>SUM(T10:T132)</f>
        <v>343.6</v>
      </c>
      <c r="U9" s="38">
        <f t="shared" si="0"/>
        <v>0</v>
      </c>
      <c r="V9" s="38">
        <f t="shared" si="0"/>
        <v>0</v>
      </c>
      <c r="W9" s="38">
        <f t="shared" si="0"/>
        <v>0</v>
      </c>
      <c r="X9" s="38">
        <f t="shared" si="0"/>
        <v>0</v>
      </c>
      <c r="Y9" s="38">
        <f t="shared" si="0"/>
        <v>37028.60000000002</v>
      </c>
      <c r="Z9" s="38">
        <f>SUM(Z10:Z139)</f>
        <v>37028.600000000006</v>
      </c>
      <c r="AA9" s="38"/>
      <c r="AB9" s="51">
        <f>SUBTOTAL(9,AB10:AB139)</f>
        <v>2221716000</v>
      </c>
      <c r="AC9" s="51"/>
      <c r="AD9" s="51"/>
      <c r="AE9" s="51"/>
      <c r="AF9" s="51"/>
      <c r="AG9" s="51"/>
      <c r="AH9" s="51">
        <f>SUBTOTAL(9,AH10:AH139)</f>
        <v>351771700</v>
      </c>
      <c r="AI9" s="51">
        <f>SUBTOTAL(9,AI10:AI139)</f>
        <v>370286000</v>
      </c>
      <c r="AJ9" s="51">
        <f>SUBTOTAL(9,AJ10:AJ139)</f>
        <v>6665148000</v>
      </c>
      <c r="AK9" s="51">
        <f>SUBTOTAL(9,AK10:AK139)</f>
        <v>84.53800366300366</v>
      </c>
      <c r="AL9" s="51">
        <f>SUM(AL10:AL139)</f>
        <v>49</v>
      </c>
      <c r="AM9" s="51">
        <f>SUM(AM10:AM139)</f>
        <v>171500000</v>
      </c>
      <c r="AN9" s="51">
        <f>SUM(AN10:AN139)</f>
        <v>9780421700</v>
      </c>
      <c r="AO9" s="51">
        <f>SUBTOTAL(9,AO10:AO139)</f>
        <v>0</v>
      </c>
      <c r="AP9" s="51">
        <f>SUM(AP10:AP139)</f>
        <v>9780421700</v>
      </c>
    </row>
    <row r="10" spans="1:49" s="4" customFormat="1" ht="69" customHeight="1">
      <c r="A10" s="39">
        <v>1</v>
      </c>
      <c r="B10" s="40" t="s">
        <v>67</v>
      </c>
      <c r="C10" s="40" t="s">
        <v>68</v>
      </c>
      <c r="D10" s="41" t="s">
        <v>69</v>
      </c>
      <c r="E10" s="42">
        <v>337</v>
      </c>
      <c r="F10" s="42">
        <v>11</v>
      </c>
      <c r="G10" s="43">
        <v>76.2</v>
      </c>
      <c r="H10" s="42" t="s">
        <v>37</v>
      </c>
      <c r="I10" s="39">
        <v>288</v>
      </c>
      <c r="J10" s="39">
        <v>6</v>
      </c>
      <c r="K10" s="43">
        <v>71.1</v>
      </c>
      <c r="L10" s="43" t="s">
        <v>37</v>
      </c>
      <c r="M10" s="43" t="s">
        <v>70</v>
      </c>
      <c r="N10" s="47">
        <v>71.1</v>
      </c>
      <c r="O10" s="47"/>
      <c r="P10" s="47">
        <f>G10-N10</f>
        <v>5.1000000000000085</v>
      </c>
      <c r="Q10" s="47"/>
      <c r="R10" s="47"/>
      <c r="S10" s="47">
        <v>76.2</v>
      </c>
      <c r="T10" s="47">
        <f>N10+P10-S10</f>
        <v>0</v>
      </c>
      <c r="U10" s="47"/>
      <c r="V10" s="47"/>
      <c r="W10" s="47"/>
      <c r="X10" s="47"/>
      <c r="Y10" s="52">
        <f>S10+T10</f>
        <v>76.2</v>
      </c>
      <c r="Z10" s="53">
        <f>SUM(Y10:Y12)</f>
        <v>401.8</v>
      </c>
      <c r="AA10" s="54">
        <v>60000</v>
      </c>
      <c r="AB10" s="55">
        <f aca="true" t="shared" si="1" ref="AB10:AB53">Y10*AA10</f>
        <v>4572000</v>
      </c>
      <c r="AC10" s="56" t="s">
        <v>38</v>
      </c>
      <c r="AD10" s="57">
        <f aca="true" t="shared" si="2" ref="AD10:AD103">Y10</f>
        <v>76.2</v>
      </c>
      <c r="AE10" s="58" t="s">
        <v>71</v>
      </c>
      <c r="AF10" s="54">
        <v>9500</v>
      </c>
      <c r="AG10" s="61">
        <v>1</v>
      </c>
      <c r="AH10" s="62">
        <f>AD10*AF10*AG10</f>
        <v>723900</v>
      </c>
      <c r="AI10" s="63">
        <f>Y10*10000</f>
        <v>762000</v>
      </c>
      <c r="AJ10" s="63">
        <f>AB10*3</f>
        <v>13716000</v>
      </c>
      <c r="AK10" s="64">
        <f>Z10/(624*70%)</f>
        <v>0.919871794871795</v>
      </c>
      <c r="AL10" s="65"/>
      <c r="AM10" s="66">
        <f>AL10*3500000</f>
        <v>0</v>
      </c>
      <c r="AN10" s="63">
        <f>AB10+AH10+AI10+AJ10+AM10</f>
        <v>19773900</v>
      </c>
      <c r="AO10" s="63"/>
      <c r="AP10" s="72">
        <f>SUM(AN10:AN12)</f>
        <v>104267100</v>
      </c>
      <c r="AQ10" s="42"/>
      <c r="AR10" s="73"/>
      <c r="AS10" s="73"/>
      <c r="AT10" s="74" t="s">
        <v>72</v>
      </c>
      <c r="AW10" s="84"/>
    </row>
    <row r="11" spans="1:49" s="4" customFormat="1" ht="69" customHeight="1">
      <c r="A11" s="39">
        <v>1</v>
      </c>
      <c r="B11" s="40" t="s">
        <v>67</v>
      </c>
      <c r="C11" s="40" t="s">
        <v>68</v>
      </c>
      <c r="D11" s="41" t="s">
        <v>69</v>
      </c>
      <c r="E11" s="42">
        <v>653</v>
      </c>
      <c r="F11" s="42">
        <v>11</v>
      </c>
      <c r="G11" s="43">
        <v>236.1</v>
      </c>
      <c r="H11" s="42" t="s">
        <v>37</v>
      </c>
      <c r="I11" s="39">
        <v>303</v>
      </c>
      <c r="J11" s="39">
        <v>6</v>
      </c>
      <c r="K11" s="43">
        <v>232.8</v>
      </c>
      <c r="L11" s="43" t="s">
        <v>37</v>
      </c>
      <c r="M11" s="43" t="s">
        <v>70</v>
      </c>
      <c r="N11" s="47">
        <v>232.8</v>
      </c>
      <c r="O11" s="47"/>
      <c r="P11" s="47">
        <f aca="true" t="shared" si="3" ref="P11:P74">G11-N11</f>
        <v>3.299999999999983</v>
      </c>
      <c r="Q11" s="47"/>
      <c r="R11" s="47"/>
      <c r="S11" s="47">
        <f>N11+P11</f>
        <v>236.1</v>
      </c>
      <c r="T11" s="47"/>
      <c r="U11" s="47"/>
      <c r="V11" s="47"/>
      <c r="W11" s="47"/>
      <c r="X11" s="47"/>
      <c r="Y11" s="52">
        <f aca="true" t="shared" si="4" ref="Y11:Y74">S11+T11</f>
        <v>236.1</v>
      </c>
      <c r="Z11" s="53"/>
      <c r="AA11" s="54">
        <v>60000</v>
      </c>
      <c r="AB11" s="55">
        <f t="shared" si="1"/>
        <v>14166000</v>
      </c>
      <c r="AC11" s="56" t="s">
        <v>38</v>
      </c>
      <c r="AD11" s="57">
        <f t="shared" si="2"/>
        <v>236.1</v>
      </c>
      <c r="AE11" s="58" t="s">
        <v>71</v>
      </c>
      <c r="AF11" s="54">
        <v>9500</v>
      </c>
      <c r="AG11" s="61">
        <v>1</v>
      </c>
      <c r="AH11" s="62">
        <f>AD11*AF11</f>
        <v>2242950</v>
      </c>
      <c r="AI11" s="63">
        <f>Y11*10000</f>
        <v>2361000</v>
      </c>
      <c r="AJ11" s="63">
        <f>AB11*3</f>
        <v>42498000</v>
      </c>
      <c r="AK11" s="64">
        <f aca="true" t="shared" si="5" ref="AK11:AK98">Z11/(624*70%)</f>
        <v>0</v>
      </c>
      <c r="AL11" s="65"/>
      <c r="AM11" s="66"/>
      <c r="AN11" s="63">
        <f>AB11+AH11+AI11+AJ11+AM11</f>
        <v>61267950</v>
      </c>
      <c r="AO11" s="63"/>
      <c r="AP11" s="75"/>
      <c r="AQ11" s="42"/>
      <c r="AR11" s="73"/>
      <c r="AS11" s="73"/>
      <c r="AT11" s="74"/>
      <c r="AW11" s="84"/>
    </row>
    <row r="12" spans="1:49" s="4" customFormat="1" ht="69" customHeight="1">
      <c r="A12" s="39">
        <v>1</v>
      </c>
      <c r="B12" s="40" t="s">
        <v>67</v>
      </c>
      <c r="C12" s="40" t="s">
        <v>68</v>
      </c>
      <c r="D12" s="41" t="s">
        <v>69</v>
      </c>
      <c r="E12" s="42">
        <v>654</v>
      </c>
      <c r="F12" s="42">
        <v>11</v>
      </c>
      <c r="G12" s="43">
        <v>89.5</v>
      </c>
      <c r="H12" s="42" t="s">
        <v>37</v>
      </c>
      <c r="I12" s="39">
        <v>306</v>
      </c>
      <c r="J12" s="39">
        <v>6</v>
      </c>
      <c r="K12" s="43">
        <v>89.5</v>
      </c>
      <c r="L12" s="43" t="s">
        <v>37</v>
      </c>
      <c r="M12" s="43" t="s">
        <v>70</v>
      </c>
      <c r="N12" s="47">
        <v>89.5</v>
      </c>
      <c r="O12" s="47"/>
      <c r="P12" s="47">
        <f t="shared" si="3"/>
        <v>0</v>
      </c>
      <c r="Q12" s="47"/>
      <c r="R12" s="47"/>
      <c r="S12" s="47">
        <v>89.5</v>
      </c>
      <c r="T12" s="47"/>
      <c r="U12" s="47"/>
      <c r="V12" s="47"/>
      <c r="W12" s="47"/>
      <c r="X12" s="47"/>
      <c r="Y12" s="52">
        <f t="shared" si="4"/>
        <v>89.5</v>
      </c>
      <c r="Z12" s="53"/>
      <c r="AA12" s="54">
        <v>60000</v>
      </c>
      <c r="AB12" s="55">
        <f t="shared" si="1"/>
        <v>5370000</v>
      </c>
      <c r="AC12" s="56" t="s">
        <v>38</v>
      </c>
      <c r="AD12" s="57">
        <f t="shared" si="2"/>
        <v>89.5</v>
      </c>
      <c r="AE12" s="58" t="s">
        <v>71</v>
      </c>
      <c r="AF12" s="54">
        <v>9500</v>
      </c>
      <c r="AG12" s="61">
        <v>1</v>
      </c>
      <c r="AH12" s="62">
        <f>AD12*AF12</f>
        <v>850250</v>
      </c>
      <c r="AI12" s="63">
        <f>Y12*10000</f>
        <v>895000</v>
      </c>
      <c r="AJ12" s="63">
        <f>AB12*3</f>
        <v>16110000</v>
      </c>
      <c r="AK12" s="64">
        <f t="shared" si="5"/>
        <v>0</v>
      </c>
      <c r="AL12" s="65"/>
      <c r="AM12" s="66"/>
      <c r="AN12" s="63">
        <f>AB12+AH12+AI12+AJ12+AM12</f>
        <v>23225250</v>
      </c>
      <c r="AO12" s="63"/>
      <c r="AP12" s="75"/>
      <c r="AQ12" s="42"/>
      <c r="AR12" s="73"/>
      <c r="AS12" s="73"/>
      <c r="AT12" s="74"/>
      <c r="AW12" s="84"/>
    </row>
    <row r="13" spans="1:46" s="4" customFormat="1" ht="69" customHeight="1">
      <c r="A13" s="39">
        <v>2</v>
      </c>
      <c r="B13" s="40" t="s">
        <v>73</v>
      </c>
      <c r="C13" s="40" t="s">
        <v>74</v>
      </c>
      <c r="D13" s="41" t="s">
        <v>69</v>
      </c>
      <c r="E13" s="42">
        <v>165</v>
      </c>
      <c r="F13" s="42">
        <v>11</v>
      </c>
      <c r="G13" s="43">
        <v>535.6</v>
      </c>
      <c r="H13" s="42" t="s">
        <v>37</v>
      </c>
      <c r="I13" s="39">
        <v>181</v>
      </c>
      <c r="J13" s="39">
        <v>6</v>
      </c>
      <c r="K13" s="43">
        <v>515.3</v>
      </c>
      <c r="L13" s="43" t="s">
        <v>37</v>
      </c>
      <c r="M13" s="43" t="s">
        <v>75</v>
      </c>
      <c r="N13" s="47">
        <v>515.3</v>
      </c>
      <c r="O13" s="47"/>
      <c r="P13" s="47">
        <f t="shared" si="3"/>
        <v>20.300000000000068</v>
      </c>
      <c r="Q13" s="47"/>
      <c r="R13" s="47"/>
      <c r="S13" s="47">
        <v>535.6</v>
      </c>
      <c r="T13" s="47">
        <f>N13+P13-S13</f>
        <v>0</v>
      </c>
      <c r="U13" s="47"/>
      <c r="V13" s="47"/>
      <c r="W13" s="47"/>
      <c r="X13" s="47"/>
      <c r="Y13" s="52">
        <f t="shared" si="4"/>
        <v>535.6</v>
      </c>
      <c r="Z13" s="53">
        <f>Y13</f>
        <v>535.6</v>
      </c>
      <c r="AA13" s="54">
        <v>60000</v>
      </c>
      <c r="AB13" s="55">
        <f t="shared" si="1"/>
        <v>32136000</v>
      </c>
      <c r="AC13" s="56" t="s">
        <v>38</v>
      </c>
      <c r="AD13" s="57">
        <f t="shared" si="2"/>
        <v>535.6</v>
      </c>
      <c r="AE13" s="58" t="s">
        <v>71</v>
      </c>
      <c r="AF13" s="54">
        <v>9500</v>
      </c>
      <c r="AG13" s="61">
        <v>1</v>
      </c>
      <c r="AH13" s="62">
        <f aca="true" t="shared" si="6" ref="AH13:AH103">AD13*AF13*AG13</f>
        <v>5088200</v>
      </c>
      <c r="AI13" s="63">
        <f aca="true" t="shared" si="7" ref="AI13:AI69">Y13*10000</f>
        <v>5356000</v>
      </c>
      <c r="AJ13" s="63">
        <f aca="true" t="shared" si="8" ref="AJ13:AJ64">AB13*3</f>
        <v>96408000</v>
      </c>
      <c r="AK13" s="64">
        <f t="shared" si="5"/>
        <v>1.2261904761904763</v>
      </c>
      <c r="AL13" s="65">
        <v>1</v>
      </c>
      <c r="AM13" s="66">
        <f aca="true" t="shared" si="9" ref="AM13:AM64">AL13*3500000</f>
        <v>3500000</v>
      </c>
      <c r="AN13" s="63">
        <f>AB13+AH13+AI13+AJ13+AM13</f>
        <v>142488200</v>
      </c>
      <c r="AO13" s="63"/>
      <c r="AP13" s="76">
        <f>AN13</f>
        <v>142488200</v>
      </c>
      <c r="AQ13" s="42"/>
      <c r="AR13" s="73"/>
      <c r="AS13" s="73"/>
      <c r="AT13" s="74"/>
    </row>
    <row r="14" spans="1:46" s="4" customFormat="1" ht="66.75" customHeight="1">
      <c r="A14" s="39">
        <v>3</v>
      </c>
      <c r="B14" s="40" t="s">
        <v>76</v>
      </c>
      <c r="C14" s="40"/>
      <c r="D14" s="41" t="s">
        <v>69</v>
      </c>
      <c r="E14" s="42">
        <v>113</v>
      </c>
      <c r="F14" s="42">
        <v>11</v>
      </c>
      <c r="G14" s="43">
        <v>229</v>
      </c>
      <c r="H14" s="42" t="s">
        <v>37</v>
      </c>
      <c r="I14" s="39">
        <v>36</v>
      </c>
      <c r="J14" s="39">
        <v>3</v>
      </c>
      <c r="K14" s="43">
        <v>412</v>
      </c>
      <c r="L14" s="43" t="s">
        <v>37</v>
      </c>
      <c r="M14" s="43" t="s">
        <v>75</v>
      </c>
      <c r="N14" s="47">
        <v>38.5</v>
      </c>
      <c r="O14" s="47"/>
      <c r="P14" s="47"/>
      <c r="Q14" s="47"/>
      <c r="R14" s="47"/>
      <c r="S14" s="47">
        <v>38.5</v>
      </c>
      <c r="T14" s="47"/>
      <c r="U14" s="47"/>
      <c r="V14" s="47"/>
      <c r="W14" s="47"/>
      <c r="X14" s="47"/>
      <c r="Y14" s="52">
        <f t="shared" si="4"/>
        <v>38.5</v>
      </c>
      <c r="Z14" s="53">
        <f>Y14</f>
        <v>38.5</v>
      </c>
      <c r="AA14" s="54">
        <v>60000</v>
      </c>
      <c r="AB14" s="55">
        <f t="shared" si="1"/>
        <v>2310000</v>
      </c>
      <c r="AC14" s="56" t="s">
        <v>38</v>
      </c>
      <c r="AD14" s="57">
        <f t="shared" si="2"/>
        <v>38.5</v>
      </c>
      <c r="AE14" s="58" t="s">
        <v>71</v>
      </c>
      <c r="AF14" s="54">
        <v>9500</v>
      </c>
      <c r="AG14" s="61">
        <v>1</v>
      </c>
      <c r="AH14" s="62">
        <f t="shared" si="6"/>
        <v>365750</v>
      </c>
      <c r="AI14" s="63">
        <f t="shared" si="7"/>
        <v>385000</v>
      </c>
      <c r="AJ14" s="63">
        <f t="shared" si="8"/>
        <v>6930000</v>
      </c>
      <c r="AK14" s="64">
        <f t="shared" si="5"/>
        <v>0.08814102564102565</v>
      </c>
      <c r="AL14" s="65"/>
      <c r="AM14" s="66"/>
      <c r="AN14" s="63">
        <f aca="true" t="shared" si="10" ref="AN14:AN69">AB14+AH14+AI14+AJ14+AM14</f>
        <v>9990750</v>
      </c>
      <c r="AO14" s="63"/>
      <c r="AP14" s="77">
        <f>AN14</f>
        <v>9990750</v>
      </c>
      <c r="AQ14" s="42"/>
      <c r="AR14" s="73"/>
      <c r="AS14" s="73"/>
      <c r="AT14" s="74"/>
    </row>
    <row r="15" spans="1:46" s="4" customFormat="1" ht="58.5" customHeight="1">
      <c r="A15" s="39">
        <v>4</v>
      </c>
      <c r="B15" s="40" t="s">
        <v>79</v>
      </c>
      <c r="C15" s="40"/>
      <c r="D15" s="41" t="s">
        <v>69</v>
      </c>
      <c r="E15" s="42">
        <v>653</v>
      </c>
      <c r="F15" s="42">
        <v>5</v>
      </c>
      <c r="G15" s="43">
        <v>200.3</v>
      </c>
      <c r="H15" s="42" t="s">
        <v>37</v>
      </c>
      <c r="I15" s="39">
        <v>725</v>
      </c>
      <c r="J15" s="39">
        <v>2</v>
      </c>
      <c r="K15" s="43">
        <v>200.3</v>
      </c>
      <c r="L15" s="43" t="s">
        <v>37</v>
      </c>
      <c r="M15" s="43" t="s">
        <v>80</v>
      </c>
      <c r="N15" s="47">
        <v>200.3</v>
      </c>
      <c r="O15" s="47"/>
      <c r="P15" s="47">
        <f t="shared" si="3"/>
        <v>0</v>
      </c>
      <c r="Q15" s="47"/>
      <c r="R15" s="47"/>
      <c r="S15" s="47">
        <f aca="true" t="shared" si="11" ref="S15:S20">N15+P15</f>
        <v>200.3</v>
      </c>
      <c r="T15" s="47">
        <f>N15+P15-S15</f>
        <v>0</v>
      </c>
      <c r="U15" s="47"/>
      <c r="V15" s="47"/>
      <c r="W15" s="47"/>
      <c r="X15" s="47"/>
      <c r="Y15" s="52">
        <f t="shared" si="4"/>
        <v>200.3</v>
      </c>
      <c r="Z15" s="53">
        <f>Y15</f>
        <v>200.3</v>
      </c>
      <c r="AA15" s="54">
        <v>60000</v>
      </c>
      <c r="AB15" s="55">
        <f t="shared" si="1"/>
        <v>12018000</v>
      </c>
      <c r="AC15" s="56" t="s">
        <v>38</v>
      </c>
      <c r="AD15" s="57">
        <f t="shared" si="2"/>
        <v>200.3</v>
      </c>
      <c r="AE15" s="58" t="s">
        <v>71</v>
      </c>
      <c r="AF15" s="54">
        <v>9500</v>
      </c>
      <c r="AG15" s="61">
        <v>1</v>
      </c>
      <c r="AH15" s="62">
        <f t="shared" si="6"/>
        <v>1902850</v>
      </c>
      <c r="AI15" s="63">
        <f t="shared" si="7"/>
        <v>2003000</v>
      </c>
      <c r="AJ15" s="63">
        <f t="shared" si="8"/>
        <v>36054000</v>
      </c>
      <c r="AK15" s="64">
        <f t="shared" si="5"/>
        <v>0.45856227106227115</v>
      </c>
      <c r="AL15" s="65"/>
      <c r="AM15" s="66">
        <f t="shared" si="9"/>
        <v>0</v>
      </c>
      <c r="AN15" s="63">
        <f t="shared" si="10"/>
        <v>51977850</v>
      </c>
      <c r="AO15" s="63"/>
      <c r="AP15" s="72">
        <f>AN15</f>
        <v>51977850</v>
      </c>
      <c r="AQ15" s="42"/>
      <c r="AR15" s="73"/>
      <c r="AS15" s="73"/>
      <c r="AT15" s="74"/>
    </row>
    <row r="16" spans="1:46" s="4" customFormat="1" ht="61.5" customHeight="1">
      <c r="A16" s="39">
        <v>5</v>
      </c>
      <c r="B16" s="40" t="s">
        <v>207</v>
      </c>
      <c r="C16" s="40" t="s">
        <v>208</v>
      </c>
      <c r="D16" s="41" t="s">
        <v>209</v>
      </c>
      <c r="E16" s="42">
        <v>236</v>
      </c>
      <c r="F16" s="42">
        <v>11</v>
      </c>
      <c r="G16" s="43">
        <v>1560.8</v>
      </c>
      <c r="H16" s="42" t="s">
        <v>37</v>
      </c>
      <c r="I16" s="39">
        <v>347</v>
      </c>
      <c r="J16" s="39">
        <v>6</v>
      </c>
      <c r="K16" s="43">
        <v>1561</v>
      </c>
      <c r="L16" s="43" t="s">
        <v>37</v>
      </c>
      <c r="M16" s="43" t="s">
        <v>183</v>
      </c>
      <c r="N16" s="47">
        <v>1429.1</v>
      </c>
      <c r="O16" s="47"/>
      <c r="P16" s="47">
        <f t="shared" si="3"/>
        <v>131.70000000000005</v>
      </c>
      <c r="Q16" s="47"/>
      <c r="R16" s="47"/>
      <c r="S16" s="47">
        <f t="shared" si="11"/>
        <v>1560.8</v>
      </c>
      <c r="T16" s="47">
        <f>G16-S16</f>
        <v>0</v>
      </c>
      <c r="U16" s="47"/>
      <c r="V16" s="47"/>
      <c r="W16" s="47"/>
      <c r="X16" s="47"/>
      <c r="Y16" s="52">
        <f t="shared" si="4"/>
        <v>1560.8</v>
      </c>
      <c r="Z16" s="53">
        <f>Y16</f>
        <v>1560.8</v>
      </c>
      <c r="AA16" s="54">
        <v>60000</v>
      </c>
      <c r="AB16" s="55">
        <f t="shared" si="1"/>
        <v>93648000</v>
      </c>
      <c r="AC16" s="56" t="s">
        <v>38</v>
      </c>
      <c r="AD16" s="57">
        <f t="shared" si="2"/>
        <v>1560.8</v>
      </c>
      <c r="AE16" s="58" t="s">
        <v>71</v>
      </c>
      <c r="AF16" s="54">
        <v>9500</v>
      </c>
      <c r="AG16" s="61">
        <v>1</v>
      </c>
      <c r="AH16" s="62">
        <f t="shared" si="6"/>
        <v>14827600</v>
      </c>
      <c r="AI16" s="63">
        <f t="shared" si="7"/>
        <v>15608000</v>
      </c>
      <c r="AJ16" s="63">
        <f t="shared" si="8"/>
        <v>280944000</v>
      </c>
      <c r="AK16" s="64">
        <f t="shared" si="5"/>
        <v>3.5732600732600734</v>
      </c>
      <c r="AL16" s="65">
        <v>3</v>
      </c>
      <c r="AM16" s="66">
        <f t="shared" si="9"/>
        <v>10500000</v>
      </c>
      <c r="AN16" s="63">
        <f t="shared" si="10"/>
        <v>415527600</v>
      </c>
      <c r="AO16" s="63"/>
      <c r="AP16" s="76">
        <f>AN16</f>
        <v>415527600</v>
      </c>
      <c r="AQ16" s="42"/>
      <c r="AR16" s="73"/>
      <c r="AS16" s="73"/>
      <c r="AT16" s="74"/>
    </row>
    <row r="17" spans="1:46" s="4" customFormat="1" ht="63.75" customHeight="1">
      <c r="A17" s="39">
        <v>6</v>
      </c>
      <c r="B17" s="40" t="s">
        <v>81</v>
      </c>
      <c r="C17" s="40"/>
      <c r="D17" s="41"/>
      <c r="E17" s="42">
        <v>33</v>
      </c>
      <c r="F17" s="42">
        <v>11</v>
      </c>
      <c r="G17" s="43">
        <v>814.4</v>
      </c>
      <c r="H17" s="42" t="s">
        <v>37</v>
      </c>
      <c r="I17" s="39">
        <v>52</v>
      </c>
      <c r="J17" s="39">
        <v>6</v>
      </c>
      <c r="K17" s="43">
        <v>822.6</v>
      </c>
      <c r="L17" s="43" t="s">
        <v>37</v>
      </c>
      <c r="M17" s="43" t="s">
        <v>80</v>
      </c>
      <c r="N17" s="47">
        <v>814.4</v>
      </c>
      <c r="O17" s="47"/>
      <c r="P17" s="47">
        <f t="shared" si="3"/>
        <v>0</v>
      </c>
      <c r="Q17" s="47"/>
      <c r="R17" s="47"/>
      <c r="S17" s="47">
        <f t="shared" si="11"/>
        <v>814.4</v>
      </c>
      <c r="T17" s="47">
        <f aca="true" t="shared" si="12" ref="T17:T105">G17-S17</f>
        <v>0</v>
      </c>
      <c r="U17" s="47"/>
      <c r="V17" s="47"/>
      <c r="W17" s="47"/>
      <c r="X17" s="47"/>
      <c r="Y17" s="52">
        <f t="shared" si="4"/>
        <v>814.4</v>
      </c>
      <c r="Z17" s="53">
        <f>SUM(Y17:Y19)</f>
        <v>1629.6999999999998</v>
      </c>
      <c r="AA17" s="54">
        <v>60000</v>
      </c>
      <c r="AB17" s="55">
        <f t="shared" si="1"/>
        <v>48864000</v>
      </c>
      <c r="AC17" s="56" t="s">
        <v>38</v>
      </c>
      <c r="AD17" s="57">
        <f t="shared" si="2"/>
        <v>814.4</v>
      </c>
      <c r="AE17" s="58" t="s">
        <v>71</v>
      </c>
      <c r="AF17" s="54">
        <v>9500</v>
      </c>
      <c r="AG17" s="61">
        <v>1</v>
      </c>
      <c r="AH17" s="62">
        <f t="shared" si="6"/>
        <v>7736800</v>
      </c>
      <c r="AI17" s="63">
        <f t="shared" si="7"/>
        <v>8144000</v>
      </c>
      <c r="AJ17" s="63">
        <f t="shared" si="8"/>
        <v>146592000</v>
      </c>
      <c r="AK17" s="64">
        <f t="shared" si="5"/>
        <v>3.7309981684981683</v>
      </c>
      <c r="AL17" s="65">
        <v>3</v>
      </c>
      <c r="AM17" s="66">
        <f t="shared" si="9"/>
        <v>10500000</v>
      </c>
      <c r="AN17" s="63">
        <f t="shared" si="10"/>
        <v>221836800</v>
      </c>
      <c r="AO17" s="63"/>
      <c r="AP17" s="77">
        <f>SUM(AN17:AN19)</f>
        <v>433407150</v>
      </c>
      <c r="AQ17" s="42"/>
      <c r="AR17" s="73"/>
      <c r="AS17" s="73"/>
      <c r="AT17" s="74"/>
    </row>
    <row r="18" spans="1:46" s="4" customFormat="1" ht="63.75" customHeight="1">
      <c r="A18" s="39">
        <v>6</v>
      </c>
      <c r="B18" s="40" t="s">
        <v>81</v>
      </c>
      <c r="C18" s="40"/>
      <c r="D18" s="41"/>
      <c r="E18" s="42">
        <v>34</v>
      </c>
      <c r="F18" s="42">
        <v>11</v>
      </c>
      <c r="G18" s="43">
        <v>434.7</v>
      </c>
      <c r="H18" s="42" t="s">
        <v>37</v>
      </c>
      <c r="I18" s="39">
        <v>30</v>
      </c>
      <c r="J18" s="39">
        <v>6</v>
      </c>
      <c r="K18" s="43">
        <v>434.7</v>
      </c>
      <c r="L18" s="43" t="s">
        <v>37</v>
      </c>
      <c r="M18" s="43" t="s">
        <v>80</v>
      </c>
      <c r="N18" s="47">
        <v>434.7</v>
      </c>
      <c r="O18" s="47"/>
      <c r="P18" s="47">
        <f t="shared" si="3"/>
        <v>0</v>
      </c>
      <c r="Q18" s="47"/>
      <c r="R18" s="47"/>
      <c r="S18" s="47">
        <f t="shared" si="11"/>
        <v>434.7</v>
      </c>
      <c r="T18" s="47"/>
      <c r="U18" s="47"/>
      <c r="V18" s="47"/>
      <c r="W18" s="47"/>
      <c r="X18" s="47"/>
      <c r="Y18" s="52">
        <f t="shared" si="4"/>
        <v>434.7</v>
      </c>
      <c r="Z18" s="53"/>
      <c r="AA18" s="54">
        <v>60000</v>
      </c>
      <c r="AB18" s="55">
        <f t="shared" si="1"/>
        <v>26082000</v>
      </c>
      <c r="AC18" s="56" t="s">
        <v>38</v>
      </c>
      <c r="AD18" s="57">
        <f t="shared" si="2"/>
        <v>434.7</v>
      </c>
      <c r="AE18" s="58" t="s">
        <v>71</v>
      </c>
      <c r="AF18" s="54">
        <v>9500</v>
      </c>
      <c r="AG18" s="61">
        <v>1</v>
      </c>
      <c r="AH18" s="62">
        <f t="shared" si="6"/>
        <v>4129650</v>
      </c>
      <c r="AI18" s="63">
        <f t="shared" si="7"/>
        <v>4347000</v>
      </c>
      <c r="AJ18" s="63">
        <f t="shared" si="8"/>
        <v>78246000</v>
      </c>
      <c r="AK18" s="64">
        <f t="shared" si="5"/>
        <v>0</v>
      </c>
      <c r="AL18" s="65"/>
      <c r="AM18" s="66"/>
      <c r="AN18" s="63">
        <f t="shared" si="10"/>
        <v>112804650</v>
      </c>
      <c r="AO18" s="63"/>
      <c r="AP18" s="77"/>
      <c r="AQ18" s="42"/>
      <c r="AR18" s="73"/>
      <c r="AS18" s="73"/>
      <c r="AT18" s="74"/>
    </row>
    <row r="19" spans="1:46" s="4" customFormat="1" ht="63.75" customHeight="1">
      <c r="A19" s="39">
        <v>6</v>
      </c>
      <c r="B19" s="40" t="s">
        <v>81</v>
      </c>
      <c r="C19" s="40"/>
      <c r="D19" s="41"/>
      <c r="E19" s="42">
        <v>652</v>
      </c>
      <c r="F19" s="42">
        <v>11</v>
      </c>
      <c r="G19" s="43">
        <v>380.6</v>
      </c>
      <c r="H19" s="42" t="s">
        <v>37</v>
      </c>
      <c r="I19" s="39">
        <v>278</v>
      </c>
      <c r="J19" s="39">
        <v>6</v>
      </c>
      <c r="K19" s="43">
        <v>278</v>
      </c>
      <c r="L19" s="43" t="s">
        <v>37</v>
      </c>
      <c r="M19" s="43" t="s">
        <v>80</v>
      </c>
      <c r="N19" s="47">
        <v>278</v>
      </c>
      <c r="O19" s="47"/>
      <c r="P19" s="47">
        <f t="shared" si="3"/>
        <v>102.60000000000002</v>
      </c>
      <c r="Q19" s="47"/>
      <c r="R19" s="47"/>
      <c r="S19" s="47">
        <f t="shared" si="11"/>
        <v>380.6</v>
      </c>
      <c r="T19" s="47"/>
      <c r="U19" s="47"/>
      <c r="V19" s="47"/>
      <c r="W19" s="47"/>
      <c r="X19" s="47"/>
      <c r="Y19" s="52">
        <f t="shared" si="4"/>
        <v>380.6</v>
      </c>
      <c r="Z19" s="53"/>
      <c r="AA19" s="54">
        <v>60000</v>
      </c>
      <c r="AB19" s="55">
        <f t="shared" si="1"/>
        <v>22836000</v>
      </c>
      <c r="AC19" s="56" t="s">
        <v>38</v>
      </c>
      <c r="AD19" s="57">
        <f t="shared" si="2"/>
        <v>380.6</v>
      </c>
      <c r="AE19" s="58" t="s">
        <v>71</v>
      </c>
      <c r="AF19" s="54">
        <v>9500</v>
      </c>
      <c r="AG19" s="61">
        <v>1</v>
      </c>
      <c r="AH19" s="62">
        <f t="shared" si="6"/>
        <v>3615700</v>
      </c>
      <c r="AI19" s="63">
        <f t="shared" si="7"/>
        <v>3806000</v>
      </c>
      <c r="AJ19" s="63">
        <f t="shared" si="8"/>
        <v>68508000</v>
      </c>
      <c r="AK19" s="64">
        <f t="shared" si="5"/>
        <v>0</v>
      </c>
      <c r="AL19" s="65"/>
      <c r="AM19" s="66"/>
      <c r="AN19" s="63">
        <f t="shared" si="10"/>
        <v>98765700</v>
      </c>
      <c r="AO19" s="63"/>
      <c r="AP19" s="77"/>
      <c r="AQ19" s="42"/>
      <c r="AR19" s="73"/>
      <c r="AS19" s="73"/>
      <c r="AT19" s="74"/>
    </row>
    <row r="20" spans="1:46" s="4" customFormat="1" ht="61.5" customHeight="1">
      <c r="A20" s="39">
        <v>7</v>
      </c>
      <c r="B20" s="40" t="s">
        <v>82</v>
      </c>
      <c r="C20" s="40" t="s">
        <v>83</v>
      </c>
      <c r="D20" s="41"/>
      <c r="E20" s="42">
        <v>657</v>
      </c>
      <c r="F20" s="42">
        <v>5</v>
      </c>
      <c r="G20" s="43">
        <v>466.6</v>
      </c>
      <c r="H20" s="42" t="s">
        <v>37</v>
      </c>
      <c r="I20" s="39">
        <v>749</v>
      </c>
      <c r="J20" s="39">
        <v>2</v>
      </c>
      <c r="K20" s="43">
        <v>466.5</v>
      </c>
      <c r="L20" s="43" t="s">
        <v>37</v>
      </c>
      <c r="M20" s="43" t="s">
        <v>84</v>
      </c>
      <c r="N20" s="47">
        <v>466.6</v>
      </c>
      <c r="O20" s="47"/>
      <c r="P20" s="47">
        <f t="shared" si="3"/>
        <v>0</v>
      </c>
      <c r="Q20" s="47"/>
      <c r="R20" s="47">
        <v>208.8</v>
      </c>
      <c r="S20" s="47">
        <f t="shared" si="11"/>
        <v>466.6</v>
      </c>
      <c r="T20" s="47">
        <f t="shared" si="12"/>
        <v>0</v>
      </c>
      <c r="U20" s="47"/>
      <c r="V20" s="47"/>
      <c r="W20" s="47"/>
      <c r="X20" s="47"/>
      <c r="Y20" s="52">
        <f t="shared" si="4"/>
        <v>466.6</v>
      </c>
      <c r="Z20" s="53">
        <f>Y20</f>
        <v>466.6</v>
      </c>
      <c r="AA20" s="54">
        <v>60000</v>
      </c>
      <c r="AB20" s="55">
        <f t="shared" si="1"/>
        <v>27996000</v>
      </c>
      <c r="AC20" s="56" t="s">
        <v>38</v>
      </c>
      <c r="AD20" s="57">
        <f t="shared" si="2"/>
        <v>466.6</v>
      </c>
      <c r="AE20" s="58" t="s">
        <v>71</v>
      </c>
      <c r="AF20" s="54">
        <v>9500</v>
      </c>
      <c r="AG20" s="61">
        <v>1</v>
      </c>
      <c r="AH20" s="62">
        <f t="shared" si="6"/>
        <v>4432700</v>
      </c>
      <c r="AI20" s="63">
        <f t="shared" si="7"/>
        <v>4666000</v>
      </c>
      <c r="AJ20" s="63">
        <f t="shared" si="8"/>
        <v>83988000</v>
      </c>
      <c r="AK20" s="64">
        <f t="shared" si="5"/>
        <v>1.0682234432234434</v>
      </c>
      <c r="AL20" s="65">
        <v>1</v>
      </c>
      <c r="AM20" s="66">
        <f t="shared" si="9"/>
        <v>3500000</v>
      </c>
      <c r="AN20" s="63">
        <f t="shared" si="10"/>
        <v>124582700</v>
      </c>
      <c r="AO20" s="63"/>
      <c r="AP20" s="72">
        <f>AN20</f>
        <v>124582700</v>
      </c>
      <c r="AQ20" s="42"/>
      <c r="AR20" s="73"/>
      <c r="AS20" s="73"/>
      <c r="AT20" s="78"/>
    </row>
    <row r="21" spans="1:46" s="4" customFormat="1" ht="65.25" customHeight="1">
      <c r="A21" s="39">
        <v>8</v>
      </c>
      <c r="B21" s="40" t="s">
        <v>85</v>
      </c>
      <c r="C21" s="40"/>
      <c r="D21" s="41" t="s">
        <v>69</v>
      </c>
      <c r="E21" s="42">
        <v>261</v>
      </c>
      <c r="F21" s="42">
        <v>11</v>
      </c>
      <c r="G21" s="43">
        <v>700.7</v>
      </c>
      <c r="H21" s="42" t="s">
        <v>37</v>
      </c>
      <c r="I21" s="39">
        <v>347</v>
      </c>
      <c r="J21" s="39">
        <v>6</v>
      </c>
      <c r="K21" s="43">
        <v>695.7</v>
      </c>
      <c r="L21" s="43" t="s">
        <v>37</v>
      </c>
      <c r="M21" s="43" t="s">
        <v>86</v>
      </c>
      <c r="N21" s="47">
        <v>695.7</v>
      </c>
      <c r="O21" s="47"/>
      <c r="P21" s="47">
        <f t="shared" si="3"/>
        <v>5</v>
      </c>
      <c r="Q21" s="47"/>
      <c r="R21" s="47"/>
      <c r="S21" s="47">
        <v>700.7</v>
      </c>
      <c r="T21" s="47">
        <f t="shared" si="12"/>
        <v>0</v>
      </c>
      <c r="U21" s="47"/>
      <c r="V21" s="47"/>
      <c r="W21" s="47"/>
      <c r="X21" s="47"/>
      <c r="Y21" s="52">
        <f t="shared" si="4"/>
        <v>700.7</v>
      </c>
      <c r="Z21" s="53">
        <f>Y21</f>
        <v>700.7</v>
      </c>
      <c r="AA21" s="54">
        <v>60000</v>
      </c>
      <c r="AB21" s="55">
        <f t="shared" si="1"/>
        <v>42042000</v>
      </c>
      <c r="AC21" s="56" t="s">
        <v>38</v>
      </c>
      <c r="AD21" s="57">
        <f t="shared" si="2"/>
        <v>700.7</v>
      </c>
      <c r="AE21" s="58" t="s">
        <v>71</v>
      </c>
      <c r="AF21" s="54">
        <v>9500</v>
      </c>
      <c r="AG21" s="61">
        <v>1</v>
      </c>
      <c r="AH21" s="62">
        <f t="shared" si="6"/>
        <v>6656650</v>
      </c>
      <c r="AI21" s="63">
        <f t="shared" si="7"/>
        <v>7007000</v>
      </c>
      <c r="AJ21" s="63">
        <f t="shared" si="8"/>
        <v>126126000</v>
      </c>
      <c r="AK21" s="64">
        <f t="shared" si="5"/>
        <v>1.604166666666667</v>
      </c>
      <c r="AL21" s="65">
        <v>1</v>
      </c>
      <c r="AM21" s="66">
        <f t="shared" si="9"/>
        <v>3500000</v>
      </c>
      <c r="AN21" s="63">
        <f t="shared" si="10"/>
        <v>185331650</v>
      </c>
      <c r="AO21" s="63"/>
      <c r="AP21" s="72">
        <f>AN21</f>
        <v>185331650</v>
      </c>
      <c r="AQ21" s="42"/>
      <c r="AR21" s="73"/>
      <c r="AS21" s="73"/>
      <c r="AT21" s="74"/>
    </row>
    <row r="22" spans="1:46" s="4" customFormat="1" ht="63.75" customHeight="1">
      <c r="A22" s="39">
        <v>9</v>
      </c>
      <c r="B22" s="40" t="s">
        <v>87</v>
      </c>
      <c r="C22" s="40" t="s">
        <v>88</v>
      </c>
      <c r="D22" s="41"/>
      <c r="E22" s="42">
        <v>350</v>
      </c>
      <c r="F22" s="42">
        <v>11</v>
      </c>
      <c r="G22" s="43">
        <v>259.1</v>
      </c>
      <c r="H22" s="42" t="s">
        <v>37</v>
      </c>
      <c r="I22" s="39">
        <v>166</v>
      </c>
      <c r="J22" s="39">
        <v>6</v>
      </c>
      <c r="K22" s="43">
        <v>259</v>
      </c>
      <c r="L22" s="43" t="s">
        <v>37</v>
      </c>
      <c r="M22" s="43" t="s">
        <v>70</v>
      </c>
      <c r="N22" s="47">
        <v>259</v>
      </c>
      <c r="O22" s="47"/>
      <c r="P22" s="47">
        <f t="shared" si="3"/>
        <v>0.10000000000002274</v>
      </c>
      <c r="Q22" s="47"/>
      <c r="R22" s="47"/>
      <c r="S22" s="47">
        <v>259.1</v>
      </c>
      <c r="T22" s="47">
        <f t="shared" si="12"/>
        <v>0</v>
      </c>
      <c r="U22" s="47"/>
      <c r="V22" s="47"/>
      <c r="W22" s="47"/>
      <c r="X22" s="47"/>
      <c r="Y22" s="52">
        <f t="shared" si="4"/>
        <v>259.1</v>
      </c>
      <c r="Z22" s="53">
        <f>Y22</f>
        <v>259.1</v>
      </c>
      <c r="AA22" s="54">
        <v>60000</v>
      </c>
      <c r="AB22" s="55">
        <f t="shared" si="1"/>
        <v>15546000.000000002</v>
      </c>
      <c r="AC22" s="56" t="s">
        <v>38</v>
      </c>
      <c r="AD22" s="57">
        <f t="shared" si="2"/>
        <v>259.1</v>
      </c>
      <c r="AE22" s="58" t="s">
        <v>71</v>
      </c>
      <c r="AF22" s="54">
        <v>9500</v>
      </c>
      <c r="AG22" s="61">
        <v>1</v>
      </c>
      <c r="AH22" s="62">
        <f t="shared" si="6"/>
        <v>2461450</v>
      </c>
      <c r="AI22" s="63">
        <f t="shared" si="7"/>
        <v>2591000</v>
      </c>
      <c r="AJ22" s="63">
        <f t="shared" si="8"/>
        <v>46638000.00000001</v>
      </c>
      <c r="AK22" s="64">
        <f t="shared" si="5"/>
        <v>0.5931776556776558</v>
      </c>
      <c r="AL22" s="65"/>
      <c r="AM22" s="66">
        <f t="shared" si="9"/>
        <v>0</v>
      </c>
      <c r="AN22" s="63">
        <f t="shared" si="10"/>
        <v>67236450</v>
      </c>
      <c r="AO22" s="63"/>
      <c r="AP22" s="76">
        <f>AN22</f>
        <v>67236450</v>
      </c>
      <c r="AQ22" s="42"/>
      <c r="AR22" s="73"/>
      <c r="AS22" s="73"/>
      <c r="AT22" s="74"/>
    </row>
    <row r="23" spans="1:46" s="4" customFormat="1" ht="65.25" customHeight="1">
      <c r="A23" s="39">
        <v>10</v>
      </c>
      <c r="B23" s="40" t="s">
        <v>89</v>
      </c>
      <c r="C23" s="40" t="s">
        <v>90</v>
      </c>
      <c r="D23" s="41" t="s">
        <v>69</v>
      </c>
      <c r="E23" s="42">
        <v>227</v>
      </c>
      <c r="F23" s="42">
        <v>11</v>
      </c>
      <c r="G23" s="43">
        <v>1118.8</v>
      </c>
      <c r="H23" s="42" t="s">
        <v>37</v>
      </c>
      <c r="I23" s="39">
        <v>347</v>
      </c>
      <c r="J23" s="39">
        <v>6</v>
      </c>
      <c r="K23" s="43">
        <v>1118.6</v>
      </c>
      <c r="L23" s="43" t="s">
        <v>37</v>
      </c>
      <c r="M23" s="43" t="s">
        <v>86</v>
      </c>
      <c r="N23" s="47">
        <v>1118.6</v>
      </c>
      <c r="O23" s="47"/>
      <c r="P23" s="47">
        <f t="shared" si="3"/>
        <v>0.20000000000004547</v>
      </c>
      <c r="Q23" s="47"/>
      <c r="R23" s="47"/>
      <c r="S23" s="47">
        <v>1118.8</v>
      </c>
      <c r="T23" s="47"/>
      <c r="U23" s="47"/>
      <c r="V23" s="47"/>
      <c r="W23" s="47"/>
      <c r="X23" s="47"/>
      <c r="Y23" s="52">
        <f t="shared" si="4"/>
        <v>1118.8</v>
      </c>
      <c r="Z23" s="53">
        <f>Y23</f>
        <v>1118.8</v>
      </c>
      <c r="AA23" s="54">
        <v>60000</v>
      </c>
      <c r="AB23" s="55">
        <f t="shared" si="1"/>
        <v>67128000</v>
      </c>
      <c r="AC23" s="56" t="s">
        <v>38</v>
      </c>
      <c r="AD23" s="57">
        <f t="shared" si="2"/>
        <v>1118.8</v>
      </c>
      <c r="AE23" s="58" t="s">
        <v>71</v>
      </c>
      <c r="AF23" s="54">
        <v>9500</v>
      </c>
      <c r="AG23" s="61">
        <v>1</v>
      </c>
      <c r="AH23" s="62">
        <f t="shared" si="6"/>
        <v>10628600</v>
      </c>
      <c r="AI23" s="63">
        <f t="shared" si="7"/>
        <v>11188000</v>
      </c>
      <c r="AJ23" s="63">
        <f t="shared" si="8"/>
        <v>201384000</v>
      </c>
      <c r="AK23" s="64">
        <f t="shared" si="5"/>
        <v>2.5613553113553116</v>
      </c>
      <c r="AL23" s="65">
        <v>2</v>
      </c>
      <c r="AM23" s="66">
        <f t="shared" si="9"/>
        <v>7000000</v>
      </c>
      <c r="AN23" s="63">
        <f t="shared" si="10"/>
        <v>297328600</v>
      </c>
      <c r="AO23" s="63"/>
      <c r="AP23" s="76">
        <f>AN23</f>
        <v>297328600</v>
      </c>
      <c r="AQ23" s="42"/>
      <c r="AR23" s="73"/>
      <c r="AS23" s="73"/>
      <c r="AT23" s="74"/>
    </row>
    <row r="24" spans="1:46" s="4" customFormat="1" ht="65.25" customHeight="1">
      <c r="A24" s="39">
        <v>11</v>
      </c>
      <c r="B24" s="40" t="s">
        <v>91</v>
      </c>
      <c r="C24" s="40" t="s">
        <v>92</v>
      </c>
      <c r="D24" s="41" t="s">
        <v>69</v>
      </c>
      <c r="E24" s="42">
        <v>300</v>
      </c>
      <c r="F24" s="42">
        <v>11</v>
      </c>
      <c r="G24" s="43">
        <v>266.6</v>
      </c>
      <c r="H24" s="42" t="s">
        <v>37</v>
      </c>
      <c r="I24" s="39">
        <v>466</v>
      </c>
      <c r="J24" s="39">
        <v>6</v>
      </c>
      <c r="K24" s="43">
        <v>236.4</v>
      </c>
      <c r="L24" s="43" t="s">
        <v>37</v>
      </c>
      <c r="M24" s="43" t="s">
        <v>86</v>
      </c>
      <c r="N24" s="47">
        <v>236.4</v>
      </c>
      <c r="O24" s="47"/>
      <c r="P24" s="47">
        <f t="shared" si="3"/>
        <v>30.200000000000017</v>
      </c>
      <c r="Q24" s="47"/>
      <c r="R24" s="47"/>
      <c r="S24" s="47">
        <v>266.6</v>
      </c>
      <c r="T24" s="47">
        <f t="shared" si="12"/>
        <v>0</v>
      </c>
      <c r="U24" s="47"/>
      <c r="V24" s="47"/>
      <c r="W24" s="47"/>
      <c r="X24" s="47"/>
      <c r="Y24" s="52">
        <f t="shared" si="4"/>
        <v>266.6</v>
      </c>
      <c r="Z24" s="53">
        <f>Y24</f>
        <v>266.6</v>
      </c>
      <c r="AA24" s="54">
        <v>60000</v>
      </c>
      <c r="AB24" s="55">
        <f t="shared" si="1"/>
        <v>15996000.000000002</v>
      </c>
      <c r="AC24" s="56" t="s">
        <v>38</v>
      </c>
      <c r="AD24" s="57">
        <f t="shared" si="2"/>
        <v>266.6</v>
      </c>
      <c r="AE24" s="58" t="s">
        <v>71</v>
      </c>
      <c r="AF24" s="54">
        <v>9500</v>
      </c>
      <c r="AG24" s="61">
        <v>1</v>
      </c>
      <c r="AH24" s="62">
        <f t="shared" si="6"/>
        <v>2532700</v>
      </c>
      <c r="AI24" s="63">
        <f t="shared" si="7"/>
        <v>2666000</v>
      </c>
      <c r="AJ24" s="63">
        <f t="shared" si="8"/>
        <v>47988000.00000001</v>
      </c>
      <c r="AK24" s="64">
        <f t="shared" si="5"/>
        <v>0.6103479853479855</v>
      </c>
      <c r="AL24" s="65"/>
      <c r="AM24" s="66">
        <f t="shared" si="9"/>
        <v>0</v>
      </c>
      <c r="AN24" s="63">
        <f t="shared" si="10"/>
        <v>69182700</v>
      </c>
      <c r="AO24" s="63"/>
      <c r="AP24" s="76">
        <f>AN24</f>
        <v>69182700</v>
      </c>
      <c r="AQ24" s="42"/>
      <c r="AR24" s="73"/>
      <c r="AS24" s="73"/>
      <c r="AT24" s="74"/>
    </row>
    <row r="25" spans="1:46" s="4" customFormat="1" ht="65.25" customHeight="1">
      <c r="A25" s="39">
        <v>12</v>
      </c>
      <c r="B25" s="40" t="s">
        <v>93</v>
      </c>
      <c r="C25" s="40"/>
      <c r="D25" s="41" t="s">
        <v>69</v>
      </c>
      <c r="E25" s="42">
        <v>668</v>
      </c>
      <c r="F25" s="42">
        <v>5</v>
      </c>
      <c r="G25" s="43">
        <v>350.8</v>
      </c>
      <c r="H25" s="42" t="s">
        <v>37</v>
      </c>
      <c r="I25" s="39">
        <v>766</v>
      </c>
      <c r="J25" s="39">
        <v>2</v>
      </c>
      <c r="K25" s="43">
        <v>312</v>
      </c>
      <c r="L25" s="43" t="s">
        <v>37</v>
      </c>
      <c r="M25" s="43" t="s">
        <v>80</v>
      </c>
      <c r="N25" s="47">
        <v>312</v>
      </c>
      <c r="O25" s="47"/>
      <c r="P25" s="47">
        <f t="shared" si="3"/>
        <v>38.80000000000001</v>
      </c>
      <c r="Q25" s="47"/>
      <c r="R25" s="47"/>
      <c r="S25" s="47">
        <v>350.8</v>
      </c>
      <c r="T25" s="47">
        <f t="shared" si="12"/>
        <v>0</v>
      </c>
      <c r="U25" s="47"/>
      <c r="V25" s="47"/>
      <c r="W25" s="47"/>
      <c r="X25" s="47"/>
      <c r="Y25" s="52">
        <f t="shared" si="4"/>
        <v>350.8</v>
      </c>
      <c r="Z25" s="53">
        <f>SUM(Y25:Y26)</f>
        <v>515.3</v>
      </c>
      <c r="AA25" s="54">
        <v>60000</v>
      </c>
      <c r="AB25" s="55">
        <f t="shared" si="1"/>
        <v>21048000</v>
      </c>
      <c r="AC25" s="56" t="s">
        <v>38</v>
      </c>
      <c r="AD25" s="57">
        <f t="shared" si="2"/>
        <v>350.8</v>
      </c>
      <c r="AE25" s="58" t="s">
        <v>71</v>
      </c>
      <c r="AF25" s="54">
        <v>9500</v>
      </c>
      <c r="AG25" s="61">
        <v>1</v>
      </c>
      <c r="AH25" s="62">
        <f t="shared" si="6"/>
        <v>3332600</v>
      </c>
      <c r="AI25" s="63">
        <f t="shared" si="7"/>
        <v>3508000</v>
      </c>
      <c r="AJ25" s="63">
        <f t="shared" si="8"/>
        <v>63144000</v>
      </c>
      <c r="AK25" s="64">
        <f t="shared" si="5"/>
        <v>1.1797161172161172</v>
      </c>
      <c r="AL25" s="65">
        <v>1</v>
      </c>
      <c r="AM25" s="66">
        <f t="shared" si="9"/>
        <v>3500000</v>
      </c>
      <c r="AN25" s="63">
        <f t="shared" si="10"/>
        <v>94532600</v>
      </c>
      <c r="AO25" s="63"/>
      <c r="AP25" s="72">
        <f>SUM(AN25:AN26)</f>
        <v>137220350</v>
      </c>
      <c r="AQ25" s="42"/>
      <c r="AR25" s="73"/>
      <c r="AS25" s="73"/>
      <c r="AT25" s="74"/>
    </row>
    <row r="26" spans="1:46" s="4" customFormat="1" ht="65.25" customHeight="1">
      <c r="A26" s="39">
        <v>12</v>
      </c>
      <c r="B26" s="40" t="s">
        <v>93</v>
      </c>
      <c r="C26" s="40"/>
      <c r="D26" s="41" t="s">
        <v>69</v>
      </c>
      <c r="E26" s="42">
        <v>211</v>
      </c>
      <c r="F26" s="42">
        <v>11</v>
      </c>
      <c r="G26" s="43">
        <v>164.5</v>
      </c>
      <c r="H26" s="42" t="s">
        <v>37</v>
      </c>
      <c r="I26" s="39">
        <v>347</v>
      </c>
      <c r="J26" s="39">
        <v>6</v>
      </c>
      <c r="K26" s="43">
        <v>162.2</v>
      </c>
      <c r="L26" s="43" t="s">
        <v>37</v>
      </c>
      <c r="M26" s="43" t="s">
        <v>86</v>
      </c>
      <c r="N26" s="47">
        <v>162.2</v>
      </c>
      <c r="O26" s="47"/>
      <c r="P26" s="47">
        <f t="shared" si="3"/>
        <v>2.3000000000000114</v>
      </c>
      <c r="Q26" s="47"/>
      <c r="R26" s="47"/>
      <c r="S26" s="47">
        <v>164.5</v>
      </c>
      <c r="T26" s="47">
        <f t="shared" si="12"/>
        <v>0</v>
      </c>
      <c r="U26" s="47"/>
      <c r="V26" s="47"/>
      <c r="W26" s="47"/>
      <c r="X26" s="47"/>
      <c r="Y26" s="52">
        <f t="shared" si="4"/>
        <v>164.5</v>
      </c>
      <c r="Z26" s="53"/>
      <c r="AA26" s="54">
        <v>60000</v>
      </c>
      <c r="AB26" s="55">
        <f t="shared" si="1"/>
        <v>9870000</v>
      </c>
      <c r="AC26" s="56" t="s">
        <v>38</v>
      </c>
      <c r="AD26" s="57">
        <f t="shared" si="2"/>
        <v>164.5</v>
      </c>
      <c r="AE26" s="58" t="s">
        <v>71</v>
      </c>
      <c r="AF26" s="54">
        <v>9500</v>
      </c>
      <c r="AG26" s="61">
        <v>1</v>
      </c>
      <c r="AH26" s="62">
        <f t="shared" si="6"/>
        <v>1562750</v>
      </c>
      <c r="AI26" s="63">
        <f t="shared" si="7"/>
        <v>1645000</v>
      </c>
      <c r="AJ26" s="63">
        <f t="shared" si="8"/>
        <v>29610000</v>
      </c>
      <c r="AK26" s="64">
        <f t="shared" si="5"/>
        <v>0</v>
      </c>
      <c r="AL26" s="65"/>
      <c r="AM26" s="66"/>
      <c r="AN26" s="63">
        <f t="shared" si="10"/>
        <v>42687750</v>
      </c>
      <c r="AO26" s="63"/>
      <c r="AP26" s="75"/>
      <c r="AQ26" s="42"/>
      <c r="AR26" s="73"/>
      <c r="AS26" s="73"/>
      <c r="AT26" s="74"/>
    </row>
    <row r="27" spans="1:46" s="4" customFormat="1" ht="65.25" customHeight="1">
      <c r="A27" s="39">
        <v>13</v>
      </c>
      <c r="B27" s="40" t="s">
        <v>94</v>
      </c>
      <c r="C27" s="40"/>
      <c r="D27" s="41"/>
      <c r="E27" s="42">
        <v>209</v>
      </c>
      <c r="F27" s="42">
        <v>11</v>
      </c>
      <c r="G27" s="43">
        <v>389.3</v>
      </c>
      <c r="H27" s="42" t="s">
        <v>37</v>
      </c>
      <c r="I27" s="39">
        <v>347</v>
      </c>
      <c r="J27" s="39">
        <v>6</v>
      </c>
      <c r="K27" s="43">
        <v>383.8</v>
      </c>
      <c r="L27" s="43" t="s">
        <v>37</v>
      </c>
      <c r="M27" s="43" t="s">
        <v>86</v>
      </c>
      <c r="N27" s="47">
        <v>383.8</v>
      </c>
      <c r="O27" s="47"/>
      <c r="P27" s="47">
        <f t="shared" si="3"/>
        <v>5.5</v>
      </c>
      <c r="Q27" s="47"/>
      <c r="R27" s="47"/>
      <c r="S27" s="47">
        <v>389.3</v>
      </c>
      <c r="T27" s="47">
        <f t="shared" si="12"/>
        <v>0</v>
      </c>
      <c r="U27" s="47"/>
      <c r="V27" s="47"/>
      <c r="W27" s="47"/>
      <c r="X27" s="47"/>
      <c r="Y27" s="52">
        <f t="shared" si="4"/>
        <v>389.3</v>
      </c>
      <c r="Z27" s="53">
        <f>Y27</f>
        <v>389.3</v>
      </c>
      <c r="AA27" s="54">
        <v>60000</v>
      </c>
      <c r="AB27" s="55">
        <f t="shared" si="1"/>
        <v>23358000</v>
      </c>
      <c r="AC27" s="56" t="s">
        <v>38</v>
      </c>
      <c r="AD27" s="57">
        <f t="shared" si="2"/>
        <v>389.3</v>
      </c>
      <c r="AE27" s="58" t="s">
        <v>71</v>
      </c>
      <c r="AF27" s="54">
        <v>9500</v>
      </c>
      <c r="AG27" s="61">
        <v>1</v>
      </c>
      <c r="AH27" s="62">
        <f t="shared" si="6"/>
        <v>3698350</v>
      </c>
      <c r="AI27" s="63">
        <f t="shared" si="7"/>
        <v>3893000</v>
      </c>
      <c r="AJ27" s="63">
        <f t="shared" si="8"/>
        <v>70074000</v>
      </c>
      <c r="AK27" s="64">
        <f t="shared" si="5"/>
        <v>0.8912545787545789</v>
      </c>
      <c r="AL27" s="65"/>
      <c r="AM27" s="66">
        <f t="shared" si="9"/>
        <v>0</v>
      </c>
      <c r="AN27" s="63">
        <f t="shared" si="10"/>
        <v>101023350</v>
      </c>
      <c r="AO27" s="63"/>
      <c r="AP27" s="76">
        <f>AN27</f>
        <v>101023350</v>
      </c>
      <c r="AQ27" s="42"/>
      <c r="AR27" s="73"/>
      <c r="AS27" s="73"/>
      <c r="AT27" s="74"/>
    </row>
    <row r="28" spans="1:46" s="4" customFormat="1" ht="59.25" customHeight="1">
      <c r="A28" s="39">
        <v>14</v>
      </c>
      <c r="B28" s="40" t="s">
        <v>95</v>
      </c>
      <c r="C28" s="40" t="s">
        <v>96</v>
      </c>
      <c r="D28" s="41" t="s">
        <v>69</v>
      </c>
      <c r="E28" s="42">
        <v>118</v>
      </c>
      <c r="F28" s="42">
        <v>11</v>
      </c>
      <c r="G28" s="43">
        <v>166.5</v>
      </c>
      <c r="H28" s="42" t="s">
        <v>97</v>
      </c>
      <c r="I28" s="39">
        <v>122</v>
      </c>
      <c r="J28" s="39">
        <v>6</v>
      </c>
      <c r="K28" s="43">
        <v>166.5</v>
      </c>
      <c r="L28" s="43" t="s">
        <v>37</v>
      </c>
      <c r="M28" s="43" t="s">
        <v>98</v>
      </c>
      <c r="N28" s="47">
        <v>166.5</v>
      </c>
      <c r="O28" s="47"/>
      <c r="P28" s="47">
        <f t="shared" si="3"/>
        <v>0</v>
      </c>
      <c r="Q28" s="47"/>
      <c r="R28" s="47"/>
      <c r="S28" s="47">
        <v>117.1</v>
      </c>
      <c r="T28" s="47">
        <f t="shared" si="12"/>
        <v>49.400000000000006</v>
      </c>
      <c r="U28" s="47"/>
      <c r="V28" s="47"/>
      <c r="W28" s="47"/>
      <c r="X28" s="47"/>
      <c r="Y28" s="52">
        <f t="shared" si="4"/>
        <v>166.5</v>
      </c>
      <c r="Z28" s="53">
        <f>SUM(Y28:Y29)</f>
        <v>1084</v>
      </c>
      <c r="AA28" s="54">
        <v>60000</v>
      </c>
      <c r="AB28" s="55">
        <f t="shared" si="1"/>
        <v>9990000</v>
      </c>
      <c r="AC28" s="56" t="s">
        <v>38</v>
      </c>
      <c r="AD28" s="57">
        <f t="shared" si="2"/>
        <v>166.5</v>
      </c>
      <c r="AE28" s="58" t="s">
        <v>71</v>
      </c>
      <c r="AF28" s="54">
        <v>9500</v>
      </c>
      <c r="AG28" s="61">
        <v>1</v>
      </c>
      <c r="AH28" s="62">
        <f t="shared" si="6"/>
        <v>1581750</v>
      </c>
      <c r="AI28" s="63">
        <f t="shared" si="7"/>
        <v>1665000</v>
      </c>
      <c r="AJ28" s="63">
        <f t="shared" si="8"/>
        <v>29970000</v>
      </c>
      <c r="AK28" s="64">
        <f t="shared" si="5"/>
        <v>2.4816849816849818</v>
      </c>
      <c r="AL28" s="65">
        <v>2</v>
      </c>
      <c r="AM28" s="66">
        <f t="shared" si="9"/>
        <v>7000000</v>
      </c>
      <c r="AN28" s="63">
        <f t="shared" si="10"/>
        <v>50206750</v>
      </c>
      <c r="AO28" s="63"/>
      <c r="AP28" s="77">
        <f>SUM(AN28:AN29)</f>
        <v>288298000</v>
      </c>
      <c r="AQ28" s="42"/>
      <c r="AR28" s="73"/>
      <c r="AS28" s="73"/>
      <c r="AT28" s="74"/>
    </row>
    <row r="29" spans="1:46" s="4" customFormat="1" ht="60.75" customHeight="1">
      <c r="A29" s="39">
        <v>14</v>
      </c>
      <c r="B29" s="40" t="s">
        <v>95</v>
      </c>
      <c r="C29" s="40" t="s">
        <v>96</v>
      </c>
      <c r="D29" s="41" t="s">
        <v>69</v>
      </c>
      <c r="E29" s="42">
        <v>193</v>
      </c>
      <c r="F29" s="42">
        <v>11</v>
      </c>
      <c r="G29" s="43">
        <v>917.5</v>
      </c>
      <c r="H29" s="42" t="s">
        <v>37</v>
      </c>
      <c r="I29" s="39">
        <v>347</v>
      </c>
      <c r="J29" s="39">
        <v>6</v>
      </c>
      <c r="K29" s="43">
        <v>904.4</v>
      </c>
      <c r="L29" s="43" t="s">
        <v>37</v>
      </c>
      <c r="M29" s="43" t="s">
        <v>86</v>
      </c>
      <c r="N29" s="47">
        <v>904.4</v>
      </c>
      <c r="O29" s="47"/>
      <c r="P29" s="47">
        <f t="shared" si="3"/>
        <v>13.100000000000023</v>
      </c>
      <c r="Q29" s="47"/>
      <c r="R29" s="47"/>
      <c r="S29" s="47">
        <v>917.5</v>
      </c>
      <c r="T29" s="47">
        <f t="shared" si="12"/>
        <v>0</v>
      </c>
      <c r="U29" s="47"/>
      <c r="V29" s="47"/>
      <c r="W29" s="47"/>
      <c r="X29" s="47"/>
      <c r="Y29" s="52">
        <f t="shared" si="4"/>
        <v>917.5</v>
      </c>
      <c r="Z29" s="53"/>
      <c r="AA29" s="54">
        <v>60000</v>
      </c>
      <c r="AB29" s="55">
        <f t="shared" si="1"/>
        <v>55050000</v>
      </c>
      <c r="AC29" s="56" t="s">
        <v>38</v>
      </c>
      <c r="AD29" s="57">
        <f t="shared" si="2"/>
        <v>917.5</v>
      </c>
      <c r="AE29" s="58" t="s">
        <v>71</v>
      </c>
      <c r="AF29" s="54">
        <v>9500</v>
      </c>
      <c r="AG29" s="61">
        <v>1</v>
      </c>
      <c r="AH29" s="62">
        <f t="shared" si="6"/>
        <v>8716250</v>
      </c>
      <c r="AI29" s="63">
        <f t="shared" si="7"/>
        <v>9175000</v>
      </c>
      <c r="AJ29" s="63">
        <f t="shared" si="8"/>
        <v>165150000</v>
      </c>
      <c r="AK29" s="64">
        <f t="shared" si="5"/>
        <v>0</v>
      </c>
      <c r="AL29" s="65"/>
      <c r="AM29" s="66">
        <f t="shared" si="9"/>
        <v>0</v>
      </c>
      <c r="AN29" s="63">
        <f t="shared" si="10"/>
        <v>238091250</v>
      </c>
      <c r="AO29" s="63"/>
      <c r="AP29" s="72"/>
      <c r="AQ29" s="42"/>
      <c r="AR29" s="73"/>
      <c r="AS29" s="73"/>
      <c r="AT29" s="74"/>
    </row>
    <row r="30" spans="1:48" s="4" customFormat="1" ht="78.75" customHeight="1">
      <c r="A30" s="39">
        <v>15</v>
      </c>
      <c r="B30" s="40" t="s">
        <v>99</v>
      </c>
      <c r="C30" s="40" t="s">
        <v>100</v>
      </c>
      <c r="D30" s="41" t="s">
        <v>69</v>
      </c>
      <c r="E30" s="42">
        <v>299</v>
      </c>
      <c r="F30" s="42">
        <v>11</v>
      </c>
      <c r="G30" s="43">
        <v>297</v>
      </c>
      <c r="H30" s="42" t="s">
        <v>37</v>
      </c>
      <c r="I30" s="39">
        <v>276</v>
      </c>
      <c r="J30" s="39">
        <v>6</v>
      </c>
      <c r="K30" s="43">
        <v>263.3</v>
      </c>
      <c r="L30" s="43" t="s">
        <v>37</v>
      </c>
      <c r="M30" s="43" t="s">
        <v>70</v>
      </c>
      <c r="N30" s="47">
        <v>263.3</v>
      </c>
      <c r="O30" s="48"/>
      <c r="P30" s="47">
        <f t="shared" si="3"/>
        <v>33.69999999999999</v>
      </c>
      <c r="Q30" s="48"/>
      <c r="R30" s="48"/>
      <c r="S30" s="47">
        <v>297</v>
      </c>
      <c r="T30" s="47">
        <f t="shared" si="12"/>
        <v>0</v>
      </c>
      <c r="U30" s="48"/>
      <c r="V30" s="48"/>
      <c r="W30" s="48"/>
      <c r="X30" s="48"/>
      <c r="Y30" s="52">
        <f t="shared" si="4"/>
        <v>297</v>
      </c>
      <c r="Z30" s="53">
        <f>Y30</f>
        <v>297</v>
      </c>
      <c r="AA30" s="54">
        <v>60000</v>
      </c>
      <c r="AB30" s="55">
        <f t="shared" si="1"/>
        <v>17820000</v>
      </c>
      <c r="AC30" s="56" t="s">
        <v>38</v>
      </c>
      <c r="AD30" s="57">
        <f t="shared" si="2"/>
        <v>297</v>
      </c>
      <c r="AE30" s="58" t="s">
        <v>71</v>
      </c>
      <c r="AF30" s="54">
        <v>9500</v>
      </c>
      <c r="AG30" s="61">
        <v>1</v>
      </c>
      <c r="AH30" s="62">
        <f t="shared" si="6"/>
        <v>2821500</v>
      </c>
      <c r="AI30" s="63">
        <f t="shared" si="7"/>
        <v>2970000</v>
      </c>
      <c r="AJ30" s="63">
        <f t="shared" si="8"/>
        <v>53460000</v>
      </c>
      <c r="AK30" s="64">
        <f t="shared" si="5"/>
        <v>0.679945054945055</v>
      </c>
      <c r="AL30" s="65"/>
      <c r="AM30" s="66">
        <f t="shared" si="9"/>
        <v>0</v>
      </c>
      <c r="AN30" s="63">
        <f t="shared" si="10"/>
        <v>77071500</v>
      </c>
      <c r="AO30" s="79"/>
      <c r="AP30" s="72">
        <f>AN30</f>
        <v>77071500</v>
      </c>
      <c r="AQ30" s="42"/>
      <c r="AR30" s="80"/>
      <c r="AS30" s="80"/>
      <c r="AT30" s="81"/>
      <c r="AU30" s="82"/>
      <c r="AV30" s="82"/>
    </row>
    <row r="31" spans="1:46" s="4" customFormat="1" ht="70.5" customHeight="1">
      <c r="A31" s="39">
        <v>16</v>
      </c>
      <c r="B31" s="40" t="s">
        <v>101</v>
      </c>
      <c r="C31" s="40" t="s">
        <v>102</v>
      </c>
      <c r="D31" s="41" t="s">
        <v>69</v>
      </c>
      <c r="E31" s="42">
        <v>269</v>
      </c>
      <c r="F31" s="42">
        <v>11</v>
      </c>
      <c r="G31" s="43">
        <v>89</v>
      </c>
      <c r="H31" s="42" t="s">
        <v>37</v>
      </c>
      <c r="I31" s="39">
        <v>347</v>
      </c>
      <c r="J31" s="39">
        <v>6</v>
      </c>
      <c r="K31" s="43">
        <v>1390.9</v>
      </c>
      <c r="L31" s="43" t="s">
        <v>37</v>
      </c>
      <c r="M31" s="43" t="s">
        <v>86</v>
      </c>
      <c r="N31" s="47">
        <v>89</v>
      </c>
      <c r="O31" s="47"/>
      <c r="P31" s="47">
        <f t="shared" si="3"/>
        <v>0</v>
      </c>
      <c r="Q31" s="47"/>
      <c r="R31" s="47"/>
      <c r="S31" s="47">
        <v>89</v>
      </c>
      <c r="T31" s="47">
        <f t="shared" si="12"/>
        <v>0</v>
      </c>
      <c r="U31" s="47"/>
      <c r="V31" s="47"/>
      <c r="W31" s="47"/>
      <c r="X31" s="47"/>
      <c r="Y31" s="52">
        <f t="shared" si="4"/>
        <v>89</v>
      </c>
      <c r="Z31" s="53">
        <f>SUM(Y31:Y33)</f>
        <v>1087.3</v>
      </c>
      <c r="AA31" s="54">
        <v>60000</v>
      </c>
      <c r="AB31" s="55">
        <f t="shared" si="1"/>
        <v>5340000</v>
      </c>
      <c r="AC31" s="56" t="s">
        <v>38</v>
      </c>
      <c r="AD31" s="57">
        <f t="shared" si="2"/>
        <v>89</v>
      </c>
      <c r="AE31" s="58" t="s">
        <v>71</v>
      </c>
      <c r="AF31" s="54">
        <v>9500</v>
      </c>
      <c r="AG31" s="61">
        <v>1</v>
      </c>
      <c r="AH31" s="62">
        <f t="shared" si="6"/>
        <v>845500</v>
      </c>
      <c r="AI31" s="63">
        <f t="shared" si="7"/>
        <v>890000</v>
      </c>
      <c r="AJ31" s="63">
        <f t="shared" si="8"/>
        <v>16020000</v>
      </c>
      <c r="AK31" s="64">
        <f t="shared" si="5"/>
        <v>2.489239926739927</v>
      </c>
      <c r="AL31" s="65">
        <v>2</v>
      </c>
      <c r="AM31" s="66">
        <f t="shared" si="9"/>
        <v>7000000</v>
      </c>
      <c r="AN31" s="63">
        <f t="shared" si="10"/>
        <v>30095500</v>
      </c>
      <c r="AO31" s="63"/>
      <c r="AP31" s="72">
        <f>SUM(AN31:AN33)</f>
        <v>289154350</v>
      </c>
      <c r="AQ31" s="42"/>
      <c r="AR31" s="73"/>
      <c r="AS31" s="73"/>
      <c r="AT31" s="74"/>
    </row>
    <row r="32" spans="1:46" s="4" customFormat="1" ht="70.5" customHeight="1">
      <c r="A32" s="39">
        <v>16</v>
      </c>
      <c r="B32" s="40" t="s">
        <v>101</v>
      </c>
      <c r="C32" s="40" t="s">
        <v>102</v>
      </c>
      <c r="D32" s="41" t="s">
        <v>69</v>
      </c>
      <c r="E32" s="42">
        <v>298</v>
      </c>
      <c r="F32" s="42">
        <v>11</v>
      </c>
      <c r="G32" s="43">
        <v>731.1</v>
      </c>
      <c r="H32" s="42" t="s">
        <v>37</v>
      </c>
      <c r="I32" s="39">
        <v>347</v>
      </c>
      <c r="J32" s="39">
        <v>6</v>
      </c>
      <c r="K32" s="43">
        <v>1390.9</v>
      </c>
      <c r="L32" s="43" t="s">
        <v>37</v>
      </c>
      <c r="M32" s="43" t="s">
        <v>86</v>
      </c>
      <c r="N32" s="47">
        <v>731.1</v>
      </c>
      <c r="O32" s="47"/>
      <c r="P32" s="47">
        <f t="shared" si="3"/>
        <v>0</v>
      </c>
      <c r="Q32" s="47"/>
      <c r="R32" s="47"/>
      <c r="S32" s="47">
        <v>731.1</v>
      </c>
      <c r="T32" s="47">
        <f t="shared" si="12"/>
        <v>0</v>
      </c>
      <c r="U32" s="47"/>
      <c r="V32" s="47"/>
      <c r="W32" s="47"/>
      <c r="X32" s="47"/>
      <c r="Y32" s="52">
        <f t="shared" si="4"/>
        <v>731.1</v>
      </c>
      <c r="Z32" s="53"/>
      <c r="AA32" s="54">
        <v>60000</v>
      </c>
      <c r="AB32" s="55">
        <f t="shared" si="1"/>
        <v>43866000</v>
      </c>
      <c r="AC32" s="56" t="s">
        <v>38</v>
      </c>
      <c r="AD32" s="57">
        <f t="shared" si="2"/>
        <v>731.1</v>
      </c>
      <c r="AE32" s="58" t="s">
        <v>71</v>
      </c>
      <c r="AF32" s="54">
        <v>9500</v>
      </c>
      <c r="AG32" s="61">
        <v>1</v>
      </c>
      <c r="AH32" s="62">
        <f t="shared" si="6"/>
        <v>6945450</v>
      </c>
      <c r="AI32" s="63">
        <f t="shared" si="7"/>
        <v>7311000</v>
      </c>
      <c r="AJ32" s="63">
        <f t="shared" si="8"/>
        <v>131598000</v>
      </c>
      <c r="AK32" s="64"/>
      <c r="AL32" s="65"/>
      <c r="AM32" s="66"/>
      <c r="AN32" s="63">
        <f t="shared" si="10"/>
        <v>189720450</v>
      </c>
      <c r="AO32" s="63"/>
      <c r="AP32" s="75"/>
      <c r="AQ32" s="42"/>
      <c r="AR32" s="73"/>
      <c r="AS32" s="73"/>
      <c r="AT32" s="74"/>
    </row>
    <row r="33" spans="1:46" s="4" customFormat="1" ht="70.5" customHeight="1">
      <c r="A33" s="39">
        <v>16</v>
      </c>
      <c r="B33" s="40" t="s">
        <v>101</v>
      </c>
      <c r="C33" s="40" t="s">
        <v>102</v>
      </c>
      <c r="D33" s="41" t="s">
        <v>69</v>
      </c>
      <c r="E33" s="42">
        <v>795</v>
      </c>
      <c r="F33" s="42">
        <v>11</v>
      </c>
      <c r="G33" s="43">
        <v>267.2</v>
      </c>
      <c r="H33" s="42" t="s">
        <v>37</v>
      </c>
      <c r="I33" s="39">
        <v>141</v>
      </c>
      <c r="J33" s="39">
        <v>6</v>
      </c>
      <c r="K33" s="43">
        <v>263.8</v>
      </c>
      <c r="L33" s="43" t="s">
        <v>37</v>
      </c>
      <c r="M33" s="43" t="s">
        <v>98</v>
      </c>
      <c r="N33" s="47">
        <v>263.8</v>
      </c>
      <c r="O33" s="47"/>
      <c r="P33" s="47">
        <f t="shared" si="3"/>
        <v>3.3999999999999773</v>
      </c>
      <c r="Q33" s="47"/>
      <c r="R33" s="47"/>
      <c r="S33" s="47">
        <v>196.2</v>
      </c>
      <c r="T33" s="47">
        <f t="shared" si="12"/>
        <v>71</v>
      </c>
      <c r="U33" s="47"/>
      <c r="V33" s="47"/>
      <c r="W33" s="47"/>
      <c r="X33" s="47"/>
      <c r="Y33" s="52">
        <f t="shared" si="4"/>
        <v>267.2</v>
      </c>
      <c r="Z33" s="53"/>
      <c r="AA33" s="54">
        <v>60000</v>
      </c>
      <c r="AB33" s="55">
        <f t="shared" si="1"/>
        <v>16032000</v>
      </c>
      <c r="AC33" s="56" t="s">
        <v>38</v>
      </c>
      <c r="AD33" s="57">
        <f t="shared" si="2"/>
        <v>267.2</v>
      </c>
      <c r="AE33" s="58" t="s">
        <v>71</v>
      </c>
      <c r="AF33" s="54">
        <v>9500</v>
      </c>
      <c r="AG33" s="61">
        <v>1</v>
      </c>
      <c r="AH33" s="62">
        <f t="shared" si="6"/>
        <v>2538400</v>
      </c>
      <c r="AI33" s="63">
        <f t="shared" si="7"/>
        <v>2672000</v>
      </c>
      <c r="AJ33" s="63">
        <f t="shared" si="8"/>
        <v>48096000</v>
      </c>
      <c r="AK33" s="64"/>
      <c r="AL33" s="65"/>
      <c r="AM33" s="66"/>
      <c r="AN33" s="63">
        <f t="shared" si="10"/>
        <v>69338400</v>
      </c>
      <c r="AO33" s="63"/>
      <c r="AP33" s="75"/>
      <c r="AQ33" s="42"/>
      <c r="AR33" s="73"/>
      <c r="AS33" s="73"/>
      <c r="AT33" s="74"/>
    </row>
    <row r="34" spans="1:46" s="4" customFormat="1" ht="70.5" customHeight="1">
      <c r="A34" s="39">
        <v>17</v>
      </c>
      <c r="B34" s="40" t="s">
        <v>103</v>
      </c>
      <c r="C34" s="40" t="s">
        <v>104</v>
      </c>
      <c r="D34" s="41" t="s">
        <v>69</v>
      </c>
      <c r="E34" s="42">
        <v>238</v>
      </c>
      <c r="F34" s="42">
        <v>11</v>
      </c>
      <c r="G34" s="43">
        <v>855</v>
      </c>
      <c r="H34" s="42" t="s">
        <v>37</v>
      </c>
      <c r="I34" s="39">
        <v>347</v>
      </c>
      <c r="J34" s="39">
        <v>6</v>
      </c>
      <c r="K34" s="43">
        <v>1310.3</v>
      </c>
      <c r="L34" s="43" t="s">
        <v>37</v>
      </c>
      <c r="M34" s="43" t="s">
        <v>86</v>
      </c>
      <c r="N34" s="47">
        <v>855</v>
      </c>
      <c r="O34" s="47"/>
      <c r="P34" s="47">
        <f t="shared" si="3"/>
        <v>0</v>
      </c>
      <c r="Q34" s="47"/>
      <c r="R34" s="47"/>
      <c r="S34" s="47">
        <v>855</v>
      </c>
      <c r="T34" s="47">
        <f t="shared" si="12"/>
        <v>0</v>
      </c>
      <c r="U34" s="47"/>
      <c r="V34" s="47"/>
      <c r="W34" s="47"/>
      <c r="X34" s="47"/>
      <c r="Y34" s="52">
        <f t="shared" si="4"/>
        <v>855</v>
      </c>
      <c r="Z34" s="53">
        <f>SUM(Y34:Y37)</f>
        <v>1770.3</v>
      </c>
      <c r="AA34" s="54">
        <v>60000</v>
      </c>
      <c r="AB34" s="55">
        <f t="shared" si="1"/>
        <v>51300000</v>
      </c>
      <c r="AC34" s="56" t="s">
        <v>38</v>
      </c>
      <c r="AD34" s="57">
        <f t="shared" si="2"/>
        <v>855</v>
      </c>
      <c r="AE34" s="58" t="s">
        <v>71</v>
      </c>
      <c r="AF34" s="54">
        <v>9500</v>
      </c>
      <c r="AG34" s="61">
        <v>1</v>
      </c>
      <c r="AH34" s="62">
        <f t="shared" si="6"/>
        <v>8122500</v>
      </c>
      <c r="AI34" s="63">
        <f t="shared" si="7"/>
        <v>8550000</v>
      </c>
      <c r="AJ34" s="63">
        <f t="shared" si="8"/>
        <v>153900000</v>
      </c>
      <c r="AK34" s="64">
        <f t="shared" si="5"/>
        <v>4.052884615384616</v>
      </c>
      <c r="AL34" s="65">
        <v>4</v>
      </c>
      <c r="AM34" s="66">
        <f t="shared" si="9"/>
        <v>14000000</v>
      </c>
      <c r="AN34" s="63">
        <f t="shared" si="10"/>
        <v>235872500</v>
      </c>
      <c r="AO34" s="63"/>
      <c r="AP34" s="76">
        <f>SUM(AN34:AN37)</f>
        <v>473392850</v>
      </c>
      <c r="AQ34" s="42"/>
      <c r="AR34" s="73"/>
      <c r="AS34" s="73"/>
      <c r="AT34" s="74"/>
    </row>
    <row r="35" spans="1:46" s="4" customFormat="1" ht="70.5" customHeight="1">
      <c r="A35" s="39">
        <v>17</v>
      </c>
      <c r="B35" s="40" t="s">
        <v>103</v>
      </c>
      <c r="C35" s="40" t="s">
        <v>104</v>
      </c>
      <c r="D35" s="41" t="s">
        <v>69</v>
      </c>
      <c r="E35" s="42">
        <v>272</v>
      </c>
      <c r="F35" s="42">
        <v>11</v>
      </c>
      <c r="G35" s="43">
        <v>470.9</v>
      </c>
      <c r="H35" s="42" t="s">
        <v>37</v>
      </c>
      <c r="I35" s="39">
        <v>347</v>
      </c>
      <c r="J35" s="39">
        <v>6</v>
      </c>
      <c r="K35" s="43">
        <v>1310.3</v>
      </c>
      <c r="L35" s="43" t="s">
        <v>37</v>
      </c>
      <c r="M35" s="43" t="s">
        <v>86</v>
      </c>
      <c r="N35" s="47">
        <f>K34-N34</f>
        <v>455.29999999999995</v>
      </c>
      <c r="O35" s="47"/>
      <c r="P35" s="47">
        <f t="shared" si="3"/>
        <v>15.600000000000023</v>
      </c>
      <c r="Q35" s="47"/>
      <c r="R35" s="47"/>
      <c r="S35" s="47">
        <v>470.9</v>
      </c>
      <c r="T35" s="47">
        <f t="shared" si="12"/>
        <v>0</v>
      </c>
      <c r="U35" s="47"/>
      <c r="V35" s="47"/>
      <c r="W35" s="47"/>
      <c r="X35" s="47"/>
      <c r="Y35" s="52">
        <f t="shared" si="4"/>
        <v>470.9</v>
      </c>
      <c r="Z35" s="53"/>
      <c r="AA35" s="54">
        <v>60000</v>
      </c>
      <c r="AB35" s="55">
        <f t="shared" si="1"/>
        <v>28254000</v>
      </c>
      <c r="AC35" s="56" t="s">
        <v>38</v>
      </c>
      <c r="AD35" s="57">
        <f t="shared" si="2"/>
        <v>470.9</v>
      </c>
      <c r="AE35" s="58" t="s">
        <v>71</v>
      </c>
      <c r="AF35" s="54">
        <v>9500</v>
      </c>
      <c r="AG35" s="61">
        <v>1</v>
      </c>
      <c r="AH35" s="62">
        <f t="shared" si="6"/>
        <v>4473550</v>
      </c>
      <c r="AI35" s="63">
        <f t="shared" si="7"/>
        <v>4709000</v>
      </c>
      <c r="AJ35" s="63">
        <f t="shared" si="8"/>
        <v>84762000</v>
      </c>
      <c r="AK35" s="64"/>
      <c r="AL35" s="65"/>
      <c r="AM35" s="66"/>
      <c r="AN35" s="63">
        <f t="shared" si="10"/>
        <v>122198550</v>
      </c>
      <c r="AO35" s="63"/>
      <c r="AP35" s="76"/>
      <c r="AQ35" s="42"/>
      <c r="AR35" s="73"/>
      <c r="AS35" s="73"/>
      <c r="AT35" s="74"/>
    </row>
    <row r="36" spans="1:46" s="4" customFormat="1" ht="70.5" customHeight="1">
      <c r="A36" s="39">
        <v>17</v>
      </c>
      <c r="B36" s="40" t="s">
        <v>103</v>
      </c>
      <c r="C36" s="40" t="s">
        <v>104</v>
      </c>
      <c r="D36" s="41" t="s">
        <v>69</v>
      </c>
      <c r="E36" s="42">
        <v>340</v>
      </c>
      <c r="F36" s="42">
        <v>11</v>
      </c>
      <c r="G36" s="43">
        <v>226.6</v>
      </c>
      <c r="H36" s="42" t="s">
        <v>37</v>
      </c>
      <c r="I36" s="39">
        <v>305</v>
      </c>
      <c r="J36" s="39">
        <v>6</v>
      </c>
      <c r="K36" s="43">
        <v>226.3</v>
      </c>
      <c r="L36" s="43" t="s">
        <v>37</v>
      </c>
      <c r="M36" s="43" t="s">
        <v>70</v>
      </c>
      <c r="N36" s="47">
        <v>226.3</v>
      </c>
      <c r="O36" s="47"/>
      <c r="P36" s="47">
        <f t="shared" si="3"/>
        <v>0.29999999999998295</v>
      </c>
      <c r="Q36" s="47"/>
      <c r="R36" s="47"/>
      <c r="S36" s="47">
        <v>226.6</v>
      </c>
      <c r="T36" s="47">
        <f t="shared" si="12"/>
        <v>0</v>
      </c>
      <c r="U36" s="47"/>
      <c r="V36" s="47"/>
      <c r="W36" s="47"/>
      <c r="X36" s="47"/>
      <c r="Y36" s="52">
        <f t="shared" si="4"/>
        <v>226.6</v>
      </c>
      <c r="Z36" s="53"/>
      <c r="AA36" s="54">
        <v>60000</v>
      </c>
      <c r="AB36" s="55">
        <f t="shared" si="1"/>
        <v>13596000</v>
      </c>
      <c r="AC36" s="56" t="s">
        <v>38</v>
      </c>
      <c r="AD36" s="57">
        <f t="shared" si="2"/>
        <v>226.6</v>
      </c>
      <c r="AE36" s="58" t="s">
        <v>71</v>
      </c>
      <c r="AF36" s="54">
        <v>9500</v>
      </c>
      <c r="AG36" s="61">
        <v>1</v>
      </c>
      <c r="AH36" s="62">
        <f t="shared" si="6"/>
        <v>2152700</v>
      </c>
      <c r="AI36" s="63">
        <f t="shared" si="7"/>
        <v>2266000</v>
      </c>
      <c r="AJ36" s="63">
        <f t="shared" si="8"/>
        <v>40788000</v>
      </c>
      <c r="AK36" s="64"/>
      <c r="AL36" s="65"/>
      <c r="AM36" s="66"/>
      <c r="AN36" s="63">
        <f t="shared" si="10"/>
        <v>58802700</v>
      </c>
      <c r="AO36" s="63"/>
      <c r="AP36" s="76"/>
      <c r="AQ36" s="42"/>
      <c r="AR36" s="73"/>
      <c r="AS36" s="73"/>
      <c r="AT36" s="74"/>
    </row>
    <row r="37" spans="1:46" s="4" customFormat="1" ht="70.5" customHeight="1">
      <c r="A37" s="39">
        <v>17</v>
      </c>
      <c r="B37" s="40" t="s">
        <v>103</v>
      </c>
      <c r="C37" s="40" t="s">
        <v>104</v>
      </c>
      <c r="D37" s="41" t="s">
        <v>69</v>
      </c>
      <c r="E37" s="42">
        <v>341</v>
      </c>
      <c r="F37" s="42">
        <v>11</v>
      </c>
      <c r="G37" s="43">
        <v>217.8</v>
      </c>
      <c r="H37" s="42" t="s">
        <v>37</v>
      </c>
      <c r="I37" s="39">
        <v>348</v>
      </c>
      <c r="J37" s="39">
        <v>6</v>
      </c>
      <c r="K37" s="43">
        <v>217.8</v>
      </c>
      <c r="L37" s="43" t="s">
        <v>37</v>
      </c>
      <c r="M37" s="43" t="s">
        <v>70</v>
      </c>
      <c r="N37" s="47">
        <v>217.8</v>
      </c>
      <c r="O37" s="47"/>
      <c r="P37" s="47">
        <f t="shared" si="3"/>
        <v>0</v>
      </c>
      <c r="Q37" s="47"/>
      <c r="R37" s="47"/>
      <c r="S37" s="47">
        <v>217.8</v>
      </c>
      <c r="T37" s="47">
        <f t="shared" si="12"/>
        <v>0</v>
      </c>
      <c r="U37" s="47"/>
      <c r="V37" s="47"/>
      <c r="W37" s="47"/>
      <c r="X37" s="47"/>
      <c r="Y37" s="52">
        <f t="shared" si="4"/>
        <v>217.8</v>
      </c>
      <c r="Z37" s="53"/>
      <c r="AA37" s="54">
        <v>60000</v>
      </c>
      <c r="AB37" s="55">
        <f t="shared" si="1"/>
        <v>13068000</v>
      </c>
      <c r="AC37" s="56" t="s">
        <v>38</v>
      </c>
      <c r="AD37" s="57">
        <f t="shared" si="2"/>
        <v>217.8</v>
      </c>
      <c r="AE37" s="58" t="s">
        <v>71</v>
      </c>
      <c r="AF37" s="54">
        <v>9500</v>
      </c>
      <c r="AG37" s="61">
        <v>1</v>
      </c>
      <c r="AH37" s="62">
        <f t="shared" si="6"/>
        <v>2069100</v>
      </c>
      <c r="AI37" s="63">
        <f t="shared" si="7"/>
        <v>2178000</v>
      </c>
      <c r="AJ37" s="63">
        <f t="shared" si="8"/>
        <v>39204000</v>
      </c>
      <c r="AK37" s="64"/>
      <c r="AL37" s="65"/>
      <c r="AM37" s="66"/>
      <c r="AN37" s="63">
        <f t="shared" si="10"/>
        <v>56519100</v>
      </c>
      <c r="AO37" s="63"/>
      <c r="AP37" s="76"/>
      <c r="AQ37" s="42"/>
      <c r="AR37" s="73"/>
      <c r="AS37" s="73"/>
      <c r="AT37" s="74"/>
    </row>
    <row r="38" spans="1:46" s="4" customFormat="1" ht="70.5" customHeight="1">
      <c r="A38" s="39">
        <v>18</v>
      </c>
      <c r="B38" s="40" t="s">
        <v>105</v>
      </c>
      <c r="C38" s="40" t="s">
        <v>106</v>
      </c>
      <c r="D38" s="41" t="s">
        <v>69</v>
      </c>
      <c r="E38" s="42">
        <v>313</v>
      </c>
      <c r="F38" s="42">
        <v>11</v>
      </c>
      <c r="G38" s="43">
        <v>248.8</v>
      </c>
      <c r="H38" s="42" t="s">
        <v>37</v>
      </c>
      <c r="I38" s="39">
        <v>290</v>
      </c>
      <c r="J38" s="39">
        <v>6</v>
      </c>
      <c r="K38" s="43">
        <v>248.6</v>
      </c>
      <c r="L38" s="43" t="s">
        <v>37</v>
      </c>
      <c r="M38" s="43" t="s">
        <v>70</v>
      </c>
      <c r="N38" s="47">
        <v>248.6</v>
      </c>
      <c r="O38" s="47"/>
      <c r="P38" s="47">
        <f t="shared" si="3"/>
        <v>0.20000000000001705</v>
      </c>
      <c r="Q38" s="47"/>
      <c r="R38" s="47"/>
      <c r="S38" s="47">
        <v>248.8</v>
      </c>
      <c r="T38" s="47">
        <f t="shared" si="12"/>
        <v>0</v>
      </c>
      <c r="U38" s="47"/>
      <c r="V38" s="47"/>
      <c r="W38" s="47"/>
      <c r="X38" s="47"/>
      <c r="Y38" s="52">
        <f t="shared" si="4"/>
        <v>248.8</v>
      </c>
      <c r="Z38" s="53">
        <f>Y38</f>
        <v>248.8</v>
      </c>
      <c r="AA38" s="54">
        <v>60000</v>
      </c>
      <c r="AB38" s="55">
        <f t="shared" si="1"/>
        <v>14928000</v>
      </c>
      <c r="AC38" s="56" t="s">
        <v>38</v>
      </c>
      <c r="AD38" s="57">
        <f t="shared" si="2"/>
        <v>248.8</v>
      </c>
      <c r="AE38" s="58" t="s">
        <v>71</v>
      </c>
      <c r="AF38" s="54">
        <v>9500</v>
      </c>
      <c r="AG38" s="61">
        <v>1</v>
      </c>
      <c r="AH38" s="62">
        <f t="shared" si="6"/>
        <v>2363600</v>
      </c>
      <c r="AI38" s="63">
        <f t="shared" si="7"/>
        <v>2488000</v>
      </c>
      <c r="AJ38" s="63">
        <f t="shared" si="8"/>
        <v>44784000</v>
      </c>
      <c r="AK38" s="64">
        <f t="shared" si="5"/>
        <v>0.5695970695970697</v>
      </c>
      <c r="AL38" s="65"/>
      <c r="AM38" s="66">
        <f t="shared" si="9"/>
        <v>0</v>
      </c>
      <c r="AN38" s="63">
        <f t="shared" si="10"/>
        <v>64563600</v>
      </c>
      <c r="AO38" s="63"/>
      <c r="AP38" s="76">
        <f>AN38</f>
        <v>64563600</v>
      </c>
      <c r="AQ38" s="42"/>
      <c r="AR38" s="73"/>
      <c r="AS38" s="73"/>
      <c r="AT38" s="74"/>
    </row>
    <row r="39" spans="1:46" s="4" customFormat="1" ht="70.5" customHeight="1">
      <c r="A39" s="39">
        <v>19</v>
      </c>
      <c r="B39" s="40" t="s">
        <v>107</v>
      </c>
      <c r="C39" s="40"/>
      <c r="D39" s="41"/>
      <c r="E39" s="42">
        <v>883</v>
      </c>
      <c r="F39" s="42">
        <v>5</v>
      </c>
      <c r="G39" s="43">
        <v>360</v>
      </c>
      <c r="H39" s="42" t="s">
        <v>37</v>
      </c>
      <c r="I39" s="39">
        <v>766</v>
      </c>
      <c r="J39" s="39">
        <v>2</v>
      </c>
      <c r="K39" s="43">
        <v>720</v>
      </c>
      <c r="L39" s="43" t="s">
        <v>37</v>
      </c>
      <c r="M39" s="43" t="s">
        <v>108</v>
      </c>
      <c r="N39" s="47">
        <v>360</v>
      </c>
      <c r="O39" s="47"/>
      <c r="P39" s="47">
        <f t="shared" si="3"/>
        <v>0</v>
      </c>
      <c r="Q39" s="47"/>
      <c r="R39" s="47"/>
      <c r="S39" s="47">
        <v>360</v>
      </c>
      <c r="T39" s="47">
        <f t="shared" si="12"/>
        <v>0</v>
      </c>
      <c r="U39" s="47"/>
      <c r="V39" s="47"/>
      <c r="W39" s="47"/>
      <c r="X39" s="47"/>
      <c r="Y39" s="52">
        <f t="shared" si="4"/>
        <v>360</v>
      </c>
      <c r="Z39" s="53">
        <f>Y39</f>
        <v>360</v>
      </c>
      <c r="AA39" s="54">
        <v>60000</v>
      </c>
      <c r="AB39" s="55">
        <f t="shared" si="1"/>
        <v>21600000</v>
      </c>
      <c r="AC39" s="56" t="s">
        <v>38</v>
      </c>
      <c r="AD39" s="57">
        <f t="shared" si="2"/>
        <v>360</v>
      </c>
      <c r="AE39" s="58" t="s">
        <v>71</v>
      </c>
      <c r="AF39" s="54">
        <v>9500</v>
      </c>
      <c r="AG39" s="61">
        <v>1</v>
      </c>
      <c r="AH39" s="62">
        <f t="shared" si="6"/>
        <v>3420000</v>
      </c>
      <c r="AI39" s="63">
        <f t="shared" si="7"/>
        <v>3600000</v>
      </c>
      <c r="AJ39" s="63">
        <f t="shared" si="8"/>
        <v>64800000</v>
      </c>
      <c r="AK39" s="64">
        <f t="shared" si="5"/>
        <v>0.8241758241758242</v>
      </c>
      <c r="AL39" s="65"/>
      <c r="AM39" s="66">
        <f t="shared" si="9"/>
        <v>0</v>
      </c>
      <c r="AN39" s="63">
        <f t="shared" si="10"/>
        <v>93420000</v>
      </c>
      <c r="AO39" s="63"/>
      <c r="AP39" s="77">
        <f>AN39</f>
        <v>93420000</v>
      </c>
      <c r="AQ39" s="42"/>
      <c r="AR39" s="73"/>
      <c r="AS39" s="73"/>
      <c r="AT39" s="74"/>
    </row>
    <row r="40" spans="1:46" s="4" customFormat="1" ht="70.5" customHeight="1">
      <c r="A40" s="39">
        <v>20</v>
      </c>
      <c r="B40" s="40" t="s">
        <v>109</v>
      </c>
      <c r="C40" s="40"/>
      <c r="D40" s="41" t="s">
        <v>69</v>
      </c>
      <c r="E40" s="42">
        <v>258</v>
      </c>
      <c r="F40" s="42">
        <v>11</v>
      </c>
      <c r="G40" s="43">
        <v>565.7</v>
      </c>
      <c r="H40" s="42" t="s">
        <v>37</v>
      </c>
      <c r="I40" s="39">
        <v>347</v>
      </c>
      <c r="J40" s="39">
        <v>6</v>
      </c>
      <c r="K40" s="43">
        <v>725</v>
      </c>
      <c r="L40" s="43" t="s">
        <v>37</v>
      </c>
      <c r="M40" s="43" t="s">
        <v>86</v>
      </c>
      <c r="N40" s="47">
        <v>565.7</v>
      </c>
      <c r="O40" s="47"/>
      <c r="P40" s="47">
        <f t="shared" si="3"/>
        <v>0</v>
      </c>
      <c r="Q40" s="47"/>
      <c r="R40" s="47"/>
      <c r="S40" s="47">
        <v>565.7</v>
      </c>
      <c r="T40" s="47">
        <f t="shared" si="12"/>
        <v>0</v>
      </c>
      <c r="U40" s="47"/>
      <c r="V40" s="47"/>
      <c r="W40" s="47"/>
      <c r="X40" s="47"/>
      <c r="Y40" s="52">
        <f t="shared" si="4"/>
        <v>565.7</v>
      </c>
      <c r="Z40" s="53">
        <f>SUM(Y40:Y41)</f>
        <v>729</v>
      </c>
      <c r="AA40" s="54">
        <v>60000</v>
      </c>
      <c r="AB40" s="55">
        <f t="shared" si="1"/>
        <v>33942000</v>
      </c>
      <c r="AC40" s="56" t="s">
        <v>38</v>
      </c>
      <c r="AD40" s="57">
        <f t="shared" si="2"/>
        <v>565.7</v>
      </c>
      <c r="AE40" s="58" t="s">
        <v>71</v>
      </c>
      <c r="AF40" s="54">
        <v>9500</v>
      </c>
      <c r="AG40" s="61">
        <v>1</v>
      </c>
      <c r="AH40" s="62">
        <f t="shared" si="6"/>
        <v>5374150</v>
      </c>
      <c r="AI40" s="63">
        <f t="shared" si="7"/>
        <v>5657000</v>
      </c>
      <c r="AJ40" s="63">
        <f t="shared" si="8"/>
        <v>101826000</v>
      </c>
      <c r="AK40" s="64">
        <f t="shared" si="5"/>
        <v>1.668956043956044</v>
      </c>
      <c r="AL40" s="65">
        <v>1</v>
      </c>
      <c r="AM40" s="66">
        <f t="shared" si="9"/>
        <v>3500000</v>
      </c>
      <c r="AN40" s="63">
        <f t="shared" si="10"/>
        <v>150299150</v>
      </c>
      <c r="AO40" s="63"/>
      <c r="AP40" s="76">
        <f>SUM(AN40:AN41)</f>
        <v>192675500</v>
      </c>
      <c r="AQ40" s="42"/>
      <c r="AR40" s="73"/>
      <c r="AS40" s="73"/>
      <c r="AT40" s="74"/>
    </row>
    <row r="41" spans="1:46" s="4" customFormat="1" ht="70.5" customHeight="1">
      <c r="A41" s="39">
        <v>20</v>
      </c>
      <c r="B41" s="40" t="s">
        <v>109</v>
      </c>
      <c r="C41" s="40"/>
      <c r="D41" s="41" t="s">
        <v>69</v>
      </c>
      <c r="E41" s="42">
        <v>271</v>
      </c>
      <c r="F41" s="42">
        <v>11</v>
      </c>
      <c r="G41" s="43">
        <v>163.3</v>
      </c>
      <c r="H41" s="42" t="s">
        <v>37</v>
      </c>
      <c r="I41" s="39">
        <v>347</v>
      </c>
      <c r="J41" s="39">
        <v>6</v>
      </c>
      <c r="K41" s="43">
        <v>725</v>
      </c>
      <c r="L41" s="43" t="s">
        <v>37</v>
      </c>
      <c r="M41" s="43" t="s">
        <v>86</v>
      </c>
      <c r="N41" s="47">
        <f>K40-N40</f>
        <v>159.29999999999995</v>
      </c>
      <c r="O41" s="47"/>
      <c r="P41" s="47">
        <f t="shared" si="3"/>
        <v>4.000000000000057</v>
      </c>
      <c r="Q41" s="47"/>
      <c r="R41" s="47"/>
      <c r="S41" s="47">
        <v>163.3</v>
      </c>
      <c r="T41" s="47"/>
      <c r="U41" s="47"/>
      <c r="V41" s="47"/>
      <c r="W41" s="47"/>
      <c r="X41" s="47"/>
      <c r="Y41" s="52">
        <f t="shared" si="4"/>
        <v>163.3</v>
      </c>
      <c r="Z41" s="53"/>
      <c r="AA41" s="54">
        <v>60000</v>
      </c>
      <c r="AB41" s="55">
        <f t="shared" si="1"/>
        <v>9798000</v>
      </c>
      <c r="AC41" s="56" t="s">
        <v>38</v>
      </c>
      <c r="AD41" s="57">
        <f t="shared" si="2"/>
        <v>163.3</v>
      </c>
      <c r="AE41" s="58" t="s">
        <v>71</v>
      </c>
      <c r="AF41" s="54">
        <v>9500</v>
      </c>
      <c r="AG41" s="61">
        <v>1</v>
      </c>
      <c r="AH41" s="62">
        <f t="shared" si="6"/>
        <v>1551350</v>
      </c>
      <c r="AI41" s="63">
        <f t="shared" si="7"/>
        <v>1633000</v>
      </c>
      <c r="AJ41" s="63">
        <f t="shared" si="8"/>
        <v>29394000</v>
      </c>
      <c r="AK41" s="64"/>
      <c r="AL41" s="65"/>
      <c r="AM41" s="66"/>
      <c r="AN41" s="63">
        <f t="shared" si="10"/>
        <v>42376350</v>
      </c>
      <c r="AO41" s="63"/>
      <c r="AP41" s="76"/>
      <c r="AQ41" s="42"/>
      <c r="AR41" s="73"/>
      <c r="AS41" s="73"/>
      <c r="AT41" s="74"/>
    </row>
    <row r="42" spans="1:46" s="4" customFormat="1" ht="70.5" customHeight="1">
      <c r="A42" s="39">
        <v>21</v>
      </c>
      <c r="B42" s="40" t="s">
        <v>110</v>
      </c>
      <c r="C42" s="40" t="s">
        <v>111</v>
      </c>
      <c r="D42" s="41" t="s">
        <v>69</v>
      </c>
      <c r="E42" s="42">
        <v>138</v>
      </c>
      <c r="F42" s="42">
        <v>11</v>
      </c>
      <c r="G42" s="43">
        <v>127.4</v>
      </c>
      <c r="H42" s="42" t="s">
        <v>37</v>
      </c>
      <c r="I42" s="39">
        <v>122</v>
      </c>
      <c r="J42" s="39">
        <v>6</v>
      </c>
      <c r="K42" s="43">
        <v>120.5</v>
      </c>
      <c r="L42" s="43" t="s">
        <v>37</v>
      </c>
      <c r="M42" s="43" t="s">
        <v>98</v>
      </c>
      <c r="N42" s="47">
        <f>K42</f>
        <v>120.5</v>
      </c>
      <c r="O42" s="47"/>
      <c r="P42" s="47">
        <f t="shared" si="3"/>
        <v>6.900000000000006</v>
      </c>
      <c r="Q42" s="47"/>
      <c r="R42" s="47"/>
      <c r="S42" s="47">
        <f>N42+P42</f>
        <v>127.4</v>
      </c>
      <c r="T42" s="47">
        <f t="shared" si="12"/>
        <v>0</v>
      </c>
      <c r="U42" s="47"/>
      <c r="V42" s="47"/>
      <c r="W42" s="47"/>
      <c r="X42" s="47"/>
      <c r="Y42" s="52">
        <f t="shared" si="4"/>
        <v>127.4</v>
      </c>
      <c r="Z42" s="53">
        <f>Y42</f>
        <v>127.4</v>
      </c>
      <c r="AA42" s="54">
        <v>60000</v>
      </c>
      <c r="AB42" s="55">
        <f t="shared" si="1"/>
        <v>7644000</v>
      </c>
      <c r="AC42" s="56" t="s">
        <v>38</v>
      </c>
      <c r="AD42" s="57">
        <f t="shared" si="2"/>
        <v>127.4</v>
      </c>
      <c r="AE42" s="58" t="s">
        <v>71</v>
      </c>
      <c r="AF42" s="54">
        <v>9500</v>
      </c>
      <c r="AG42" s="61">
        <v>1</v>
      </c>
      <c r="AH42" s="62">
        <f t="shared" si="6"/>
        <v>1210300</v>
      </c>
      <c r="AI42" s="63">
        <f t="shared" si="7"/>
        <v>1274000</v>
      </c>
      <c r="AJ42" s="63">
        <f t="shared" si="8"/>
        <v>22932000</v>
      </c>
      <c r="AK42" s="64">
        <f t="shared" si="5"/>
        <v>0.2916666666666667</v>
      </c>
      <c r="AL42" s="65"/>
      <c r="AM42" s="66">
        <f t="shared" si="9"/>
        <v>0</v>
      </c>
      <c r="AN42" s="63">
        <f t="shared" si="10"/>
        <v>33060300</v>
      </c>
      <c r="AO42" s="63"/>
      <c r="AP42" s="76">
        <f>AN42</f>
        <v>33060300</v>
      </c>
      <c r="AQ42" s="42"/>
      <c r="AR42" s="73"/>
      <c r="AS42" s="73"/>
      <c r="AT42" s="74"/>
    </row>
    <row r="43" spans="1:46" s="4" customFormat="1" ht="60" customHeight="1">
      <c r="A43" s="39">
        <v>22</v>
      </c>
      <c r="B43" s="40" t="s">
        <v>112</v>
      </c>
      <c r="C43" s="40"/>
      <c r="D43" s="41" t="s">
        <v>69</v>
      </c>
      <c r="E43" s="42">
        <v>891</v>
      </c>
      <c r="F43" s="42">
        <v>5</v>
      </c>
      <c r="G43" s="43">
        <v>197</v>
      </c>
      <c r="H43" s="42" t="s">
        <v>37</v>
      </c>
      <c r="I43" s="39">
        <v>769</v>
      </c>
      <c r="J43" s="39">
        <v>2</v>
      </c>
      <c r="K43" s="43">
        <v>296</v>
      </c>
      <c r="L43" s="43" t="s">
        <v>37</v>
      </c>
      <c r="M43" s="43" t="s">
        <v>80</v>
      </c>
      <c r="N43" s="47">
        <v>197</v>
      </c>
      <c r="O43" s="47"/>
      <c r="P43" s="47">
        <f t="shared" si="3"/>
        <v>0</v>
      </c>
      <c r="Q43" s="47"/>
      <c r="R43" s="47"/>
      <c r="S43" s="47">
        <f>N43+P43</f>
        <v>197</v>
      </c>
      <c r="T43" s="47">
        <f t="shared" si="12"/>
        <v>0</v>
      </c>
      <c r="U43" s="47"/>
      <c r="V43" s="47"/>
      <c r="W43" s="47"/>
      <c r="X43" s="47"/>
      <c r="Y43" s="52">
        <f t="shared" si="4"/>
        <v>197</v>
      </c>
      <c r="Z43" s="53">
        <f>Y43</f>
        <v>197</v>
      </c>
      <c r="AA43" s="54">
        <v>60000</v>
      </c>
      <c r="AB43" s="55">
        <f t="shared" si="1"/>
        <v>11820000</v>
      </c>
      <c r="AC43" s="56" t="s">
        <v>38</v>
      </c>
      <c r="AD43" s="57">
        <f t="shared" si="2"/>
        <v>197</v>
      </c>
      <c r="AE43" s="58" t="s">
        <v>71</v>
      </c>
      <c r="AF43" s="54">
        <v>9500</v>
      </c>
      <c r="AG43" s="61">
        <v>1</v>
      </c>
      <c r="AH43" s="62">
        <f t="shared" si="6"/>
        <v>1871500</v>
      </c>
      <c r="AI43" s="63">
        <f t="shared" si="7"/>
        <v>1970000</v>
      </c>
      <c r="AJ43" s="63">
        <f t="shared" si="8"/>
        <v>35460000</v>
      </c>
      <c r="AK43" s="64">
        <f t="shared" si="5"/>
        <v>0.45100732600732607</v>
      </c>
      <c r="AL43" s="65"/>
      <c r="AM43" s="66">
        <f t="shared" si="9"/>
        <v>0</v>
      </c>
      <c r="AN43" s="63">
        <f t="shared" si="10"/>
        <v>51121500</v>
      </c>
      <c r="AO43" s="63"/>
      <c r="AP43" s="76">
        <f>AN43</f>
        <v>51121500</v>
      </c>
      <c r="AQ43" s="42"/>
      <c r="AR43" s="73"/>
      <c r="AS43" s="73"/>
      <c r="AT43" s="74"/>
    </row>
    <row r="44" spans="1:46" s="4" customFormat="1" ht="64.5" customHeight="1">
      <c r="A44" s="39">
        <v>23</v>
      </c>
      <c r="B44" s="40" t="s">
        <v>113</v>
      </c>
      <c r="C44" s="40"/>
      <c r="D44" s="41" t="s">
        <v>69</v>
      </c>
      <c r="E44" s="42">
        <v>164</v>
      </c>
      <c r="F44" s="42">
        <v>11</v>
      </c>
      <c r="G44" s="43">
        <v>636.2</v>
      </c>
      <c r="H44" s="42" t="s">
        <v>37</v>
      </c>
      <c r="I44" s="39">
        <v>181</v>
      </c>
      <c r="J44" s="39">
        <v>6</v>
      </c>
      <c r="K44" s="43">
        <v>612</v>
      </c>
      <c r="L44" s="43" t="s">
        <v>37</v>
      </c>
      <c r="M44" s="43" t="s">
        <v>98</v>
      </c>
      <c r="N44" s="47">
        <v>612</v>
      </c>
      <c r="O44" s="47"/>
      <c r="P44" s="47">
        <f t="shared" si="3"/>
        <v>24.200000000000045</v>
      </c>
      <c r="Q44" s="47"/>
      <c r="R44" s="47"/>
      <c r="S44" s="47">
        <v>636.2</v>
      </c>
      <c r="T44" s="47">
        <f t="shared" si="12"/>
        <v>0</v>
      </c>
      <c r="U44" s="47"/>
      <c r="V44" s="47"/>
      <c r="W44" s="47"/>
      <c r="X44" s="47"/>
      <c r="Y44" s="52">
        <f t="shared" si="4"/>
        <v>636.2</v>
      </c>
      <c r="Z44" s="53">
        <f>SUM(Y44:Y45)</f>
        <v>1413</v>
      </c>
      <c r="AA44" s="54">
        <v>60000</v>
      </c>
      <c r="AB44" s="55">
        <f t="shared" si="1"/>
        <v>38172000</v>
      </c>
      <c r="AC44" s="56" t="s">
        <v>114</v>
      </c>
      <c r="AD44" s="57">
        <f t="shared" si="2"/>
        <v>636.2</v>
      </c>
      <c r="AE44" s="58" t="s">
        <v>71</v>
      </c>
      <c r="AF44" s="54">
        <v>9500</v>
      </c>
      <c r="AG44" s="61">
        <v>1</v>
      </c>
      <c r="AH44" s="62">
        <f t="shared" si="6"/>
        <v>6043900</v>
      </c>
      <c r="AI44" s="63">
        <f t="shared" si="7"/>
        <v>6362000</v>
      </c>
      <c r="AJ44" s="63">
        <f t="shared" si="8"/>
        <v>114516000</v>
      </c>
      <c r="AK44" s="64">
        <f t="shared" si="5"/>
        <v>3.2348901098901104</v>
      </c>
      <c r="AL44" s="65">
        <v>3</v>
      </c>
      <c r="AM44" s="66">
        <f t="shared" si="9"/>
        <v>10500000</v>
      </c>
      <c r="AN44" s="63">
        <f t="shared" si="10"/>
        <v>175593900</v>
      </c>
      <c r="AO44" s="63"/>
      <c r="AP44" s="83">
        <f>SUM(AN44:AN45)</f>
        <v>377173500</v>
      </c>
      <c r="AQ44" s="42"/>
      <c r="AR44" s="73"/>
      <c r="AS44" s="73"/>
      <c r="AT44" s="74"/>
    </row>
    <row r="45" spans="1:46" s="4" customFormat="1" ht="60.75" customHeight="1">
      <c r="A45" s="39">
        <v>23</v>
      </c>
      <c r="B45" s="40" t="s">
        <v>113</v>
      </c>
      <c r="C45" s="40"/>
      <c r="D45" s="41" t="s">
        <v>69</v>
      </c>
      <c r="E45" s="42">
        <v>207</v>
      </c>
      <c r="F45" s="42">
        <v>11</v>
      </c>
      <c r="G45" s="43">
        <v>776.8</v>
      </c>
      <c r="H45" s="42" t="s">
        <v>37</v>
      </c>
      <c r="I45" s="39">
        <v>347</v>
      </c>
      <c r="J45" s="39">
        <v>6</v>
      </c>
      <c r="K45" s="43">
        <v>776.7</v>
      </c>
      <c r="L45" s="43" t="s">
        <v>37</v>
      </c>
      <c r="M45" s="43" t="s">
        <v>86</v>
      </c>
      <c r="N45" s="47">
        <v>776.7</v>
      </c>
      <c r="O45" s="47"/>
      <c r="P45" s="47">
        <f t="shared" si="3"/>
        <v>0.09999999999990905</v>
      </c>
      <c r="Q45" s="47"/>
      <c r="R45" s="47"/>
      <c r="S45" s="47">
        <v>776.8</v>
      </c>
      <c r="T45" s="47">
        <f t="shared" si="12"/>
        <v>0</v>
      </c>
      <c r="U45" s="47"/>
      <c r="V45" s="47"/>
      <c r="W45" s="47"/>
      <c r="X45" s="47"/>
      <c r="Y45" s="52">
        <f t="shared" si="4"/>
        <v>776.8</v>
      </c>
      <c r="Z45" s="53"/>
      <c r="AA45" s="54">
        <v>60000</v>
      </c>
      <c r="AB45" s="55">
        <f t="shared" si="1"/>
        <v>46608000</v>
      </c>
      <c r="AC45" s="56" t="s">
        <v>114</v>
      </c>
      <c r="AD45" s="57">
        <f t="shared" si="2"/>
        <v>776.8</v>
      </c>
      <c r="AE45" s="58" t="s">
        <v>71</v>
      </c>
      <c r="AF45" s="54">
        <v>9500</v>
      </c>
      <c r="AG45" s="61">
        <v>1</v>
      </c>
      <c r="AH45" s="62">
        <f t="shared" si="6"/>
        <v>7379600</v>
      </c>
      <c r="AI45" s="63">
        <f t="shared" si="7"/>
        <v>7768000</v>
      </c>
      <c r="AJ45" s="63">
        <f t="shared" si="8"/>
        <v>139824000</v>
      </c>
      <c r="AK45" s="64">
        <f t="shared" si="5"/>
        <v>0</v>
      </c>
      <c r="AL45" s="65"/>
      <c r="AM45" s="66">
        <f t="shared" si="9"/>
        <v>0</v>
      </c>
      <c r="AN45" s="63">
        <f t="shared" si="10"/>
        <v>201579600</v>
      </c>
      <c r="AO45" s="63"/>
      <c r="AP45" s="77"/>
      <c r="AQ45" s="42"/>
      <c r="AR45" s="73"/>
      <c r="AS45" s="73"/>
      <c r="AT45" s="74"/>
    </row>
    <row r="46" spans="1:46" s="4" customFormat="1" ht="62.25" customHeight="1">
      <c r="A46" s="39">
        <v>24</v>
      </c>
      <c r="B46" s="40" t="s">
        <v>115</v>
      </c>
      <c r="C46" s="40" t="s">
        <v>116</v>
      </c>
      <c r="D46" s="41"/>
      <c r="E46" s="42">
        <v>210</v>
      </c>
      <c r="F46" s="42">
        <v>11</v>
      </c>
      <c r="G46" s="43">
        <v>532.4</v>
      </c>
      <c r="H46" s="42" t="s">
        <v>37</v>
      </c>
      <c r="I46" s="39">
        <v>347</v>
      </c>
      <c r="J46" s="39">
        <v>6</v>
      </c>
      <c r="K46" s="43">
        <v>524.8</v>
      </c>
      <c r="L46" s="43" t="s">
        <v>37</v>
      </c>
      <c r="M46" s="43" t="s">
        <v>86</v>
      </c>
      <c r="N46" s="47">
        <v>524.8</v>
      </c>
      <c r="O46" s="47"/>
      <c r="P46" s="47">
        <f t="shared" si="3"/>
        <v>7.600000000000023</v>
      </c>
      <c r="Q46" s="47"/>
      <c r="R46" s="47"/>
      <c r="S46" s="47">
        <v>532.4</v>
      </c>
      <c r="T46" s="47">
        <f t="shared" si="12"/>
        <v>0</v>
      </c>
      <c r="U46" s="47"/>
      <c r="V46" s="47"/>
      <c r="W46" s="47"/>
      <c r="X46" s="47"/>
      <c r="Y46" s="52">
        <f t="shared" si="4"/>
        <v>532.4</v>
      </c>
      <c r="Z46" s="53">
        <f>Y46</f>
        <v>532.4</v>
      </c>
      <c r="AA46" s="54">
        <v>60000</v>
      </c>
      <c r="AB46" s="55">
        <f t="shared" si="1"/>
        <v>31944000</v>
      </c>
      <c r="AC46" s="56" t="s">
        <v>38</v>
      </c>
      <c r="AD46" s="57">
        <f t="shared" si="2"/>
        <v>532.4</v>
      </c>
      <c r="AE46" s="58" t="s">
        <v>71</v>
      </c>
      <c r="AF46" s="54">
        <v>9500</v>
      </c>
      <c r="AG46" s="61">
        <v>1</v>
      </c>
      <c r="AH46" s="62">
        <f t="shared" si="6"/>
        <v>5057800</v>
      </c>
      <c r="AI46" s="63">
        <f t="shared" si="7"/>
        <v>5324000</v>
      </c>
      <c r="AJ46" s="63">
        <f t="shared" si="8"/>
        <v>95832000</v>
      </c>
      <c r="AK46" s="64">
        <f t="shared" si="5"/>
        <v>1.218864468864469</v>
      </c>
      <c r="AL46" s="65">
        <v>1</v>
      </c>
      <c r="AM46" s="66">
        <f t="shared" si="9"/>
        <v>3500000</v>
      </c>
      <c r="AN46" s="63">
        <f t="shared" si="10"/>
        <v>141657800</v>
      </c>
      <c r="AO46" s="63"/>
      <c r="AP46" s="72">
        <f>AN46</f>
        <v>141657800</v>
      </c>
      <c r="AQ46" s="42"/>
      <c r="AR46" s="73"/>
      <c r="AS46" s="73"/>
      <c r="AT46" s="74"/>
    </row>
    <row r="47" spans="1:46" s="4" customFormat="1" ht="65.25" customHeight="1">
      <c r="A47" s="39">
        <v>25</v>
      </c>
      <c r="B47" s="40" t="s">
        <v>117</v>
      </c>
      <c r="C47" s="40" t="s">
        <v>118</v>
      </c>
      <c r="D47" s="41"/>
      <c r="E47" s="42">
        <v>893</v>
      </c>
      <c r="F47" s="42">
        <v>5</v>
      </c>
      <c r="G47" s="43">
        <v>69</v>
      </c>
      <c r="H47" s="42" t="s">
        <v>37</v>
      </c>
      <c r="I47" s="39">
        <v>769</v>
      </c>
      <c r="J47" s="39">
        <v>2</v>
      </c>
      <c r="K47" s="43">
        <v>120</v>
      </c>
      <c r="L47" s="43" t="s">
        <v>37</v>
      </c>
      <c r="M47" s="43" t="s">
        <v>119</v>
      </c>
      <c r="N47" s="47">
        <v>69</v>
      </c>
      <c r="O47" s="47"/>
      <c r="P47" s="47">
        <f t="shared" si="3"/>
        <v>0</v>
      </c>
      <c r="Q47" s="47"/>
      <c r="R47" s="47"/>
      <c r="S47" s="47">
        <f aca="true" t="shared" si="13" ref="S47:S84">N47+P47</f>
        <v>69</v>
      </c>
      <c r="T47" s="47">
        <f t="shared" si="12"/>
        <v>0</v>
      </c>
      <c r="U47" s="47"/>
      <c r="V47" s="47"/>
      <c r="W47" s="47"/>
      <c r="X47" s="47"/>
      <c r="Y47" s="52">
        <f t="shared" si="4"/>
        <v>69</v>
      </c>
      <c r="Z47" s="53">
        <f>Y47</f>
        <v>69</v>
      </c>
      <c r="AA47" s="54">
        <v>60000</v>
      </c>
      <c r="AB47" s="55">
        <f t="shared" si="1"/>
        <v>4140000</v>
      </c>
      <c r="AC47" s="56" t="s">
        <v>38</v>
      </c>
      <c r="AD47" s="57">
        <f t="shared" si="2"/>
        <v>69</v>
      </c>
      <c r="AE47" s="58" t="s">
        <v>71</v>
      </c>
      <c r="AF47" s="54">
        <v>9500</v>
      </c>
      <c r="AG47" s="61">
        <v>1</v>
      </c>
      <c r="AH47" s="62">
        <f t="shared" si="6"/>
        <v>655500</v>
      </c>
      <c r="AI47" s="63">
        <f t="shared" si="7"/>
        <v>690000</v>
      </c>
      <c r="AJ47" s="63">
        <f t="shared" si="8"/>
        <v>12420000</v>
      </c>
      <c r="AK47" s="64">
        <f t="shared" si="5"/>
        <v>0.157967032967033</v>
      </c>
      <c r="AL47" s="65"/>
      <c r="AM47" s="66">
        <f t="shared" si="9"/>
        <v>0</v>
      </c>
      <c r="AN47" s="63">
        <f t="shared" si="10"/>
        <v>17905500</v>
      </c>
      <c r="AO47" s="63"/>
      <c r="AP47" s="72">
        <f>AN47</f>
        <v>17905500</v>
      </c>
      <c r="AQ47" s="42"/>
      <c r="AR47" s="73"/>
      <c r="AS47" s="73"/>
      <c r="AT47" s="74"/>
    </row>
    <row r="48" spans="1:46" s="4" customFormat="1" ht="70.5" customHeight="1">
      <c r="A48" s="39">
        <v>26</v>
      </c>
      <c r="B48" s="40" t="s">
        <v>120</v>
      </c>
      <c r="C48" s="40" t="s">
        <v>121</v>
      </c>
      <c r="D48" s="41" t="s">
        <v>69</v>
      </c>
      <c r="E48" s="42">
        <v>225</v>
      </c>
      <c r="F48" s="42">
        <v>11</v>
      </c>
      <c r="G48" s="43">
        <v>347.1</v>
      </c>
      <c r="H48" s="42" t="s">
        <v>37</v>
      </c>
      <c r="I48" s="39">
        <v>347</v>
      </c>
      <c r="J48" s="39">
        <v>6</v>
      </c>
      <c r="K48" s="43">
        <v>342.2</v>
      </c>
      <c r="L48" s="43" t="s">
        <v>37</v>
      </c>
      <c r="M48" s="43" t="s">
        <v>86</v>
      </c>
      <c r="N48" s="47">
        <v>342.2</v>
      </c>
      <c r="O48" s="47"/>
      <c r="P48" s="47">
        <f t="shared" si="3"/>
        <v>4.900000000000034</v>
      </c>
      <c r="Q48" s="47"/>
      <c r="R48" s="47"/>
      <c r="S48" s="47">
        <f t="shared" si="13"/>
        <v>347.1</v>
      </c>
      <c r="T48" s="47">
        <f t="shared" si="12"/>
        <v>0</v>
      </c>
      <c r="U48" s="47"/>
      <c r="V48" s="47"/>
      <c r="W48" s="47"/>
      <c r="X48" s="47"/>
      <c r="Y48" s="52">
        <f t="shared" si="4"/>
        <v>347.1</v>
      </c>
      <c r="Z48" s="53">
        <f>SUM(Y48:Y49)</f>
        <v>480.6</v>
      </c>
      <c r="AA48" s="54">
        <v>60000</v>
      </c>
      <c r="AB48" s="55">
        <f t="shared" si="1"/>
        <v>20826000</v>
      </c>
      <c r="AC48" s="56" t="s">
        <v>38</v>
      </c>
      <c r="AD48" s="57">
        <f t="shared" si="2"/>
        <v>347.1</v>
      </c>
      <c r="AE48" s="58" t="s">
        <v>71</v>
      </c>
      <c r="AF48" s="54">
        <v>9500</v>
      </c>
      <c r="AG48" s="61">
        <v>1</v>
      </c>
      <c r="AH48" s="62">
        <f t="shared" si="6"/>
        <v>3297450</v>
      </c>
      <c r="AI48" s="63">
        <f t="shared" si="7"/>
        <v>3471000</v>
      </c>
      <c r="AJ48" s="63">
        <f t="shared" si="8"/>
        <v>62478000</v>
      </c>
      <c r="AK48" s="64">
        <f t="shared" si="5"/>
        <v>1.1002747252747254</v>
      </c>
      <c r="AL48" s="65">
        <v>1</v>
      </c>
      <c r="AM48" s="66">
        <f t="shared" si="9"/>
        <v>3500000</v>
      </c>
      <c r="AN48" s="63">
        <f t="shared" si="10"/>
        <v>93572450</v>
      </c>
      <c r="AO48" s="63"/>
      <c r="AP48" s="83">
        <f>SUM(AN48:AN49)</f>
        <v>128215700</v>
      </c>
      <c r="AQ48" s="42"/>
      <c r="AR48" s="73"/>
      <c r="AS48" s="73"/>
      <c r="AT48" s="74"/>
    </row>
    <row r="49" spans="1:46" s="4" customFormat="1" ht="70.5" customHeight="1">
      <c r="A49" s="39">
        <v>26</v>
      </c>
      <c r="B49" s="40" t="s">
        <v>120</v>
      </c>
      <c r="C49" s="40" t="s">
        <v>121</v>
      </c>
      <c r="D49" s="41" t="s">
        <v>69</v>
      </c>
      <c r="E49" s="42">
        <v>787</v>
      </c>
      <c r="F49" s="42">
        <v>11</v>
      </c>
      <c r="G49" s="43">
        <v>133.5</v>
      </c>
      <c r="H49" s="42" t="s">
        <v>37</v>
      </c>
      <c r="I49" s="39">
        <v>141</v>
      </c>
      <c r="J49" s="39">
        <v>6</v>
      </c>
      <c r="K49" s="43">
        <v>131.8</v>
      </c>
      <c r="L49" s="43" t="s">
        <v>37</v>
      </c>
      <c r="M49" s="43" t="s">
        <v>75</v>
      </c>
      <c r="N49" s="47">
        <v>131.8</v>
      </c>
      <c r="O49" s="47"/>
      <c r="P49" s="47">
        <f t="shared" si="3"/>
        <v>1.6999999999999886</v>
      </c>
      <c r="Q49" s="47"/>
      <c r="R49" s="47"/>
      <c r="S49" s="47">
        <v>78.1</v>
      </c>
      <c r="T49" s="47">
        <f t="shared" si="12"/>
        <v>55.400000000000006</v>
      </c>
      <c r="U49" s="47"/>
      <c r="V49" s="47"/>
      <c r="W49" s="47"/>
      <c r="X49" s="47"/>
      <c r="Y49" s="52">
        <f t="shared" si="4"/>
        <v>133.5</v>
      </c>
      <c r="Z49" s="53"/>
      <c r="AA49" s="54">
        <v>60000</v>
      </c>
      <c r="AB49" s="55">
        <f t="shared" si="1"/>
        <v>8010000</v>
      </c>
      <c r="AC49" s="56" t="s">
        <v>38</v>
      </c>
      <c r="AD49" s="57">
        <f t="shared" si="2"/>
        <v>133.5</v>
      </c>
      <c r="AE49" s="58" t="s">
        <v>71</v>
      </c>
      <c r="AF49" s="54">
        <v>9500</v>
      </c>
      <c r="AG49" s="61">
        <v>1</v>
      </c>
      <c r="AH49" s="62">
        <f t="shared" si="6"/>
        <v>1268250</v>
      </c>
      <c r="AI49" s="63">
        <f t="shared" si="7"/>
        <v>1335000</v>
      </c>
      <c r="AJ49" s="63">
        <f t="shared" si="8"/>
        <v>24030000</v>
      </c>
      <c r="AK49" s="64">
        <f t="shared" si="5"/>
        <v>0</v>
      </c>
      <c r="AL49" s="65"/>
      <c r="AM49" s="66">
        <f t="shared" si="9"/>
        <v>0</v>
      </c>
      <c r="AN49" s="63">
        <f t="shared" si="10"/>
        <v>34643250</v>
      </c>
      <c r="AO49" s="63"/>
      <c r="AP49" s="77"/>
      <c r="AQ49" s="42"/>
      <c r="AR49" s="73"/>
      <c r="AS49" s="73"/>
      <c r="AT49" s="74"/>
    </row>
    <row r="50" spans="1:46" s="4" customFormat="1" ht="69" customHeight="1">
      <c r="A50" s="39">
        <v>27</v>
      </c>
      <c r="B50" s="40" t="s">
        <v>122</v>
      </c>
      <c r="C50" s="40" t="s">
        <v>123</v>
      </c>
      <c r="D50" s="41" t="s">
        <v>69</v>
      </c>
      <c r="E50" s="42">
        <v>334</v>
      </c>
      <c r="F50" s="42">
        <v>11</v>
      </c>
      <c r="G50" s="43">
        <v>399</v>
      </c>
      <c r="H50" s="42" t="s">
        <v>37</v>
      </c>
      <c r="I50" s="39">
        <v>347</v>
      </c>
      <c r="J50" s="39">
        <v>6</v>
      </c>
      <c r="K50" s="43">
        <v>661.1</v>
      </c>
      <c r="L50" s="43" t="s">
        <v>37</v>
      </c>
      <c r="M50" s="43" t="s">
        <v>86</v>
      </c>
      <c r="N50" s="47">
        <v>399</v>
      </c>
      <c r="O50" s="47"/>
      <c r="P50" s="47">
        <f t="shared" si="3"/>
        <v>0</v>
      </c>
      <c r="Q50" s="47"/>
      <c r="R50" s="47"/>
      <c r="S50" s="47">
        <f t="shared" si="13"/>
        <v>399</v>
      </c>
      <c r="T50" s="47">
        <f t="shared" si="12"/>
        <v>0</v>
      </c>
      <c r="U50" s="47"/>
      <c r="V50" s="47"/>
      <c r="W50" s="47"/>
      <c r="X50" s="47"/>
      <c r="Y50" s="52">
        <f t="shared" si="4"/>
        <v>399</v>
      </c>
      <c r="Z50" s="53">
        <f>Y50</f>
        <v>399</v>
      </c>
      <c r="AA50" s="54">
        <v>60000</v>
      </c>
      <c r="AB50" s="55">
        <f t="shared" si="1"/>
        <v>23940000</v>
      </c>
      <c r="AC50" s="56" t="s">
        <v>38</v>
      </c>
      <c r="AD50" s="57">
        <f t="shared" si="2"/>
        <v>399</v>
      </c>
      <c r="AE50" s="58" t="s">
        <v>71</v>
      </c>
      <c r="AF50" s="54">
        <v>9500</v>
      </c>
      <c r="AG50" s="61">
        <v>1</v>
      </c>
      <c r="AH50" s="62">
        <f t="shared" si="6"/>
        <v>3790500</v>
      </c>
      <c r="AI50" s="63">
        <f t="shared" si="7"/>
        <v>3990000</v>
      </c>
      <c r="AJ50" s="63">
        <f t="shared" si="8"/>
        <v>71820000</v>
      </c>
      <c r="AK50" s="64">
        <f t="shared" si="5"/>
        <v>0.9134615384615385</v>
      </c>
      <c r="AL50" s="65"/>
      <c r="AM50" s="66">
        <f t="shared" si="9"/>
        <v>0</v>
      </c>
      <c r="AN50" s="63">
        <f t="shared" si="10"/>
        <v>103540500</v>
      </c>
      <c r="AO50" s="63"/>
      <c r="AP50" s="72">
        <f>AN50</f>
        <v>103540500</v>
      </c>
      <c r="AQ50" s="42"/>
      <c r="AR50" s="73"/>
      <c r="AS50" s="73"/>
      <c r="AT50" s="74"/>
    </row>
    <row r="51" spans="1:46" s="4" customFormat="1" ht="73.5" customHeight="1">
      <c r="A51" s="39">
        <v>28</v>
      </c>
      <c r="B51" s="40" t="s">
        <v>210</v>
      </c>
      <c r="C51" s="40" t="s">
        <v>211</v>
      </c>
      <c r="D51" s="41" t="s">
        <v>69</v>
      </c>
      <c r="E51" s="42">
        <v>615</v>
      </c>
      <c r="F51" s="42">
        <v>5</v>
      </c>
      <c r="G51" s="43">
        <v>621.3</v>
      </c>
      <c r="H51" s="42" t="s">
        <v>37</v>
      </c>
      <c r="I51" s="39">
        <v>702</v>
      </c>
      <c r="J51" s="39">
        <v>2</v>
      </c>
      <c r="K51" s="43">
        <v>621.1</v>
      </c>
      <c r="L51" s="43" t="s">
        <v>37</v>
      </c>
      <c r="M51" s="43" t="s">
        <v>119</v>
      </c>
      <c r="N51" s="47">
        <v>621.1</v>
      </c>
      <c r="O51" s="47"/>
      <c r="P51" s="47">
        <f t="shared" si="3"/>
        <v>0.1999999999999318</v>
      </c>
      <c r="Q51" s="47"/>
      <c r="R51" s="47"/>
      <c r="S51" s="47">
        <v>608.8</v>
      </c>
      <c r="T51" s="47">
        <f t="shared" si="12"/>
        <v>12.5</v>
      </c>
      <c r="U51" s="47"/>
      <c r="V51" s="47"/>
      <c r="W51" s="47"/>
      <c r="X51" s="47"/>
      <c r="Y51" s="52">
        <f t="shared" si="4"/>
        <v>621.3</v>
      </c>
      <c r="Z51" s="53">
        <f>SUM(Y51:Y52)</f>
        <v>691.1999999999999</v>
      </c>
      <c r="AA51" s="54">
        <v>60000</v>
      </c>
      <c r="AB51" s="55">
        <f t="shared" si="1"/>
        <v>37278000</v>
      </c>
      <c r="AC51" s="56" t="s">
        <v>38</v>
      </c>
      <c r="AD51" s="57">
        <f t="shared" si="2"/>
        <v>621.3</v>
      </c>
      <c r="AE51" s="58" t="s">
        <v>71</v>
      </c>
      <c r="AF51" s="54">
        <v>9500</v>
      </c>
      <c r="AG51" s="61">
        <v>1</v>
      </c>
      <c r="AH51" s="62">
        <f t="shared" si="6"/>
        <v>5902350</v>
      </c>
      <c r="AI51" s="63">
        <f t="shared" si="7"/>
        <v>6213000</v>
      </c>
      <c r="AJ51" s="63">
        <f t="shared" si="8"/>
        <v>111834000</v>
      </c>
      <c r="AK51" s="64">
        <f t="shared" si="5"/>
        <v>1.5824175824175823</v>
      </c>
      <c r="AL51" s="65">
        <v>1</v>
      </c>
      <c r="AM51" s="66">
        <f t="shared" si="9"/>
        <v>3500000</v>
      </c>
      <c r="AN51" s="63">
        <f t="shared" si="10"/>
        <v>164727350</v>
      </c>
      <c r="AO51" s="63"/>
      <c r="AP51" s="72">
        <f>SUM(AN51:AN52)</f>
        <v>182866400</v>
      </c>
      <c r="AQ51" s="42"/>
      <c r="AR51" s="73"/>
      <c r="AS51" s="73"/>
      <c r="AT51" s="74"/>
    </row>
    <row r="52" spans="1:46" s="4" customFormat="1" ht="70.5" customHeight="1">
      <c r="A52" s="39">
        <v>28</v>
      </c>
      <c r="B52" s="40" t="s">
        <v>210</v>
      </c>
      <c r="C52" s="40" t="s">
        <v>211</v>
      </c>
      <c r="D52" s="41"/>
      <c r="E52" s="42">
        <v>887</v>
      </c>
      <c r="F52" s="42">
        <v>5</v>
      </c>
      <c r="G52" s="43">
        <v>69.9</v>
      </c>
      <c r="H52" s="42" t="s">
        <v>37</v>
      </c>
      <c r="I52" s="39">
        <v>768</v>
      </c>
      <c r="J52" s="39">
        <v>2</v>
      </c>
      <c r="K52" s="43">
        <v>69.6</v>
      </c>
      <c r="L52" s="43" t="s">
        <v>37</v>
      </c>
      <c r="M52" s="43" t="s">
        <v>119</v>
      </c>
      <c r="N52" s="47">
        <v>69.6</v>
      </c>
      <c r="O52" s="47"/>
      <c r="P52" s="47">
        <f t="shared" si="3"/>
        <v>0.30000000000001137</v>
      </c>
      <c r="Q52" s="47"/>
      <c r="R52" s="47"/>
      <c r="S52" s="47">
        <f t="shared" si="13"/>
        <v>69.9</v>
      </c>
      <c r="T52" s="47">
        <f t="shared" si="12"/>
        <v>0</v>
      </c>
      <c r="U52" s="47"/>
      <c r="V52" s="47"/>
      <c r="W52" s="47"/>
      <c r="X52" s="47"/>
      <c r="Y52" s="52">
        <f t="shared" si="4"/>
        <v>69.9</v>
      </c>
      <c r="Z52" s="53"/>
      <c r="AA52" s="54">
        <v>60000</v>
      </c>
      <c r="AB52" s="55">
        <f t="shared" si="1"/>
        <v>4194000.0000000005</v>
      </c>
      <c r="AC52" s="56" t="s">
        <v>38</v>
      </c>
      <c r="AD52" s="57">
        <f t="shared" si="2"/>
        <v>69.9</v>
      </c>
      <c r="AE52" s="58" t="s">
        <v>71</v>
      </c>
      <c r="AF52" s="54">
        <v>9500</v>
      </c>
      <c r="AG52" s="61">
        <v>1</v>
      </c>
      <c r="AH52" s="62">
        <f t="shared" si="6"/>
        <v>664050</v>
      </c>
      <c r="AI52" s="63">
        <f t="shared" si="7"/>
        <v>699000</v>
      </c>
      <c r="AJ52" s="63">
        <f t="shared" si="8"/>
        <v>12582000.000000002</v>
      </c>
      <c r="AK52" s="64"/>
      <c r="AL52" s="65"/>
      <c r="AM52" s="66"/>
      <c r="AN52" s="63">
        <f t="shared" si="10"/>
        <v>18139050</v>
      </c>
      <c r="AO52" s="63"/>
      <c r="AP52" s="75"/>
      <c r="AQ52" s="42"/>
      <c r="AR52" s="73"/>
      <c r="AS52" s="73"/>
      <c r="AT52" s="74"/>
    </row>
    <row r="53" spans="1:46" s="4" customFormat="1" ht="60.75" customHeight="1">
      <c r="A53" s="39">
        <v>29</v>
      </c>
      <c r="B53" s="40" t="s">
        <v>124</v>
      </c>
      <c r="C53" s="40" t="s">
        <v>125</v>
      </c>
      <c r="D53" s="41" t="s">
        <v>69</v>
      </c>
      <c r="E53" s="42">
        <v>273</v>
      </c>
      <c r="F53" s="42">
        <v>11</v>
      </c>
      <c r="G53" s="43">
        <v>326.3</v>
      </c>
      <c r="H53" s="42" t="s">
        <v>37</v>
      </c>
      <c r="I53" s="39">
        <v>347</v>
      </c>
      <c r="J53" s="39">
        <v>6</v>
      </c>
      <c r="K53" s="43">
        <v>324</v>
      </c>
      <c r="L53" s="43" t="s">
        <v>37</v>
      </c>
      <c r="M53" s="43" t="s">
        <v>86</v>
      </c>
      <c r="N53" s="47">
        <v>324</v>
      </c>
      <c r="O53" s="47"/>
      <c r="P53" s="47">
        <f t="shared" si="3"/>
        <v>2.3000000000000114</v>
      </c>
      <c r="Q53" s="47"/>
      <c r="R53" s="47"/>
      <c r="S53" s="47">
        <v>326.3</v>
      </c>
      <c r="T53" s="47">
        <f t="shared" si="12"/>
        <v>0</v>
      </c>
      <c r="U53" s="47"/>
      <c r="V53" s="47"/>
      <c r="W53" s="47"/>
      <c r="X53" s="47"/>
      <c r="Y53" s="52">
        <f t="shared" si="4"/>
        <v>326.3</v>
      </c>
      <c r="Z53" s="53">
        <f>SUM(Y53:Y54)</f>
        <v>459.8</v>
      </c>
      <c r="AA53" s="54">
        <v>60000</v>
      </c>
      <c r="AB53" s="55">
        <f t="shared" si="1"/>
        <v>19578000</v>
      </c>
      <c r="AC53" s="56" t="s">
        <v>38</v>
      </c>
      <c r="AD53" s="57">
        <f t="shared" si="2"/>
        <v>326.3</v>
      </c>
      <c r="AE53" s="58" t="s">
        <v>71</v>
      </c>
      <c r="AF53" s="54">
        <v>9500</v>
      </c>
      <c r="AG53" s="61">
        <v>1</v>
      </c>
      <c r="AH53" s="62">
        <f t="shared" si="6"/>
        <v>3099850</v>
      </c>
      <c r="AI53" s="63">
        <f t="shared" si="7"/>
        <v>3263000</v>
      </c>
      <c r="AJ53" s="63">
        <f t="shared" si="8"/>
        <v>58734000</v>
      </c>
      <c r="AK53" s="64">
        <f t="shared" si="5"/>
        <v>1.0526556776556777</v>
      </c>
      <c r="AL53" s="65">
        <v>1</v>
      </c>
      <c r="AM53" s="66">
        <f t="shared" si="9"/>
        <v>3500000</v>
      </c>
      <c r="AN53" s="63">
        <f t="shared" si="10"/>
        <v>88174850</v>
      </c>
      <c r="AO53" s="63"/>
      <c r="AP53" s="76">
        <f>SUM(AN53:AN54)</f>
        <v>122818100</v>
      </c>
      <c r="AQ53" s="42"/>
      <c r="AR53" s="73"/>
      <c r="AS53" s="73"/>
      <c r="AT53" s="74"/>
    </row>
    <row r="54" spans="1:46" s="4" customFormat="1" ht="65.25" customHeight="1">
      <c r="A54" s="39">
        <v>29</v>
      </c>
      <c r="B54" s="40" t="s">
        <v>124</v>
      </c>
      <c r="C54" s="40" t="s">
        <v>125</v>
      </c>
      <c r="D54" s="41" t="s">
        <v>69</v>
      </c>
      <c r="E54" s="42">
        <v>786</v>
      </c>
      <c r="F54" s="42">
        <v>11</v>
      </c>
      <c r="G54" s="43">
        <v>133.5</v>
      </c>
      <c r="H54" s="42" t="s">
        <v>37</v>
      </c>
      <c r="I54" s="39">
        <v>141</v>
      </c>
      <c r="J54" s="39">
        <v>6</v>
      </c>
      <c r="K54" s="43">
        <v>131.9</v>
      </c>
      <c r="L54" s="43" t="s">
        <v>37</v>
      </c>
      <c r="M54" s="43" t="s">
        <v>75</v>
      </c>
      <c r="N54" s="47">
        <v>131.9</v>
      </c>
      <c r="O54" s="47"/>
      <c r="P54" s="47">
        <f t="shared" si="3"/>
        <v>1.5999999999999943</v>
      </c>
      <c r="Q54" s="47"/>
      <c r="R54" s="47"/>
      <c r="S54" s="47">
        <v>63.1</v>
      </c>
      <c r="T54" s="47">
        <f t="shared" si="12"/>
        <v>70.4</v>
      </c>
      <c r="U54" s="47"/>
      <c r="V54" s="47"/>
      <c r="W54" s="47"/>
      <c r="X54" s="47"/>
      <c r="Y54" s="52">
        <f t="shared" si="4"/>
        <v>133.5</v>
      </c>
      <c r="Z54" s="53"/>
      <c r="AA54" s="54">
        <v>60000</v>
      </c>
      <c r="AB54" s="55">
        <f aca="true" t="shared" si="14" ref="AB54:AB102">Y54*AA54</f>
        <v>8010000</v>
      </c>
      <c r="AC54" s="56" t="s">
        <v>38</v>
      </c>
      <c r="AD54" s="57">
        <f t="shared" si="2"/>
        <v>133.5</v>
      </c>
      <c r="AE54" s="58" t="s">
        <v>71</v>
      </c>
      <c r="AF54" s="54">
        <v>9500</v>
      </c>
      <c r="AG54" s="61">
        <v>1</v>
      </c>
      <c r="AH54" s="62">
        <f t="shared" si="6"/>
        <v>1268250</v>
      </c>
      <c r="AI54" s="63">
        <f t="shared" si="7"/>
        <v>1335000</v>
      </c>
      <c r="AJ54" s="63">
        <f t="shared" si="8"/>
        <v>24030000</v>
      </c>
      <c r="AK54" s="64">
        <f t="shared" si="5"/>
        <v>0</v>
      </c>
      <c r="AL54" s="65"/>
      <c r="AM54" s="66">
        <f t="shared" si="9"/>
        <v>0</v>
      </c>
      <c r="AN54" s="63">
        <f t="shared" si="10"/>
        <v>34643250</v>
      </c>
      <c r="AO54" s="63"/>
      <c r="AP54" s="76"/>
      <c r="AQ54" s="42"/>
      <c r="AR54" s="73"/>
      <c r="AS54" s="73"/>
      <c r="AT54" s="74"/>
    </row>
    <row r="55" spans="1:46" s="4" customFormat="1" ht="70.5" customHeight="1">
      <c r="A55" s="39">
        <v>30</v>
      </c>
      <c r="B55" s="40" t="s">
        <v>126</v>
      </c>
      <c r="C55" s="40"/>
      <c r="D55" s="41" t="s">
        <v>69</v>
      </c>
      <c r="E55" s="42">
        <v>658</v>
      </c>
      <c r="F55" s="42">
        <v>5</v>
      </c>
      <c r="G55" s="43">
        <v>277.7</v>
      </c>
      <c r="H55" s="42" t="s">
        <v>37</v>
      </c>
      <c r="I55" s="39">
        <v>192</v>
      </c>
      <c r="J55" s="39">
        <v>2</v>
      </c>
      <c r="K55" s="43">
        <v>360</v>
      </c>
      <c r="L55" s="43" t="s">
        <v>37</v>
      </c>
      <c r="M55" s="43" t="s">
        <v>80</v>
      </c>
      <c r="N55" s="47">
        <v>277.7</v>
      </c>
      <c r="O55" s="47"/>
      <c r="P55" s="47">
        <f t="shared" si="3"/>
        <v>0</v>
      </c>
      <c r="Q55" s="47"/>
      <c r="R55" s="47"/>
      <c r="S55" s="47">
        <v>277.7</v>
      </c>
      <c r="T55" s="47">
        <f t="shared" si="12"/>
        <v>0</v>
      </c>
      <c r="U55" s="47"/>
      <c r="V55" s="47"/>
      <c r="W55" s="47"/>
      <c r="X55" s="47"/>
      <c r="Y55" s="52">
        <f t="shared" si="4"/>
        <v>277.7</v>
      </c>
      <c r="Z55" s="53">
        <f>Y55</f>
        <v>277.7</v>
      </c>
      <c r="AA55" s="54">
        <v>60000</v>
      </c>
      <c r="AB55" s="55">
        <f t="shared" si="14"/>
        <v>16662000</v>
      </c>
      <c r="AC55" s="56" t="s">
        <v>38</v>
      </c>
      <c r="AD55" s="57">
        <f t="shared" si="2"/>
        <v>277.7</v>
      </c>
      <c r="AE55" s="58" t="s">
        <v>71</v>
      </c>
      <c r="AF55" s="54">
        <v>9500</v>
      </c>
      <c r="AG55" s="61">
        <v>1</v>
      </c>
      <c r="AH55" s="62">
        <f t="shared" si="6"/>
        <v>2638150</v>
      </c>
      <c r="AI55" s="63">
        <f t="shared" si="7"/>
        <v>2777000</v>
      </c>
      <c r="AJ55" s="63">
        <f t="shared" si="8"/>
        <v>49986000</v>
      </c>
      <c r="AK55" s="64">
        <f t="shared" si="5"/>
        <v>0.6357600732600733</v>
      </c>
      <c r="AL55" s="65"/>
      <c r="AM55" s="66">
        <f t="shared" si="9"/>
        <v>0</v>
      </c>
      <c r="AN55" s="63">
        <f t="shared" si="10"/>
        <v>72063150</v>
      </c>
      <c r="AO55" s="63"/>
      <c r="AP55" s="77">
        <f>AN55</f>
        <v>72063150</v>
      </c>
      <c r="AQ55" s="42"/>
      <c r="AR55" s="73"/>
      <c r="AS55" s="73"/>
      <c r="AT55" s="74"/>
    </row>
    <row r="56" spans="1:46" s="4" customFormat="1" ht="70.5" customHeight="1">
      <c r="A56" s="39">
        <v>31</v>
      </c>
      <c r="B56" s="40" t="s">
        <v>127</v>
      </c>
      <c r="C56" s="40"/>
      <c r="D56" s="41" t="s">
        <v>69</v>
      </c>
      <c r="E56" s="42">
        <v>163</v>
      </c>
      <c r="F56" s="42">
        <v>11</v>
      </c>
      <c r="G56" s="43">
        <v>235</v>
      </c>
      <c r="H56" s="42" t="s">
        <v>37</v>
      </c>
      <c r="I56" s="39">
        <v>163</v>
      </c>
      <c r="J56" s="39">
        <v>6</v>
      </c>
      <c r="K56" s="43">
        <v>235</v>
      </c>
      <c r="L56" s="43" t="s">
        <v>37</v>
      </c>
      <c r="M56" s="43" t="s">
        <v>98</v>
      </c>
      <c r="N56" s="47">
        <v>235</v>
      </c>
      <c r="O56" s="47"/>
      <c r="P56" s="47">
        <f t="shared" si="3"/>
        <v>0</v>
      </c>
      <c r="Q56" s="47"/>
      <c r="R56" s="47"/>
      <c r="S56" s="47">
        <v>155.7</v>
      </c>
      <c r="T56" s="47">
        <f t="shared" si="12"/>
        <v>79.30000000000001</v>
      </c>
      <c r="U56" s="47"/>
      <c r="V56" s="47"/>
      <c r="W56" s="47"/>
      <c r="X56" s="47"/>
      <c r="Y56" s="52">
        <f t="shared" si="4"/>
        <v>235</v>
      </c>
      <c r="Z56" s="53">
        <f>SUM(Y56:Y57)</f>
        <v>431.3</v>
      </c>
      <c r="AA56" s="54">
        <v>60000</v>
      </c>
      <c r="AB56" s="55">
        <f t="shared" si="14"/>
        <v>14100000</v>
      </c>
      <c r="AC56" s="56" t="s">
        <v>38</v>
      </c>
      <c r="AD56" s="57">
        <f t="shared" si="2"/>
        <v>235</v>
      </c>
      <c r="AE56" s="58" t="s">
        <v>71</v>
      </c>
      <c r="AF56" s="54">
        <v>9500</v>
      </c>
      <c r="AG56" s="61">
        <v>1</v>
      </c>
      <c r="AH56" s="62">
        <f t="shared" si="6"/>
        <v>2232500</v>
      </c>
      <c r="AI56" s="63">
        <f t="shared" si="7"/>
        <v>2350000</v>
      </c>
      <c r="AJ56" s="63">
        <f t="shared" si="8"/>
        <v>42300000</v>
      </c>
      <c r="AK56" s="64">
        <f t="shared" si="5"/>
        <v>0.9874084249084251</v>
      </c>
      <c r="AL56" s="65"/>
      <c r="AM56" s="66">
        <f t="shared" si="9"/>
        <v>0</v>
      </c>
      <c r="AN56" s="63">
        <f t="shared" si="10"/>
        <v>60982500</v>
      </c>
      <c r="AO56" s="63"/>
      <c r="AP56" s="72">
        <f>SUM(AN56:AN57)</f>
        <v>111922350</v>
      </c>
      <c r="AQ56" s="42"/>
      <c r="AR56" s="73"/>
      <c r="AS56" s="73"/>
      <c r="AT56" s="74"/>
    </row>
    <row r="57" spans="1:46" s="4" customFormat="1" ht="70.5" customHeight="1">
      <c r="A57" s="39">
        <v>31</v>
      </c>
      <c r="B57" s="40" t="s">
        <v>127</v>
      </c>
      <c r="C57" s="40"/>
      <c r="D57" s="41" t="s">
        <v>69</v>
      </c>
      <c r="E57" s="42">
        <v>196</v>
      </c>
      <c r="F57" s="42">
        <v>11</v>
      </c>
      <c r="G57" s="43">
        <v>196.3</v>
      </c>
      <c r="H57" s="42" t="s">
        <v>37</v>
      </c>
      <c r="I57" s="39">
        <v>200</v>
      </c>
      <c r="J57" s="39">
        <v>6</v>
      </c>
      <c r="K57" s="43">
        <v>179.1</v>
      </c>
      <c r="L57" s="43" t="s">
        <v>37</v>
      </c>
      <c r="M57" s="43" t="s">
        <v>98</v>
      </c>
      <c r="N57" s="47">
        <v>196.3</v>
      </c>
      <c r="O57" s="47"/>
      <c r="P57" s="47">
        <f t="shared" si="3"/>
        <v>0</v>
      </c>
      <c r="Q57" s="47"/>
      <c r="R57" s="47"/>
      <c r="S57" s="47">
        <v>196.3</v>
      </c>
      <c r="T57" s="47"/>
      <c r="U57" s="47"/>
      <c r="V57" s="47"/>
      <c r="W57" s="47"/>
      <c r="X57" s="47"/>
      <c r="Y57" s="52">
        <f t="shared" si="4"/>
        <v>196.3</v>
      </c>
      <c r="Z57" s="53"/>
      <c r="AA57" s="54">
        <v>60000</v>
      </c>
      <c r="AB57" s="55">
        <f t="shared" si="14"/>
        <v>11778000</v>
      </c>
      <c r="AC57" s="56" t="s">
        <v>38</v>
      </c>
      <c r="AD57" s="57">
        <f t="shared" si="2"/>
        <v>196.3</v>
      </c>
      <c r="AE57" s="58" t="s">
        <v>71</v>
      </c>
      <c r="AF57" s="54">
        <v>9500</v>
      </c>
      <c r="AG57" s="61">
        <v>1</v>
      </c>
      <c r="AH57" s="62">
        <f t="shared" si="6"/>
        <v>1864850</v>
      </c>
      <c r="AI57" s="63">
        <f t="shared" si="7"/>
        <v>1963000</v>
      </c>
      <c r="AJ57" s="63">
        <f t="shared" si="8"/>
        <v>35334000</v>
      </c>
      <c r="AK57" s="64"/>
      <c r="AL57" s="65"/>
      <c r="AM57" s="66"/>
      <c r="AN57" s="63">
        <f t="shared" si="10"/>
        <v>50939850</v>
      </c>
      <c r="AO57" s="63"/>
      <c r="AP57" s="72"/>
      <c r="AQ57" s="42"/>
      <c r="AR57" s="73"/>
      <c r="AS57" s="73"/>
      <c r="AT57" s="74"/>
    </row>
    <row r="58" spans="1:46" s="4" customFormat="1" ht="70.5" customHeight="1">
      <c r="A58" s="39">
        <v>32</v>
      </c>
      <c r="B58" s="40" t="s">
        <v>128</v>
      </c>
      <c r="C58" s="40"/>
      <c r="D58" s="41"/>
      <c r="E58" s="42">
        <v>168</v>
      </c>
      <c r="F58" s="42">
        <v>11</v>
      </c>
      <c r="G58" s="43">
        <v>125.2</v>
      </c>
      <c r="H58" s="42" t="s">
        <v>37</v>
      </c>
      <c r="I58" s="39">
        <v>180</v>
      </c>
      <c r="J58" s="39">
        <v>6</v>
      </c>
      <c r="K58" s="43">
        <v>123.4</v>
      </c>
      <c r="L58" s="43" t="s">
        <v>37</v>
      </c>
      <c r="M58" s="43" t="s">
        <v>86</v>
      </c>
      <c r="N58" s="47">
        <v>123.4</v>
      </c>
      <c r="O58" s="47"/>
      <c r="P58" s="47">
        <f t="shared" si="3"/>
        <v>1.7999999999999972</v>
      </c>
      <c r="Q58" s="47"/>
      <c r="R58" s="47"/>
      <c r="S58" s="47">
        <v>125.2</v>
      </c>
      <c r="T58" s="47">
        <f t="shared" si="12"/>
        <v>0</v>
      </c>
      <c r="U58" s="47"/>
      <c r="V58" s="47"/>
      <c r="W58" s="47"/>
      <c r="X58" s="47"/>
      <c r="Y58" s="52">
        <f t="shared" si="4"/>
        <v>125.2</v>
      </c>
      <c r="Z58" s="53">
        <f>SUM(Y58:Y59)</f>
        <v>382.4</v>
      </c>
      <c r="AA58" s="54">
        <v>60000</v>
      </c>
      <c r="AB58" s="55">
        <f t="shared" si="14"/>
        <v>7512000</v>
      </c>
      <c r="AC58" s="56" t="s">
        <v>38</v>
      </c>
      <c r="AD58" s="57">
        <f t="shared" si="2"/>
        <v>125.2</v>
      </c>
      <c r="AE58" s="58" t="s">
        <v>71</v>
      </c>
      <c r="AF58" s="54">
        <v>9500</v>
      </c>
      <c r="AG58" s="61">
        <v>1</v>
      </c>
      <c r="AH58" s="62">
        <f t="shared" si="6"/>
        <v>1189400</v>
      </c>
      <c r="AI58" s="63">
        <f t="shared" si="7"/>
        <v>1252000</v>
      </c>
      <c r="AJ58" s="63">
        <f t="shared" si="8"/>
        <v>22536000</v>
      </c>
      <c r="AK58" s="64">
        <f t="shared" si="5"/>
        <v>0.8754578754578755</v>
      </c>
      <c r="AL58" s="65"/>
      <c r="AM58" s="66">
        <f t="shared" si="9"/>
        <v>0</v>
      </c>
      <c r="AN58" s="63">
        <f t="shared" si="10"/>
        <v>32489400</v>
      </c>
      <c r="AO58" s="63"/>
      <c r="AP58" s="72">
        <f>SUM(AN58:AN59)</f>
        <v>99232800</v>
      </c>
      <c r="AQ58" s="42"/>
      <c r="AR58" s="73"/>
      <c r="AS58" s="73"/>
      <c r="AT58" s="74"/>
    </row>
    <row r="59" spans="1:46" s="4" customFormat="1" ht="70.5" customHeight="1">
      <c r="A59" s="39">
        <v>32</v>
      </c>
      <c r="B59" s="40" t="s">
        <v>128</v>
      </c>
      <c r="C59" s="40"/>
      <c r="D59" s="41"/>
      <c r="E59" s="42">
        <v>195</v>
      </c>
      <c r="F59" s="42">
        <v>11</v>
      </c>
      <c r="G59" s="43">
        <v>257.2</v>
      </c>
      <c r="H59" s="42" t="s">
        <v>37</v>
      </c>
      <c r="I59" s="39">
        <v>413</v>
      </c>
      <c r="J59" s="39">
        <v>6</v>
      </c>
      <c r="K59" s="43">
        <v>253.6</v>
      </c>
      <c r="L59" s="43" t="s">
        <v>37</v>
      </c>
      <c r="M59" s="43" t="s">
        <v>86</v>
      </c>
      <c r="N59" s="47">
        <v>253.6</v>
      </c>
      <c r="O59" s="47"/>
      <c r="P59" s="47">
        <f t="shared" si="3"/>
        <v>3.5999999999999943</v>
      </c>
      <c r="Q59" s="47"/>
      <c r="R59" s="47"/>
      <c r="S59" s="47">
        <f t="shared" si="13"/>
        <v>257.2</v>
      </c>
      <c r="T59" s="47">
        <f t="shared" si="12"/>
        <v>0</v>
      </c>
      <c r="U59" s="47"/>
      <c r="V59" s="47"/>
      <c r="W59" s="47"/>
      <c r="X59" s="47"/>
      <c r="Y59" s="52">
        <f t="shared" si="4"/>
        <v>257.2</v>
      </c>
      <c r="Z59" s="53"/>
      <c r="AA59" s="54">
        <v>60000</v>
      </c>
      <c r="AB59" s="55">
        <f t="shared" si="14"/>
        <v>15432000</v>
      </c>
      <c r="AC59" s="56" t="s">
        <v>38</v>
      </c>
      <c r="AD59" s="57">
        <f t="shared" si="2"/>
        <v>257.2</v>
      </c>
      <c r="AE59" s="58" t="s">
        <v>71</v>
      </c>
      <c r="AF59" s="54">
        <v>9500</v>
      </c>
      <c r="AG59" s="61">
        <v>1</v>
      </c>
      <c r="AH59" s="62">
        <f t="shared" si="6"/>
        <v>2443400</v>
      </c>
      <c r="AI59" s="63">
        <f t="shared" si="7"/>
        <v>2572000</v>
      </c>
      <c r="AJ59" s="63">
        <f t="shared" si="8"/>
        <v>46296000</v>
      </c>
      <c r="AK59" s="64">
        <f t="shared" si="5"/>
        <v>0</v>
      </c>
      <c r="AL59" s="65"/>
      <c r="AM59" s="66">
        <f t="shared" si="9"/>
        <v>0</v>
      </c>
      <c r="AN59" s="63">
        <f t="shared" si="10"/>
        <v>66743400</v>
      </c>
      <c r="AO59" s="63"/>
      <c r="AP59" s="76"/>
      <c r="AQ59" s="42"/>
      <c r="AR59" s="73"/>
      <c r="AS59" s="73"/>
      <c r="AT59" s="74"/>
    </row>
    <row r="60" spans="1:46" s="4" customFormat="1" ht="70.5" customHeight="1">
      <c r="A60" s="39">
        <v>33</v>
      </c>
      <c r="B60" s="40" t="s">
        <v>129</v>
      </c>
      <c r="C60" s="40" t="s">
        <v>130</v>
      </c>
      <c r="D60" s="41" t="s">
        <v>69</v>
      </c>
      <c r="E60" s="42">
        <v>31</v>
      </c>
      <c r="F60" s="42">
        <v>11</v>
      </c>
      <c r="G60" s="43">
        <v>247.5</v>
      </c>
      <c r="H60" s="42" t="s">
        <v>37</v>
      </c>
      <c r="I60" s="39">
        <v>7</v>
      </c>
      <c r="J60" s="39">
        <v>6</v>
      </c>
      <c r="K60" s="43">
        <v>504.2</v>
      </c>
      <c r="L60" s="43" t="s">
        <v>37</v>
      </c>
      <c r="M60" s="43" t="s">
        <v>119</v>
      </c>
      <c r="N60" s="47">
        <v>247.5</v>
      </c>
      <c r="O60" s="47"/>
      <c r="P60" s="47">
        <f t="shared" si="3"/>
        <v>0</v>
      </c>
      <c r="Q60" s="47"/>
      <c r="R60" s="47"/>
      <c r="S60" s="47">
        <f t="shared" si="13"/>
        <v>247.5</v>
      </c>
      <c r="T60" s="47">
        <f t="shared" si="12"/>
        <v>0</v>
      </c>
      <c r="U60" s="47"/>
      <c r="V60" s="47"/>
      <c r="W60" s="47"/>
      <c r="X60" s="47"/>
      <c r="Y60" s="52">
        <f t="shared" si="4"/>
        <v>247.5</v>
      </c>
      <c r="Z60" s="53">
        <f>SUM(Y60:Y61)</f>
        <v>432.3</v>
      </c>
      <c r="AA60" s="54">
        <v>60000</v>
      </c>
      <c r="AB60" s="55">
        <f t="shared" si="14"/>
        <v>14850000</v>
      </c>
      <c r="AC60" s="56" t="s">
        <v>38</v>
      </c>
      <c r="AD60" s="57">
        <f t="shared" si="2"/>
        <v>247.5</v>
      </c>
      <c r="AE60" s="58" t="s">
        <v>71</v>
      </c>
      <c r="AF60" s="54">
        <v>9500</v>
      </c>
      <c r="AG60" s="61">
        <v>1</v>
      </c>
      <c r="AH60" s="62">
        <f t="shared" si="6"/>
        <v>2351250</v>
      </c>
      <c r="AI60" s="63">
        <f t="shared" si="7"/>
        <v>2475000</v>
      </c>
      <c r="AJ60" s="63">
        <f t="shared" si="8"/>
        <v>44550000</v>
      </c>
      <c r="AK60" s="64">
        <f t="shared" si="5"/>
        <v>0.9896978021978023</v>
      </c>
      <c r="AL60" s="65"/>
      <c r="AM60" s="66">
        <f t="shared" si="9"/>
        <v>0</v>
      </c>
      <c r="AN60" s="63">
        <f t="shared" si="10"/>
        <v>64226250</v>
      </c>
      <c r="AO60" s="63"/>
      <c r="AP60" s="77">
        <f>SUM(AN60:AN61)</f>
        <v>112181850</v>
      </c>
      <c r="AQ60" s="42"/>
      <c r="AR60" s="73"/>
      <c r="AS60" s="73"/>
      <c r="AT60" s="74"/>
    </row>
    <row r="61" spans="1:46" s="4" customFormat="1" ht="70.5" customHeight="1">
      <c r="A61" s="39">
        <v>33</v>
      </c>
      <c r="B61" s="40" t="s">
        <v>129</v>
      </c>
      <c r="C61" s="40" t="s">
        <v>130</v>
      </c>
      <c r="D61" s="41"/>
      <c r="E61" s="42">
        <v>312</v>
      </c>
      <c r="F61" s="42">
        <v>11</v>
      </c>
      <c r="G61" s="43">
        <v>184.8</v>
      </c>
      <c r="H61" s="42" t="s">
        <v>37</v>
      </c>
      <c r="I61" s="39"/>
      <c r="J61" s="39"/>
      <c r="K61" s="43"/>
      <c r="L61" s="43" t="s">
        <v>37</v>
      </c>
      <c r="M61" s="43" t="s">
        <v>70</v>
      </c>
      <c r="N61" s="47"/>
      <c r="O61" s="47"/>
      <c r="P61" s="47">
        <f t="shared" si="3"/>
        <v>184.8</v>
      </c>
      <c r="Q61" s="47"/>
      <c r="R61" s="47"/>
      <c r="S61" s="47">
        <v>184.8</v>
      </c>
      <c r="T61" s="47"/>
      <c r="U61" s="47"/>
      <c r="V61" s="47"/>
      <c r="W61" s="47"/>
      <c r="X61" s="47"/>
      <c r="Y61" s="52">
        <f t="shared" si="4"/>
        <v>184.8</v>
      </c>
      <c r="Z61" s="53"/>
      <c r="AA61" s="54">
        <v>60000</v>
      </c>
      <c r="AB61" s="55">
        <f t="shared" si="14"/>
        <v>11088000</v>
      </c>
      <c r="AC61" s="56" t="s">
        <v>38</v>
      </c>
      <c r="AD61" s="57">
        <f t="shared" si="2"/>
        <v>184.8</v>
      </c>
      <c r="AE61" s="58" t="s">
        <v>71</v>
      </c>
      <c r="AF61" s="54">
        <v>9500</v>
      </c>
      <c r="AG61" s="61">
        <v>1</v>
      </c>
      <c r="AH61" s="62">
        <f t="shared" si="6"/>
        <v>1755600</v>
      </c>
      <c r="AI61" s="63">
        <f t="shared" si="7"/>
        <v>1848000</v>
      </c>
      <c r="AJ61" s="63">
        <f t="shared" si="8"/>
        <v>33264000</v>
      </c>
      <c r="AK61" s="64"/>
      <c r="AL61" s="65"/>
      <c r="AM61" s="66"/>
      <c r="AN61" s="63">
        <f t="shared" si="10"/>
        <v>47955600</v>
      </c>
      <c r="AO61" s="63"/>
      <c r="AP61" s="77"/>
      <c r="AQ61" s="42"/>
      <c r="AR61" s="73"/>
      <c r="AS61" s="73"/>
      <c r="AT61" s="74"/>
    </row>
    <row r="62" spans="1:46" s="4" customFormat="1" ht="58.5" customHeight="1">
      <c r="A62" s="39">
        <v>34</v>
      </c>
      <c r="B62" s="40" t="s">
        <v>131</v>
      </c>
      <c r="C62" s="40"/>
      <c r="D62" s="41"/>
      <c r="E62" s="42">
        <v>646</v>
      </c>
      <c r="F62" s="42">
        <v>11</v>
      </c>
      <c r="G62" s="43">
        <v>98</v>
      </c>
      <c r="H62" s="42" t="s">
        <v>37</v>
      </c>
      <c r="I62" s="39">
        <v>80</v>
      </c>
      <c r="J62" s="39">
        <v>6</v>
      </c>
      <c r="K62" s="43">
        <v>96.6</v>
      </c>
      <c r="L62" s="43" t="s">
        <v>37</v>
      </c>
      <c r="M62" s="43" t="s">
        <v>98</v>
      </c>
      <c r="N62" s="47">
        <v>4</v>
      </c>
      <c r="O62" s="47"/>
      <c r="P62" s="47"/>
      <c r="Q62" s="47"/>
      <c r="R62" s="47"/>
      <c r="S62" s="47">
        <v>4</v>
      </c>
      <c r="T62" s="47"/>
      <c r="U62" s="47"/>
      <c r="V62" s="47"/>
      <c r="W62" s="47"/>
      <c r="X62" s="47"/>
      <c r="Y62" s="52">
        <f t="shared" si="4"/>
        <v>4</v>
      </c>
      <c r="Z62" s="53">
        <f>SUM(Y62:Y63)</f>
        <v>254.9</v>
      </c>
      <c r="AA62" s="54">
        <v>60000</v>
      </c>
      <c r="AB62" s="55">
        <f t="shared" si="14"/>
        <v>240000</v>
      </c>
      <c r="AC62" s="56" t="s">
        <v>38</v>
      </c>
      <c r="AD62" s="57">
        <f t="shared" si="2"/>
        <v>4</v>
      </c>
      <c r="AE62" s="58" t="s">
        <v>71</v>
      </c>
      <c r="AF62" s="54">
        <v>9500</v>
      </c>
      <c r="AG62" s="61">
        <v>1</v>
      </c>
      <c r="AH62" s="62">
        <f t="shared" si="6"/>
        <v>38000</v>
      </c>
      <c r="AI62" s="63">
        <f t="shared" si="7"/>
        <v>40000</v>
      </c>
      <c r="AJ62" s="63">
        <f t="shared" si="8"/>
        <v>720000</v>
      </c>
      <c r="AK62" s="64">
        <f t="shared" si="5"/>
        <v>0.5835622710622711</v>
      </c>
      <c r="AL62" s="65"/>
      <c r="AM62" s="66">
        <f t="shared" si="9"/>
        <v>0</v>
      </c>
      <c r="AN62" s="63">
        <f t="shared" si="10"/>
        <v>1038000</v>
      </c>
      <c r="AO62" s="63"/>
      <c r="AP62" s="72">
        <f>SUM(AN62:AN63)</f>
        <v>66146550</v>
      </c>
      <c r="AQ62" s="42"/>
      <c r="AR62" s="73"/>
      <c r="AS62" s="73"/>
      <c r="AT62" s="74"/>
    </row>
    <row r="63" spans="1:46" s="4" customFormat="1" ht="60" customHeight="1">
      <c r="A63" s="39">
        <v>34</v>
      </c>
      <c r="B63" s="40" t="s">
        <v>131</v>
      </c>
      <c r="C63" s="40"/>
      <c r="D63" s="41"/>
      <c r="E63" s="42">
        <v>816</v>
      </c>
      <c r="F63" s="42">
        <v>11</v>
      </c>
      <c r="G63" s="43">
        <v>250.9</v>
      </c>
      <c r="H63" s="42" t="s">
        <v>37</v>
      </c>
      <c r="I63" s="39">
        <v>289</v>
      </c>
      <c r="J63" s="39">
        <v>6</v>
      </c>
      <c r="K63" s="43">
        <v>250.6</v>
      </c>
      <c r="L63" s="43" t="s">
        <v>37</v>
      </c>
      <c r="M63" s="43" t="s">
        <v>70</v>
      </c>
      <c r="N63" s="47">
        <v>250.9</v>
      </c>
      <c r="O63" s="47"/>
      <c r="P63" s="47">
        <f t="shared" si="3"/>
        <v>0</v>
      </c>
      <c r="Q63" s="47"/>
      <c r="R63" s="47"/>
      <c r="S63" s="47">
        <v>250.9</v>
      </c>
      <c r="T63" s="47"/>
      <c r="U63" s="47"/>
      <c r="V63" s="47"/>
      <c r="W63" s="47"/>
      <c r="X63" s="47"/>
      <c r="Y63" s="52">
        <f t="shared" si="4"/>
        <v>250.9</v>
      </c>
      <c r="Z63" s="53"/>
      <c r="AA63" s="54">
        <v>60000</v>
      </c>
      <c r="AB63" s="55">
        <f t="shared" si="14"/>
        <v>15054000</v>
      </c>
      <c r="AC63" s="56" t="s">
        <v>38</v>
      </c>
      <c r="AD63" s="57">
        <f t="shared" si="2"/>
        <v>250.9</v>
      </c>
      <c r="AE63" s="58" t="s">
        <v>71</v>
      </c>
      <c r="AF63" s="54">
        <v>9500</v>
      </c>
      <c r="AG63" s="61">
        <v>1</v>
      </c>
      <c r="AH63" s="62">
        <f t="shared" si="6"/>
        <v>2383550</v>
      </c>
      <c r="AI63" s="63">
        <f t="shared" si="7"/>
        <v>2509000</v>
      </c>
      <c r="AJ63" s="63">
        <f t="shared" si="8"/>
        <v>45162000</v>
      </c>
      <c r="AK63" s="64"/>
      <c r="AL63" s="65"/>
      <c r="AM63" s="66"/>
      <c r="AN63" s="63">
        <f t="shared" si="10"/>
        <v>65108550</v>
      </c>
      <c r="AO63" s="63"/>
      <c r="AP63" s="72"/>
      <c r="AQ63" s="42"/>
      <c r="AR63" s="73"/>
      <c r="AS63" s="73"/>
      <c r="AT63" s="74"/>
    </row>
    <row r="64" spans="1:46" s="4" customFormat="1" ht="59.25" customHeight="1">
      <c r="A64" s="39">
        <v>35</v>
      </c>
      <c r="B64" s="40" t="s">
        <v>132</v>
      </c>
      <c r="C64" s="40" t="s">
        <v>133</v>
      </c>
      <c r="D64" s="41" t="s">
        <v>69</v>
      </c>
      <c r="E64" s="42">
        <v>223</v>
      </c>
      <c r="F64" s="42">
        <v>11</v>
      </c>
      <c r="G64" s="43">
        <v>660.8</v>
      </c>
      <c r="H64" s="42" t="s">
        <v>37</v>
      </c>
      <c r="I64" s="39">
        <v>347</v>
      </c>
      <c r="J64" s="39">
        <v>6</v>
      </c>
      <c r="K64" s="43">
        <v>651.4</v>
      </c>
      <c r="L64" s="43" t="s">
        <v>37</v>
      </c>
      <c r="M64" s="43" t="s">
        <v>86</v>
      </c>
      <c r="N64" s="47">
        <v>651.4</v>
      </c>
      <c r="O64" s="47"/>
      <c r="P64" s="47">
        <f t="shared" si="3"/>
        <v>9.399999999999977</v>
      </c>
      <c r="Q64" s="47"/>
      <c r="R64" s="47"/>
      <c r="S64" s="47">
        <f t="shared" si="13"/>
        <v>660.8</v>
      </c>
      <c r="T64" s="47">
        <f t="shared" si="12"/>
        <v>0</v>
      </c>
      <c r="U64" s="47"/>
      <c r="V64" s="47"/>
      <c r="W64" s="47"/>
      <c r="X64" s="47"/>
      <c r="Y64" s="52">
        <f t="shared" si="4"/>
        <v>660.8</v>
      </c>
      <c r="Z64" s="53">
        <f>Y64</f>
        <v>660.8</v>
      </c>
      <c r="AA64" s="54">
        <v>60000</v>
      </c>
      <c r="AB64" s="55">
        <f t="shared" si="14"/>
        <v>39648000</v>
      </c>
      <c r="AC64" s="56" t="s">
        <v>38</v>
      </c>
      <c r="AD64" s="57">
        <f t="shared" si="2"/>
        <v>660.8</v>
      </c>
      <c r="AE64" s="58" t="s">
        <v>71</v>
      </c>
      <c r="AF64" s="54">
        <v>9500</v>
      </c>
      <c r="AG64" s="61">
        <v>1</v>
      </c>
      <c r="AH64" s="62">
        <f t="shared" si="6"/>
        <v>6277600</v>
      </c>
      <c r="AI64" s="63">
        <f t="shared" si="7"/>
        <v>6608000</v>
      </c>
      <c r="AJ64" s="63">
        <f t="shared" si="8"/>
        <v>118944000</v>
      </c>
      <c r="AK64" s="64">
        <f t="shared" si="5"/>
        <v>1.5128205128205128</v>
      </c>
      <c r="AL64" s="65">
        <v>1</v>
      </c>
      <c r="AM64" s="66">
        <f t="shared" si="9"/>
        <v>3500000</v>
      </c>
      <c r="AN64" s="63">
        <f t="shared" si="10"/>
        <v>174977600</v>
      </c>
      <c r="AO64" s="63"/>
      <c r="AP64" s="72">
        <f>AN64</f>
        <v>174977600</v>
      </c>
      <c r="AQ64" s="42"/>
      <c r="AR64" s="73"/>
      <c r="AS64" s="73"/>
      <c r="AT64" s="74"/>
    </row>
    <row r="65" spans="1:46" s="4" customFormat="1" ht="70.5" customHeight="1">
      <c r="A65" s="39">
        <v>36</v>
      </c>
      <c r="B65" s="40" t="s">
        <v>134</v>
      </c>
      <c r="C65" s="40"/>
      <c r="D65" s="41"/>
      <c r="E65" s="42">
        <v>617</v>
      </c>
      <c r="F65" s="42">
        <v>5</v>
      </c>
      <c r="G65" s="43">
        <v>96.7</v>
      </c>
      <c r="H65" s="42" t="s">
        <v>37</v>
      </c>
      <c r="I65" s="39">
        <v>724</v>
      </c>
      <c r="J65" s="39">
        <v>2</v>
      </c>
      <c r="K65" s="43">
        <v>96.7</v>
      </c>
      <c r="L65" s="43" t="s">
        <v>37</v>
      </c>
      <c r="M65" s="43" t="s">
        <v>135</v>
      </c>
      <c r="N65" s="47">
        <v>96.7</v>
      </c>
      <c r="O65" s="47"/>
      <c r="P65" s="47">
        <f t="shared" si="3"/>
        <v>0</v>
      </c>
      <c r="Q65" s="47"/>
      <c r="R65" s="47"/>
      <c r="S65" s="47">
        <f t="shared" si="13"/>
        <v>96.7</v>
      </c>
      <c r="T65" s="47">
        <f t="shared" si="12"/>
        <v>0</v>
      </c>
      <c r="U65" s="47"/>
      <c r="V65" s="47"/>
      <c r="W65" s="47"/>
      <c r="X65" s="47"/>
      <c r="Y65" s="52">
        <f t="shared" si="4"/>
        <v>96.7</v>
      </c>
      <c r="Z65" s="53">
        <f>SUM(Y65:Y66)</f>
        <v>176.9</v>
      </c>
      <c r="AA65" s="54">
        <v>60000</v>
      </c>
      <c r="AB65" s="55">
        <f t="shared" si="14"/>
        <v>5802000</v>
      </c>
      <c r="AC65" s="56" t="s">
        <v>38</v>
      </c>
      <c r="AD65" s="57">
        <f t="shared" si="2"/>
        <v>96.7</v>
      </c>
      <c r="AE65" s="58" t="s">
        <v>71</v>
      </c>
      <c r="AF65" s="54">
        <v>9500</v>
      </c>
      <c r="AG65" s="61">
        <v>1</v>
      </c>
      <c r="AH65" s="62">
        <f t="shared" si="6"/>
        <v>918650</v>
      </c>
      <c r="AI65" s="63">
        <f t="shared" si="7"/>
        <v>967000</v>
      </c>
      <c r="AJ65" s="63">
        <f aca="true" t="shared" si="15" ref="AJ65:AJ103">AB65*3</f>
        <v>17406000</v>
      </c>
      <c r="AK65" s="64">
        <f t="shared" si="5"/>
        <v>0.40499084249084255</v>
      </c>
      <c r="AL65" s="65"/>
      <c r="AM65" s="66">
        <f aca="true" t="shared" si="16" ref="AM65:AM108">AL65*3500000</f>
        <v>0</v>
      </c>
      <c r="AN65" s="63">
        <f t="shared" si="10"/>
        <v>25093650</v>
      </c>
      <c r="AO65" s="63"/>
      <c r="AP65" s="76">
        <f>SUM(AN65:AN66)</f>
        <v>45905550</v>
      </c>
      <c r="AQ65" s="42"/>
      <c r="AR65" s="73"/>
      <c r="AS65" s="73"/>
      <c r="AT65" s="74"/>
    </row>
    <row r="66" spans="1:46" s="4" customFormat="1" ht="70.5" customHeight="1">
      <c r="A66" s="39">
        <v>36</v>
      </c>
      <c r="B66" s="40" t="s">
        <v>134</v>
      </c>
      <c r="C66" s="40"/>
      <c r="D66" s="41"/>
      <c r="E66" s="42">
        <v>228</v>
      </c>
      <c r="F66" s="42">
        <v>11</v>
      </c>
      <c r="G66" s="43">
        <v>521.2</v>
      </c>
      <c r="H66" s="42" t="s">
        <v>37</v>
      </c>
      <c r="I66" s="39">
        <v>347</v>
      </c>
      <c r="J66" s="39">
        <v>6</v>
      </c>
      <c r="K66" s="43">
        <v>521.2</v>
      </c>
      <c r="L66" s="43" t="s">
        <v>37</v>
      </c>
      <c r="M66" s="43" t="s">
        <v>86</v>
      </c>
      <c r="N66" s="47">
        <v>80.2</v>
      </c>
      <c r="O66" s="47"/>
      <c r="P66" s="47"/>
      <c r="Q66" s="47"/>
      <c r="R66" s="47"/>
      <c r="S66" s="47">
        <f t="shared" si="13"/>
        <v>80.2</v>
      </c>
      <c r="T66" s="47"/>
      <c r="U66" s="47"/>
      <c r="V66" s="47"/>
      <c r="W66" s="47"/>
      <c r="X66" s="47"/>
      <c r="Y66" s="52">
        <f t="shared" si="4"/>
        <v>80.2</v>
      </c>
      <c r="Z66" s="53"/>
      <c r="AA66" s="54">
        <v>60000</v>
      </c>
      <c r="AB66" s="55">
        <f t="shared" si="14"/>
        <v>4812000</v>
      </c>
      <c r="AC66" s="56" t="s">
        <v>38</v>
      </c>
      <c r="AD66" s="57">
        <f t="shared" si="2"/>
        <v>80.2</v>
      </c>
      <c r="AE66" s="58" t="s">
        <v>71</v>
      </c>
      <c r="AF66" s="54">
        <v>9500</v>
      </c>
      <c r="AG66" s="61">
        <v>1</v>
      </c>
      <c r="AH66" s="62">
        <f t="shared" si="6"/>
        <v>761900</v>
      </c>
      <c r="AI66" s="63">
        <f t="shared" si="7"/>
        <v>802000</v>
      </c>
      <c r="AJ66" s="63">
        <f t="shared" si="15"/>
        <v>14436000</v>
      </c>
      <c r="AK66" s="64">
        <f t="shared" si="5"/>
        <v>0</v>
      </c>
      <c r="AL66" s="65"/>
      <c r="AM66" s="66">
        <f t="shared" si="16"/>
        <v>0</v>
      </c>
      <c r="AN66" s="63">
        <f t="shared" si="10"/>
        <v>20811900</v>
      </c>
      <c r="AO66" s="63"/>
      <c r="AP66" s="76"/>
      <c r="AQ66" s="42"/>
      <c r="AR66" s="73"/>
      <c r="AS66" s="73"/>
      <c r="AT66" s="74"/>
    </row>
    <row r="67" spans="1:46" s="4" customFormat="1" ht="70.5" customHeight="1">
      <c r="A67" s="39">
        <v>37</v>
      </c>
      <c r="B67" s="40" t="s">
        <v>136</v>
      </c>
      <c r="C67" s="40" t="s">
        <v>137</v>
      </c>
      <c r="D67" s="41" t="s">
        <v>69</v>
      </c>
      <c r="E67" s="42">
        <v>224</v>
      </c>
      <c r="F67" s="42">
        <v>11</v>
      </c>
      <c r="G67" s="43">
        <v>667.5</v>
      </c>
      <c r="H67" s="42" t="s">
        <v>37</v>
      </c>
      <c r="I67" s="39">
        <v>347</v>
      </c>
      <c r="J67" s="39">
        <v>6</v>
      </c>
      <c r="K67" s="43">
        <v>658</v>
      </c>
      <c r="L67" s="43" t="s">
        <v>37</v>
      </c>
      <c r="M67" s="43" t="s">
        <v>86</v>
      </c>
      <c r="N67" s="47">
        <v>658</v>
      </c>
      <c r="O67" s="47"/>
      <c r="P67" s="47">
        <f t="shared" si="3"/>
        <v>9.5</v>
      </c>
      <c r="Q67" s="47"/>
      <c r="R67" s="47"/>
      <c r="S67" s="47">
        <v>667.5</v>
      </c>
      <c r="T67" s="47">
        <f t="shared" si="12"/>
        <v>0</v>
      </c>
      <c r="U67" s="47"/>
      <c r="V67" s="47"/>
      <c r="W67" s="47"/>
      <c r="X67" s="47"/>
      <c r="Y67" s="52">
        <f t="shared" si="4"/>
        <v>667.5</v>
      </c>
      <c r="Z67" s="53">
        <f>SUM(Y67:Y68)</f>
        <v>749.7</v>
      </c>
      <c r="AA67" s="54">
        <v>60000</v>
      </c>
      <c r="AB67" s="55">
        <f t="shared" si="14"/>
        <v>40050000</v>
      </c>
      <c r="AC67" s="56" t="s">
        <v>38</v>
      </c>
      <c r="AD67" s="57">
        <f t="shared" si="2"/>
        <v>667.5</v>
      </c>
      <c r="AE67" s="58" t="s">
        <v>71</v>
      </c>
      <c r="AF67" s="54">
        <v>9500</v>
      </c>
      <c r="AG67" s="61">
        <v>1</v>
      </c>
      <c r="AH67" s="62">
        <f t="shared" si="6"/>
        <v>6341250</v>
      </c>
      <c r="AI67" s="63">
        <f t="shared" si="7"/>
        <v>6675000</v>
      </c>
      <c r="AJ67" s="63">
        <f t="shared" si="15"/>
        <v>120150000</v>
      </c>
      <c r="AK67" s="64">
        <f t="shared" si="5"/>
        <v>1.7163461538461542</v>
      </c>
      <c r="AL67" s="65">
        <v>1</v>
      </c>
      <c r="AM67" s="66">
        <f t="shared" si="16"/>
        <v>3500000</v>
      </c>
      <c r="AN67" s="63">
        <f t="shared" si="10"/>
        <v>176716250</v>
      </c>
      <c r="AO67" s="63"/>
      <c r="AP67" s="77">
        <f>SUM(AN67:AN68)</f>
        <v>198047150</v>
      </c>
      <c r="AQ67" s="42"/>
      <c r="AR67" s="73"/>
      <c r="AS67" s="73"/>
      <c r="AT67" s="74"/>
    </row>
    <row r="68" spans="1:46" s="4" customFormat="1" ht="70.5" customHeight="1">
      <c r="A68" s="39">
        <v>37</v>
      </c>
      <c r="B68" s="40" t="s">
        <v>136</v>
      </c>
      <c r="C68" s="40" t="s">
        <v>137</v>
      </c>
      <c r="D68" s="41" t="s">
        <v>69</v>
      </c>
      <c r="E68" s="42">
        <v>140</v>
      </c>
      <c r="F68" s="42">
        <v>11</v>
      </c>
      <c r="G68" s="43">
        <v>82.2</v>
      </c>
      <c r="H68" s="42" t="s">
        <v>37</v>
      </c>
      <c r="I68" s="39">
        <v>138</v>
      </c>
      <c r="J68" s="39">
        <v>6</v>
      </c>
      <c r="K68" s="43">
        <v>80</v>
      </c>
      <c r="L68" s="43" t="s">
        <v>37</v>
      </c>
      <c r="M68" s="43" t="s">
        <v>98</v>
      </c>
      <c r="N68" s="47">
        <v>80</v>
      </c>
      <c r="O68" s="47"/>
      <c r="P68" s="47">
        <f t="shared" si="3"/>
        <v>2.200000000000003</v>
      </c>
      <c r="Q68" s="47"/>
      <c r="R68" s="47"/>
      <c r="S68" s="47">
        <v>82.2</v>
      </c>
      <c r="T68" s="47"/>
      <c r="U68" s="47"/>
      <c r="V68" s="47"/>
      <c r="W68" s="47"/>
      <c r="X68" s="47"/>
      <c r="Y68" s="52">
        <f t="shared" si="4"/>
        <v>82.2</v>
      </c>
      <c r="Z68" s="53"/>
      <c r="AA68" s="54">
        <v>60000</v>
      </c>
      <c r="AB68" s="55">
        <f t="shared" si="14"/>
        <v>4932000</v>
      </c>
      <c r="AC68" s="56" t="s">
        <v>38</v>
      </c>
      <c r="AD68" s="57">
        <f t="shared" si="2"/>
        <v>82.2</v>
      </c>
      <c r="AE68" s="58" t="s">
        <v>71</v>
      </c>
      <c r="AF68" s="54">
        <v>9500</v>
      </c>
      <c r="AG68" s="61">
        <v>1</v>
      </c>
      <c r="AH68" s="62">
        <f t="shared" si="6"/>
        <v>780900</v>
      </c>
      <c r="AI68" s="63">
        <f t="shared" si="7"/>
        <v>822000</v>
      </c>
      <c r="AJ68" s="63">
        <f t="shared" si="15"/>
        <v>14796000</v>
      </c>
      <c r="AK68" s="64"/>
      <c r="AL68" s="65"/>
      <c r="AM68" s="66"/>
      <c r="AN68" s="63">
        <f t="shared" si="10"/>
        <v>21330900</v>
      </c>
      <c r="AO68" s="63"/>
      <c r="AP68" s="77"/>
      <c r="AQ68" s="42"/>
      <c r="AR68" s="73"/>
      <c r="AS68" s="73"/>
      <c r="AT68" s="74"/>
    </row>
    <row r="69" spans="1:46" s="4" customFormat="1" ht="70.5" customHeight="1">
      <c r="A69" s="39">
        <v>38</v>
      </c>
      <c r="B69" s="40" t="s">
        <v>138</v>
      </c>
      <c r="C69" s="40" t="s">
        <v>139</v>
      </c>
      <c r="D69" s="41" t="s">
        <v>69</v>
      </c>
      <c r="E69" s="42">
        <v>815</v>
      </c>
      <c r="F69" s="42">
        <v>11</v>
      </c>
      <c r="G69" s="43">
        <v>265.5</v>
      </c>
      <c r="H69" s="42" t="s">
        <v>37</v>
      </c>
      <c r="I69" s="39">
        <v>93</v>
      </c>
      <c r="J69" s="39"/>
      <c r="K69" s="43">
        <v>264</v>
      </c>
      <c r="L69" s="43" t="s">
        <v>37</v>
      </c>
      <c r="M69" s="43" t="s">
        <v>70</v>
      </c>
      <c r="N69" s="47">
        <v>264</v>
      </c>
      <c r="O69" s="47"/>
      <c r="P69" s="47">
        <f t="shared" si="3"/>
        <v>1.5</v>
      </c>
      <c r="Q69" s="47"/>
      <c r="R69" s="47"/>
      <c r="S69" s="47">
        <f t="shared" si="13"/>
        <v>265.5</v>
      </c>
      <c r="T69" s="47">
        <f t="shared" si="12"/>
        <v>0</v>
      </c>
      <c r="U69" s="47"/>
      <c r="V69" s="47"/>
      <c r="W69" s="47"/>
      <c r="X69" s="47"/>
      <c r="Y69" s="52">
        <f t="shared" si="4"/>
        <v>265.5</v>
      </c>
      <c r="Z69" s="53">
        <f>Y69</f>
        <v>265.5</v>
      </c>
      <c r="AA69" s="54">
        <v>60000</v>
      </c>
      <c r="AB69" s="55">
        <f t="shared" si="14"/>
        <v>15930000</v>
      </c>
      <c r="AC69" s="56" t="s">
        <v>38</v>
      </c>
      <c r="AD69" s="57">
        <f t="shared" si="2"/>
        <v>265.5</v>
      </c>
      <c r="AE69" s="58" t="s">
        <v>71</v>
      </c>
      <c r="AF69" s="54">
        <v>9500</v>
      </c>
      <c r="AG69" s="61">
        <v>1</v>
      </c>
      <c r="AH69" s="62">
        <f t="shared" si="6"/>
        <v>2522250</v>
      </c>
      <c r="AI69" s="63">
        <f t="shared" si="7"/>
        <v>2655000</v>
      </c>
      <c r="AJ69" s="63">
        <f t="shared" si="15"/>
        <v>47790000</v>
      </c>
      <c r="AK69" s="64">
        <f t="shared" si="5"/>
        <v>0.6078296703296704</v>
      </c>
      <c r="AL69" s="65"/>
      <c r="AM69" s="66">
        <f t="shared" si="16"/>
        <v>0</v>
      </c>
      <c r="AN69" s="63">
        <f t="shared" si="10"/>
        <v>68897250</v>
      </c>
      <c r="AO69" s="63"/>
      <c r="AP69" s="72">
        <f>AN69</f>
        <v>68897250</v>
      </c>
      <c r="AQ69" s="42"/>
      <c r="AR69" s="73"/>
      <c r="AS69" s="73"/>
      <c r="AT69" s="74"/>
    </row>
    <row r="70" spans="1:46" s="4" customFormat="1" ht="67.5" customHeight="1">
      <c r="A70" s="39">
        <v>39</v>
      </c>
      <c r="B70" s="40" t="s">
        <v>140</v>
      </c>
      <c r="C70" s="40" t="s">
        <v>141</v>
      </c>
      <c r="D70" s="41" t="s">
        <v>69</v>
      </c>
      <c r="E70" s="42">
        <v>655</v>
      </c>
      <c r="F70" s="42">
        <v>5</v>
      </c>
      <c r="G70" s="43">
        <v>99</v>
      </c>
      <c r="H70" s="42" t="s">
        <v>37</v>
      </c>
      <c r="I70" s="39">
        <v>769</v>
      </c>
      <c r="J70" s="39">
        <v>2</v>
      </c>
      <c r="K70" s="43">
        <v>99</v>
      </c>
      <c r="L70" s="43" t="s">
        <v>37</v>
      </c>
      <c r="M70" s="43" t="s">
        <v>119</v>
      </c>
      <c r="N70" s="47">
        <v>99</v>
      </c>
      <c r="O70" s="47"/>
      <c r="P70" s="47">
        <f t="shared" si="3"/>
        <v>0</v>
      </c>
      <c r="Q70" s="47"/>
      <c r="R70" s="47"/>
      <c r="S70" s="47">
        <f t="shared" si="13"/>
        <v>99</v>
      </c>
      <c r="T70" s="47">
        <f t="shared" si="12"/>
        <v>0</v>
      </c>
      <c r="U70" s="47"/>
      <c r="V70" s="47"/>
      <c r="W70" s="47"/>
      <c r="X70" s="47"/>
      <c r="Y70" s="52">
        <f t="shared" si="4"/>
        <v>99</v>
      </c>
      <c r="Z70" s="53">
        <f>SUM(Y70:Y71)</f>
        <v>194</v>
      </c>
      <c r="AA70" s="54">
        <v>60000</v>
      </c>
      <c r="AB70" s="55">
        <f t="shared" si="14"/>
        <v>5940000</v>
      </c>
      <c r="AC70" s="56" t="s">
        <v>38</v>
      </c>
      <c r="AD70" s="57">
        <f t="shared" si="2"/>
        <v>99</v>
      </c>
      <c r="AE70" s="58" t="s">
        <v>71</v>
      </c>
      <c r="AF70" s="54">
        <v>9500</v>
      </c>
      <c r="AG70" s="61">
        <v>1</v>
      </c>
      <c r="AH70" s="62">
        <f t="shared" si="6"/>
        <v>940500</v>
      </c>
      <c r="AI70" s="63">
        <f aca="true" t="shared" si="17" ref="AI70:AI103">Y70*10000</f>
        <v>990000</v>
      </c>
      <c r="AJ70" s="63">
        <f t="shared" si="15"/>
        <v>17820000</v>
      </c>
      <c r="AK70" s="64">
        <f t="shared" si="5"/>
        <v>0.44413919413919417</v>
      </c>
      <c r="AL70" s="65"/>
      <c r="AM70" s="66">
        <f t="shared" si="16"/>
        <v>0</v>
      </c>
      <c r="AN70" s="63">
        <f aca="true" t="shared" si="18" ref="AN70:AN103">AB70+AH70+AI70+AJ70+AM70</f>
        <v>25690500</v>
      </c>
      <c r="AO70" s="63"/>
      <c r="AP70" s="76">
        <f>SUM(AN70:AN71)</f>
        <v>50343000</v>
      </c>
      <c r="AQ70" s="42"/>
      <c r="AR70" s="73"/>
      <c r="AS70" s="73"/>
      <c r="AT70" s="74"/>
    </row>
    <row r="71" spans="1:46" s="4" customFormat="1" ht="67.5" customHeight="1">
      <c r="A71" s="39">
        <v>39</v>
      </c>
      <c r="B71" s="40" t="s">
        <v>140</v>
      </c>
      <c r="C71" s="40" t="s">
        <v>141</v>
      </c>
      <c r="D71" s="41" t="s">
        <v>69</v>
      </c>
      <c r="E71" s="42">
        <v>22</v>
      </c>
      <c r="F71" s="42">
        <v>11</v>
      </c>
      <c r="G71" s="43">
        <v>95</v>
      </c>
      <c r="H71" s="42" t="s">
        <v>37</v>
      </c>
      <c r="I71" s="39">
        <v>794</v>
      </c>
      <c r="J71" s="39">
        <v>2</v>
      </c>
      <c r="K71" s="43">
        <v>156.8</v>
      </c>
      <c r="L71" s="43" t="s">
        <v>37</v>
      </c>
      <c r="M71" s="43" t="s">
        <v>119</v>
      </c>
      <c r="N71" s="47">
        <v>95</v>
      </c>
      <c r="O71" s="47"/>
      <c r="P71" s="47">
        <f t="shared" si="3"/>
        <v>0</v>
      </c>
      <c r="Q71" s="47"/>
      <c r="R71" s="47"/>
      <c r="S71" s="47">
        <v>95</v>
      </c>
      <c r="T71" s="47"/>
      <c r="U71" s="47"/>
      <c r="V71" s="47"/>
      <c r="W71" s="47"/>
      <c r="X71" s="47"/>
      <c r="Y71" s="52">
        <f t="shared" si="4"/>
        <v>95</v>
      </c>
      <c r="Z71" s="53"/>
      <c r="AA71" s="54">
        <v>60000</v>
      </c>
      <c r="AB71" s="55">
        <f t="shared" si="14"/>
        <v>5700000</v>
      </c>
      <c r="AC71" s="56" t="s">
        <v>38</v>
      </c>
      <c r="AD71" s="57">
        <f t="shared" si="2"/>
        <v>95</v>
      </c>
      <c r="AE71" s="58" t="s">
        <v>71</v>
      </c>
      <c r="AF71" s="54">
        <v>9500</v>
      </c>
      <c r="AG71" s="61">
        <v>1</v>
      </c>
      <c r="AH71" s="62">
        <f t="shared" si="6"/>
        <v>902500</v>
      </c>
      <c r="AI71" s="63">
        <f t="shared" si="17"/>
        <v>950000</v>
      </c>
      <c r="AJ71" s="63">
        <f t="shared" si="15"/>
        <v>17100000</v>
      </c>
      <c r="AK71" s="64"/>
      <c r="AL71" s="65"/>
      <c r="AM71" s="66"/>
      <c r="AN71" s="63">
        <f t="shared" si="18"/>
        <v>24652500</v>
      </c>
      <c r="AO71" s="63"/>
      <c r="AP71" s="76"/>
      <c r="AQ71" s="42"/>
      <c r="AR71" s="73"/>
      <c r="AS71" s="73"/>
      <c r="AT71" s="74"/>
    </row>
    <row r="72" spans="1:46" s="4" customFormat="1" ht="70.5" customHeight="1">
      <c r="A72" s="39">
        <v>40</v>
      </c>
      <c r="B72" s="40" t="s">
        <v>142</v>
      </c>
      <c r="C72" s="40" t="s">
        <v>143</v>
      </c>
      <c r="D72" s="41" t="s">
        <v>69</v>
      </c>
      <c r="E72" s="42">
        <v>654</v>
      </c>
      <c r="F72" s="42">
        <v>5</v>
      </c>
      <c r="G72" s="43">
        <v>211</v>
      </c>
      <c r="H72" s="42" t="s">
        <v>37</v>
      </c>
      <c r="I72" s="39">
        <v>750</v>
      </c>
      <c r="J72" s="39">
        <v>2</v>
      </c>
      <c r="K72" s="43">
        <v>184.5</v>
      </c>
      <c r="L72" s="43"/>
      <c r="M72" s="43" t="s">
        <v>119</v>
      </c>
      <c r="N72" s="47">
        <v>184.5</v>
      </c>
      <c r="O72" s="47"/>
      <c r="P72" s="47">
        <f t="shared" si="3"/>
        <v>26.5</v>
      </c>
      <c r="Q72" s="47"/>
      <c r="R72" s="47"/>
      <c r="S72" s="47">
        <f t="shared" si="13"/>
        <v>211</v>
      </c>
      <c r="T72" s="47">
        <f t="shared" si="12"/>
        <v>0</v>
      </c>
      <c r="U72" s="47"/>
      <c r="V72" s="47"/>
      <c r="W72" s="47"/>
      <c r="X72" s="47"/>
      <c r="Y72" s="52">
        <f t="shared" si="4"/>
        <v>211</v>
      </c>
      <c r="Z72" s="53">
        <f>Y72</f>
        <v>211</v>
      </c>
      <c r="AA72" s="54">
        <v>60000</v>
      </c>
      <c r="AB72" s="55">
        <f t="shared" si="14"/>
        <v>12660000</v>
      </c>
      <c r="AC72" s="56" t="s">
        <v>38</v>
      </c>
      <c r="AD72" s="57">
        <f t="shared" si="2"/>
        <v>211</v>
      </c>
      <c r="AE72" s="58" t="s">
        <v>71</v>
      </c>
      <c r="AF72" s="54">
        <v>9500</v>
      </c>
      <c r="AG72" s="61">
        <v>1</v>
      </c>
      <c r="AH72" s="62">
        <f t="shared" si="6"/>
        <v>2004500</v>
      </c>
      <c r="AI72" s="63">
        <f t="shared" si="17"/>
        <v>2110000</v>
      </c>
      <c r="AJ72" s="63">
        <f t="shared" si="15"/>
        <v>37980000</v>
      </c>
      <c r="AK72" s="64">
        <f t="shared" si="5"/>
        <v>0.4830586080586081</v>
      </c>
      <c r="AL72" s="65"/>
      <c r="AM72" s="66">
        <f t="shared" si="16"/>
        <v>0</v>
      </c>
      <c r="AN72" s="63">
        <f t="shared" si="18"/>
        <v>54754500</v>
      </c>
      <c r="AO72" s="63"/>
      <c r="AP72" s="77">
        <f>AN72</f>
        <v>54754500</v>
      </c>
      <c r="AQ72" s="42"/>
      <c r="AR72" s="73"/>
      <c r="AS72" s="73"/>
      <c r="AT72" s="74"/>
    </row>
    <row r="73" spans="1:46" s="4" customFormat="1" ht="70.5" customHeight="1">
      <c r="A73" s="39">
        <v>41</v>
      </c>
      <c r="B73" s="40" t="s">
        <v>144</v>
      </c>
      <c r="C73" s="40"/>
      <c r="D73" s="41" t="s">
        <v>69</v>
      </c>
      <c r="E73" s="42">
        <v>275</v>
      </c>
      <c r="F73" s="42">
        <v>11</v>
      </c>
      <c r="G73" s="43">
        <v>678.4</v>
      </c>
      <c r="H73" s="42" t="s">
        <v>37</v>
      </c>
      <c r="I73" s="39">
        <v>347</v>
      </c>
      <c r="J73" s="39">
        <v>6</v>
      </c>
      <c r="K73" s="43">
        <v>673.6</v>
      </c>
      <c r="L73" s="43" t="s">
        <v>37</v>
      </c>
      <c r="M73" s="43" t="s">
        <v>86</v>
      </c>
      <c r="N73" s="47">
        <v>673.6</v>
      </c>
      <c r="O73" s="47"/>
      <c r="P73" s="47">
        <f t="shared" si="3"/>
        <v>4.7999999999999545</v>
      </c>
      <c r="Q73" s="47"/>
      <c r="R73" s="47"/>
      <c r="S73" s="47">
        <f t="shared" si="13"/>
        <v>678.4</v>
      </c>
      <c r="T73" s="47">
        <f t="shared" si="12"/>
        <v>0</v>
      </c>
      <c r="U73" s="47"/>
      <c r="V73" s="47"/>
      <c r="W73" s="47"/>
      <c r="X73" s="47"/>
      <c r="Y73" s="52">
        <f t="shared" si="4"/>
        <v>678.4</v>
      </c>
      <c r="Z73" s="53">
        <f>SUM(Y73:Y74)</f>
        <v>858.4</v>
      </c>
      <c r="AA73" s="54">
        <v>60000</v>
      </c>
      <c r="AB73" s="55">
        <f t="shared" si="14"/>
        <v>40704000</v>
      </c>
      <c r="AC73" s="56" t="s">
        <v>38</v>
      </c>
      <c r="AD73" s="57">
        <f t="shared" si="2"/>
        <v>678.4</v>
      </c>
      <c r="AE73" s="58" t="s">
        <v>71</v>
      </c>
      <c r="AF73" s="54">
        <v>9500</v>
      </c>
      <c r="AG73" s="61">
        <v>1</v>
      </c>
      <c r="AH73" s="62">
        <f t="shared" si="6"/>
        <v>6444800</v>
      </c>
      <c r="AI73" s="63">
        <f t="shared" si="17"/>
        <v>6784000</v>
      </c>
      <c r="AJ73" s="63">
        <f t="shared" si="15"/>
        <v>122112000</v>
      </c>
      <c r="AK73" s="64">
        <f t="shared" si="5"/>
        <v>1.9652014652014653</v>
      </c>
      <c r="AL73" s="65">
        <v>1</v>
      </c>
      <c r="AM73" s="66">
        <f t="shared" si="16"/>
        <v>3500000</v>
      </c>
      <c r="AN73" s="63">
        <f t="shared" si="18"/>
        <v>179544800</v>
      </c>
      <c r="AO73" s="63"/>
      <c r="AP73" s="83">
        <f>SUM(AN73:AN74)</f>
        <v>226254800</v>
      </c>
      <c r="AQ73" s="42"/>
      <c r="AR73" s="73"/>
      <c r="AS73" s="73"/>
      <c r="AT73" s="74"/>
    </row>
    <row r="74" spans="1:46" s="4" customFormat="1" ht="70.5" customHeight="1">
      <c r="A74" s="39">
        <v>41</v>
      </c>
      <c r="B74" s="40" t="s">
        <v>144</v>
      </c>
      <c r="C74" s="40"/>
      <c r="D74" s="41" t="s">
        <v>69</v>
      </c>
      <c r="E74" s="42">
        <v>270</v>
      </c>
      <c r="F74" s="42">
        <v>11</v>
      </c>
      <c r="G74" s="43">
        <v>180</v>
      </c>
      <c r="H74" s="42" t="s">
        <v>37</v>
      </c>
      <c r="I74" s="39"/>
      <c r="J74" s="39"/>
      <c r="K74" s="43"/>
      <c r="L74" s="43" t="s">
        <v>37</v>
      </c>
      <c r="M74" s="43" t="s">
        <v>86</v>
      </c>
      <c r="N74" s="47"/>
      <c r="O74" s="47"/>
      <c r="P74" s="47">
        <f t="shared" si="3"/>
        <v>180</v>
      </c>
      <c r="Q74" s="47"/>
      <c r="R74" s="47"/>
      <c r="S74" s="47">
        <f t="shared" si="13"/>
        <v>180</v>
      </c>
      <c r="T74" s="47"/>
      <c r="U74" s="47"/>
      <c r="V74" s="47"/>
      <c r="W74" s="47"/>
      <c r="X74" s="47"/>
      <c r="Y74" s="52">
        <f t="shared" si="4"/>
        <v>180</v>
      </c>
      <c r="Z74" s="53"/>
      <c r="AA74" s="54">
        <v>60000</v>
      </c>
      <c r="AB74" s="55">
        <f t="shared" si="14"/>
        <v>10800000</v>
      </c>
      <c r="AC74" s="56" t="s">
        <v>38</v>
      </c>
      <c r="AD74" s="57">
        <f t="shared" si="2"/>
        <v>180</v>
      </c>
      <c r="AE74" s="58" t="s">
        <v>71</v>
      </c>
      <c r="AF74" s="54">
        <v>9500</v>
      </c>
      <c r="AG74" s="61">
        <v>1</v>
      </c>
      <c r="AH74" s="62">
        <f t="shared" si="6"/>
        <v>1710000</v>
      </c>
      <c r="AI74" s="63">
        <f t="shared" si="17"/>
        <v>1800000</v>
      </c>
      <c r="AJ74" s="63">
        <f t="shared" si="15"/>
        <v>32400000</v>
      </c>
      <c r="AK74" s="64"/>
      <c r="AL74" s="65"/>
      <c r="AM74" s="66"/>
      <c r="AN74" s="63">
        <f t="shared" si="18"/>
        <v>46710000</v>
      </c>
      <c r="AO74" s="63"/>
      <c r="AP74" s="76"/>
      <c r="AQ74" s="42"/>
      <c r="AR74" s="73"/>
      <c r="AS74" s="73"/>
      <c r="AT74" s="74"/>
    </row>
    <row r="75" spans="1:46" s="4" customFormat="1" ht="70.5" customHeight="1">
      <c r="A75" s="39">
        <v>42</v>
      </c>
      <c r="B75" s="40" t="s">
        <v>212</v>
      </c>
      <c r="C75" s="40" t="s">
        <v>213</v>
      </c>
      <c r="D75" s="41" t="s">
        <v>69</v>
      </c>
      <c r="E75" s="42">
        <v>206</v>
      </c>
      <c r="F75" s="42">
        <v>11</v>
      </c>
      <c r="G75" s="43">
        <v>379.9</v>
      </c>
      <c r="H75" s="42" t="s">
        <v>37</v>
      </c>
      <c r="I75" s="39">
        <v>347</v>
      </c>
      <c r="J75" s="39">
        <v>6</v>
      </c>
      <c r="K75" s="43">
        <v>379.9</v>
      </c>
      <c r="L75" s="43" t="s">
        <v>37</v>
      </c>
      <c r="M75" s="43" t="s">
        <v>183</v>
      </c>
      <c r="N75" s="47">
        <v>379.9</v>
      </c>
      <c r="O75" s="47"/>
      <c r="P75" s="47">
        <f aca="true" t="shared" si="19" ref="P75:P139">G75-N75</f>
        <v>0</v>
      </c>
      <c r="Q75" s="47"/>
      <c r="R75" s="47"/>
      <c r="S75" s="47">
        <f t="shared" si="13"/>
        <v>379.9</v>
      </c>
      <c r="T75" s="47">
        <f t="shared" si="12"/>
        <v>0</v>
      </c>
      <c r="U75" s="47"/>
      <c r="V75" s="47"/>
      <c r="W75" s="47"/>
      <c r="X75" s="47"/>
      <c r="Y75" s="52">
        <f aca="true" t="shared" si="20" ref="Y75:Y138">S75+T75</f>
        <v>379.9</v>
      </c>
      <c r="Z75" s="53">
        <f>Y75</f>
        <v>379.9</v>
      </c>
      <c r="AA75" s="54">
        <v>60000</v>
      </c>
      <c r="AB75" s="55">
        <f t="shared" si="14"/>
        <v>22794000</v>
      </c>
      <c r="AC75" s="56" t="s">
        <v>38</v>
      </c>
      <c r="AD75" s="57">
        <f t="shared" si="2"/>
        <v>379.9</v>
      </c>
      <c r="AE75" s="58" t="s">
        <v>71</v>
      </c>
      <c r="AF75" s="54">
        <v>9500</v>
      </c>
      <c r="AG75" s="61">
        <v>1</v>
      </c>
      <c r="AH75" s="62">
        <f t="shared" si="6"/>
        <v>3609050</v>
      </c>
      <c r="AI75" s="63">
        <f t="shared" si="17"/>
        <v>3799000</v>
      </c>
      <c r="AJ75" s="63">
        <f t="shared" si="15"/>
        <v>68382000</v>
      </c>
      <c r="AK75" s="64">
        <f t="shared" si="5"/>
        <v>0.8697344322344323</v>
      </c>
      <c r="AL75" s="65"/>
      <c r="AM75" s="66">
        <f t="shared" si="16"/>
        <v>0</v>
      </c>
      <c r="AN75" s="63">
        <f t="shared" si="18"/>
        <v>98584050</v>
      </c>
      <c r="AO75" s="63"/>
      <c r="AP75" s="76">
        <f>AN75</f>
        <v>98584050</v>
      </c>
      <c r="AQ75" s="42"/>
      <c r="AR75" s="73"/>
      <c r="AS75" s="73"/>
      <c r="AT75" s="74"/>
    </row>
    <row r="76" spans="1:46" s="4" customFormat="1" ht="63.75" customHeight="1">
      <c r="A76" s="39">
        <v>43</v>
      </c>
      <c r="B76" s="40" t="s">
        <v>145</v>
      </c>
      <c r="C76" s="40" t="s">
        <v>146</v>
      </c>
      <c r="D76" s="41" t="s">
        <v>69</v>
      </c>
      <c r="E76" s="42">
        <v>239</v>
      </c>
      <c r="F76" s="42">
        <v>11</v>
      </c>
      <c r="G76" s="43">
        <v>775.7</v>
      </c>
      <c r="H76" s="42" t="s">
        <v>37</v>
      </c>
      <c r="I76" s="39">
        <v>347</v>
      </c>
      <c r="J76" s="39">
        <v>6</v>
      </c>
      <c r="K76" s="43">
        <v>764.8</v>
      </c>
      <c r="L76" s="43" t="s">
        <v>37</v>
      </c>
      <c r="M76" s="43" t="s">
        <v>86</v>
      </c>
      <c r="N76" s="47">
        <v>764.8</v>
      </c>
      <c r="O76" s="47"/>
      <c r="P76" s="47">
        <f t="shared" si="19"/>
        <v>10.900000000000091</v>
      </c>
      <c r="Q76" s="47"/>
      <c r="R76" s="47"/>
      <c r="S76" s="47">
        <f t="shared" si="13"/>
        <v>775.7</v>
      </c>
      <c r="T76" s="47">
        <f t="shared" si="12"/>
        <v>0</v>
      </c>
      <c r="U76" s="47"/>
      <c r="V76" s="47"/>
      <c r="W76" s="47"/>
      <c r="X76" s="47"/>
      <c r="Y76" s="52">
        <f t="shared" si="20"/>
        <v>775.7</v>
      </c>
      <c r="Z76" s="53">
        <f>SUM(Y76:Y79)</f>
        <v>1088.7</v>
      </c>
      <c r="AA76" s="54">
        <v>60000</v>
      </c>
      <c r="AB76" s="55">
        <f t="shared" si="14"/>
        <v>46542000</v>
      </c>
      <c r="AC76" s="56" t="s">
        <v>38</v>
      </c>
      <c r="AD76" s="57">
        <f t="shared" si="2"/>
        <v>775.7</v>
      </c>
      <c r="AE76" s="58" t="s">
        <v>71</v>
      </c>
      <c r="AF76" s="54">
        <v>9500</v>
      </c>
      <c r="AG76" s="61">
        <v>1</v>
      </c>
      <c r="AH76" s="62">
        <f t="shared" si="6"/>
        <v>7369150</v>
      </c>
      <c r="AI76" s="63">
        <f t="shared" si="17"/>
        <v>7757000</v>
      </c>
      <c r="AJ76" s="63">
        <f t="shared" si="15"/>
        <v>139626000</v>
      </c>
      <c r="AK76" s="64">
        <f t="shared" si="5"/>
        <v>2.492445054945055</v>
      </c>
      <c r="AL76" s="65">
        <v>2</v>
      </c>
      <c r="AM76" s="66">
        <f t="shared" si="16"/>
        <v>7000000</v>
      </c>
      <c r="AN76" s="63">
        <f t="shared" si="18"/>
        <v>208294150</v>
      </c>
      <c r="AO76" s="63"/>
      <c r="AP76" s="76">
        <f>SUM(AN76:AN79)</f>
        <v>289517650</v>
      </c>
      <c r="AQ76" s="42"/>
      <c r="AR76" s="73"/>
      <c r="AS76" s="73"/>
      <c r="AT76" s="74"/>
    </row>
    <row r="77" spans="1:46" s="4" customFormat="1" ht="63.75" customHeight="1">
      <c r="A77" s="39">
        <v>43</v>
      </c>
      <c r="B77" s="40" t="s">
        <v>145</v>
      </c>
      <c r="C77" s="40" t="s">
        <v>146</v>
      </c>
      <c r="D77" s="41" t="s">
        <v>69</v>
      </c>
      <c r="E77" s="42">
        <v>338</v>
      </c>
      <c r="F77" s="42">
        <v>11</v>
      </c>
      <c r="G77" s="43">
        <v>118.1</v>
      </c>
      <c r="H77" s="42" t="s">
        <v>37</v>
      </c>
      <c r="I77" s="39">
        <v>303</v>
      </c>
      <c r="J77" s="39">
        <v>6</v>
      </c>
      <c r="K77" s="43">
        <v>116.4</v>
      </c>
      <c r="L77" s="43" t="s">
        <v>37</v>
      </c>
      <c r="M77" s="43" t="s">
        <v>147</v>
      </c>
      <c r="N77" s="47">
        <v>116</v>
      </c>
      <c r="O77" s="47"/>
      <c r="P77" s="47">
        <f t="shared" si="19"/>
        <v>2.0999999999999943</v>
      </c>
      <c r="Q77" s="47"/>
      <c r="R77" s="47"/>
      <c r="S77" s="47">
        <f t="shared" si="13"/>
        <v>118.1</v>
      </c>
      <c r="T77" s="47">
        <f t="shared" si="12"/>
        <v>0</v>
      </c>
      <c r="U77" s="47"/>
      <c r="V77" s="47"/>
      <c r="W77" s="47"/>
      <c r="X77" s="47"/>
      <c r="Y77" s="52">
        <f t="shared" si="20"/>
        <v>118.1</v>
      </c>
      <c r="Z77" s="53"/>
      <c r="AA77" s="54">
        <v>60000</v>
      </c>
      <c r="AB77" s="55">
        <f t="shared" si="14"/>
        <v>7086000</v>
      </c>
      <c r="AC77" s="56" t="s">
        <v>38</v>
      </c>
      <c r="AD77" s="57">
        <f t="shared" si="2"/>
        <v>118.1</v>
      </c>
      <c r="AE77" s="58" t="s">
        <v>71</v>
      </c>
      <c r="AF77" s="54">
        <v>9500</v>
      </c>
      <c r="AG77" s="61">
        <v>1</v>
      </c>
      <c r="AH77" s="62">
        <f t="shared" si="6"/>
        <v>1121950</v>
      </c>
      <c r="AI77" s="63">
        <f t="shared" si="17"/>
        <v>1181000</v>
      </c>
      <c r="AJ77" s="63">
        <f t="shared" si="15"/>
        <v>21258000</v>
      </c>
      <c r="AK77" s="64"/>
      <c r="AL77" s="65"/>
      <c r="AM77" s="66"/>
      <c r="AN77" s="63">
        <f t="shared" si="18"/>
        <v>30646950</v>
      </c>
      <c r="AO77" s="63"/>
      <c r="AP77" s="76"/>
      <c r="AQ77" s="42"/>
      <c r="AR77" s="73"/>
      <c r="AS77" s="73"/>
      <c r="AT77" s="74"/>
    </row>
    <row r="78" spans="1:46" s="4" customFormat="1" ht="63.75" customHeight="1">
      <c r="A78" s="39">
        <v>43</v>
      </c>
      <c r="B78" s="40" t="s">
        <v>145</v>
      </c>
      <c r="C78" s="40" t="s">
        <v>146</v>
      </c>
      <c r="D78" s="41" t="s">
        <v>69</v>
      </c>
      <c r="E78" s="42">
        <v>339</v>
      </c>
      <c r="F78" s="42">
        <v>11</v>
      </c>
      <c r="G78" s="43">
        <v>76.3</v>
      </c>
      <c r="H78" s="42" t="s">
        <v>37</v>
      </c>
      <c r="I78" s="39">
        <v>288</v>
      </c>
      <c r="J78" s="39">
        <v>6</v>
      </c>
      <c r="K78" s="43">
        <v>71.4</v>
      </c>
      <c r="L78" s="43" t="s">
        <v>37</v>
      </c>
      <c r="M78" s="43" t="s">
        <v>147</v>
      </c>
      <c r="N78" s="47">
        <v>71.4</v>
      </c>
      <c r="O78" s="47"/>
      <c r="P78" s="47">
        <f t="shared" si="19"/>
        <v>4.8999999999999915</v>
      </c>
      <c r="Q78" s="47"/>
      <c r="R78" s="47"/>
      <c r="S78" s="47">
        <f t="shared" si="13"/>
        <v>76.3</v>
      </c>
      <c r="T78" s="47">
        <f t="shared" si="12"/>
        <v>0</v>
      </c>
      <c r="U78" s="47"/>
      <c r="V78" s="47"/>
      <c r="W78" s="47"/>
      <c r="X78" s="47"/>
      <c r="Y78" s="52">
        <f t="shared" si="20"/>
        <v>76.3</v>
      </c>
      <c r="Z78" s="53"/>
      <c r="AA78" s="54">
        <v>60000</v>
      </c>
      <c r="AB78" s="55">
        <f t="shared" si="14"/>
        <v>4578000</v>
      </c>
      <c r="AC78" s="56" t="s">
        <v>38</v>
      </c>
      <c r="AD78" s="57">
        <f t="shared" si="2"/>
        <v>76.3</v>
      </c>
      <c r="AE78" s="58" t="s">
        <v>71</v>
      </c>
      <c r="AF78" s="54">
        <v>9500</v>
      </c>
      <c r="AG78" s="61">
        <v>1</v>
      </c>
      <c r="AH78" s="62">
        <f t="shared" si="6"/>
        <v>724850</v>
      </c>
      <c r="AI78" s="63">
        <f t="shared" si="17"/>
        <v>763000</v>
      </c>
      <c r="AJ78" s="63">
        <f t="shared" si="15"/>
        <v>13734000</v>
      </c>
      <c r="AK78" s="64"/>
      <c r="AL78" s="65"/>
      <c r="AM78" s="66"/>
      <c r="AN78" s="63">
        <f t="shared" si="18"/>
        <v>19799850</v>
      </c>
      <c r="AO78" s="63"/>
      <c r="AP78" s="76"/>
      <c r="AQ78" s="42"/>
      <c r="AR78" s="73"/>
      <c r="AS78" s="73"/>
      <c r="AT78" s="74"/>
    </row>
    <row r="79" spans="1:46" s="4" customFormat="1" ht="63.75" customHeight="1">
      <c r="A79" s="39">
        <v>43</v>
      </c>
      <c r="B79" s="40" t="s">
        <v>145</v>
      </c>
      <c r="C79" s="40" t="s">
        <v>146</v>
      </c>
      <c r="D79" s="41" t="s">
        <v>69</v>
      </c>
      <c r="E79" s="42">
        <v>648</v>
      </c>
      <c r="F79" s="42">
        <v>11</v>
      </c>
      <c r="G79" s="43">
        <v>118.6</v>
      </c>
      <c r="H79" s="42" t="s">
        <v>37</v>
      </c>
      <c r="I79" s="39">
        <v>137</v>
      </c>
      <c r="J79" s="39">
        <v>6</v>
      </c>
      <c r="K79" s="43">
        <v>116.9</v>
      </c>
      <c r="L79" s="43" t="s">
        <v>37</v>
      </c>
      <c r="M79" s="43" t="s">
        <v>148</v>
      </c>
      <c r="N79" s="47">
        <v>116.9</v>
      </c>
      <c r="O79" s="47"/>
      <c r="P79" s="47">
        <f t="shared" si="19"/>
        <v>1.6999999999999886</v>
      </c>
      <c r="Q79" s="47"/>
      <c r="R79" s="47"/>
      <c r="S79" s="47">
        <f t="shared" si="13"/>
        <v>118.6</v>
      </c>
      <c r="T79" s="47">
        <f t="shared" si="12"/>
        <v>0</v>
      </c>
      <c r="U79" s="47"/>
      <c r="V79" s="47"/>
      <c r="W79" s="47"/>
      <c r="X79" s="47"/>
      <c r="Y79" s="52">
        <f t="shared" si="20"/>
        <v>118.6</v>
      </c>
      <c r="Z79" s="53"/>
      <c r="AA79" s="54">
        <v>60000</v>
      </c>
      <c r="AB79" s="55">
        <f t="shared" si="14"/>
        <v>7116000</v>
      </c>
      <c r="AC79" s="56" t="s">
        <v>38</v>
      </c>
      <c r="AD79" s="57">
        <f t="shared" si="2"/>
        <v>118.6</v>
      </c>
      <c r="AE79" s="58" t="s">
        <v>71</v>
      </c>
      <c r="AF79" s="54">
        <v>9500</v>
      </c>
      <c r="AG79" s="61">
        <v>1</v>
      </c>
      <c r="AH79" s="62">
        <f t="shared" si="6"/>
        <v>1126700</v>
      </c>
      <c r="AI79" s="63">
        <f t="shared" si="17"/>
        <v>1186000</v>
      </c>
      <c r="AJ79" s="63">
        <f t="shared" si="15"/>
        <v>21348000</v>
      </c>
      <c r="AK79" s="64"/>
      <c r="AL79" s="65"/>
      <c r="AM79" s="66"/>
      <c r="AN79" s="63">
        <f t="shared" si="18"/>
        <v>30776700</v>
      </c>
      <c r="AO79" s="63"/>
      <c r="AP79" s="76"/>
      <c r="AQ79" s="42"/>
      <c r="AR79" s="73"/>
      <c r="AS79" s="73"/>
      <c r="AT79" s="74"/>
    </row>
    <row r="80" spans="1:46" s="4" customFormat="1" ht="63.75" customHeight="1">
      <c r="A80" s="39">
        <v>44</v>
      </c>
      <c r="B80" s="40" t="s">
        <v>149</v>
      </c>
      <c r="C80" s="40"/>
      <c r="D80" s="41" t="s">
        <v>69</v>
      </c>
      <c r="E80" s="42">
        <v>417</v>
      </c>
      <c r="F80" s="42">
        <v>11</v>
      </c>
      <c r="G80" s="43">
        <v>80.4</v>
      </c>
      <c r="H80" s="42" t="s">
        <v>37</v>
      </c>
      <c r="I80" s="39">
        <v>356</v>
      </c>
      <c r="J80" s="39">
        <v>6</v>
      </c>
      <c r="K80" s="43">
        <v>498</v>
      </c>
      <c r="L80" s="43" t="s">
        <v>37</v>
      </c>
      <c r="M80" s="43" t="s">
        <v>147</v>
      </c>
      <c r="N80" s="47">
        <v>80.4</v>
      </c>
      <c r="O80" s="47"/>
      <c r="P80" s="47">
        <f t="shared" si="19"/>
        <v>0</v>
      </c>
      <c r="Q80" s="47"/>
      <c r="R80" s="47"/>
      <c r="S80" s="47">
        <f t="shared" si="13"/>
        <v>80.4</v>
      </c>
      <c r="T80" s="47">
        <f t="shared" si="12"/>
        <v>0</v>
      </c>
      <c r="U80" s="47"/>
      <c r="V80" s="47"/>
      <c r="W80" s="47"/>
      <c r="X80" s="47"/>
      <c r="Y80" s="52">
        <f t="shared" si="20"/>
        <v>80.4</v>
      </c>
      <c r="Z80" s="53">
        <f>Y80</f>
        <v>80.4</v>
      </c>
      <c r="AA80" s="54">
        <v>60000</v>
      </c>
      <c r="AB80" s="55">
        <f t="shared" si="14"/>
        <v>4824000</v>
      </c>
      <c r="AC80" s="56" t="s">
        <v>38</v>
      </c>
      <c r="AD80" s="57">
        <f t="shared" si="2"/>
        <v>80.4</v>
      </c>
      <c r="AE80" s="58" t="s">
        <v>71</v>
      </c>
      <c r="AF80" s="54">
        <v>9500</v>
      </c>
      <c r="AG80" s="61">
        <v>1</v>
      </c>
      <c r="AH80" s="62">
        <f t="shared" si="6"/>
        <v>763800</v>
      </c>
      <c r="AI80" s="63">
        <f t="shared" si="17"/>
        <v>804000</v>
      </c>
      <c r="AJ80" s="63">
        <f t="shared" si="15"/>
        <v>14472000</v>
      </c>
      <c r="AK80" s="64">
        <f t="shared" si="5"/>
        <v>0.1840659340659341</v>
      </c>
      <c r="AL80" s="65"/>
      <c r="AM80" s="66">
        <f t="shared" si="16"/>
        <v>0</v>
      </c>
      <c r="AN80" s="63">
        <f t="shared" si="18"/>
        <v>20863800</v>
      </c>
      <c r="AO80" s="63"/>
      <c r="AP80" s="77">
        <f>AN80</f>
        <v>20863800</v>
      </c>
      <c r="AQ80" s="42"/>
      <c r="AR80" s="73"/>
      <c r="AS80" s="73"/>
      <c r="AT80" s="74"/>
    </row>
    <row r="81" spans="1:46" s="4" customFormat="1" ht="70.5" customHeight="1">
      <c r="A81" s="39">
        <v>45</v>
      </c>
      <c r="B81" s="40" t="s">
        <v>150</v>
      </c>
      <c r="C81" s="40" t="s">
        <v>151</v>
      </c>
      <c r="D81" s="41" t="s">
        <v>69</v>
      </c>
      <c r="E81" s="42">
        <v>315</v>
      </c>
      <c r="F81" s="42">
        <v>11</v>
      </c>
      <c r="G81" s="43">
        <v>249.2</v>
      </c>
      <c r="H81" s="42" t="s">
        <v>37</v>
      </c>
      <c r="I81" s="39">
        <v>288</v>
      </c>
      <c r="J81" s="39">
        <v>6</v>
      </c>
      <c r="K81" s="43">
        <v>233.2</v>
      </c>
      <c r="L81" s="43" t="s">
        <v>37</v>
      </c>
      <c r="M81" s="43" t="s">
        <v>70</v>
      </c>
      <c r="N81" s="47">
        <v>233.2</v>
      </c>
      <c r="O81" s="47"/>
      <c r="P81" s="47">
        <f t="shared" si="19"/>
        <v>16</v>
      </c>
      <c r="Q81" s="47"/>
      <c r="R81" s="47"/>
      <c r="S81" s="47">
        <f t="shared" si="13"/>
        <v>249.2</v>
      </c>
      <c r="T81" s="47">
        <f t="shared" si="12"/>
        <v>0</v>
      </c>
      <c r="U81" s="47"/>
      <c r="V81" s="47"/>
      <c r="W81" s="47"/>
      <c r="X81" s="47"/>
      <c r="Y81" s="52">
        <f t="shared" si="20"/>
        <v>249.2</v>
      </c>
      <c r="Z81" s="53">
        <f>SUM(Y81:Y84)</f>
        <v>1203.6000000000001</v>
      </c>
      <c r="AA81" s="54">
        <v>60000</v>
      </c>
      <c r="AB81" s="55">
        <f t="shared" si="14"/>
        <v>14952000</v>
      </c>
      <c r="AC81" s="56" t="s">
        <v>38</v>
      </c>
      <c r="AD81" s="57">
        <f t="shared" si="2"/>
        <v>249.2</v>
      </c>
      <c r="AE81" s="58" t="s">
        <v>71</v>
      </c>
      <c r="AF81" s="54">
        <v>9500</v>
      </c>
      <c r="AG81" s="61">
        <v>1</v>
      </c>
      <c r="AH81" s="62">
        <f t="shared" si="6"/>
        <v>2367400</v>
      </c>
      <c r="AI81" s="63">
        <f t="shared" si="17"/>
        <v>2492000</v>
      </c>
      <c r="AJ81" s="63">
        <f t="shared" si="15"/>
        <v>44856000</v>
      </c>
      <c r="AK81" s="64">
        <f t="shared" si="5"/>
        <v>2.755494505494506</v>
      </c>
      <c r="AL81" s="65">
        <v>2</v>
      </c>
      <c r="AM81" s="66">
        <f t="shared" si="16"/>
        <v>7000000</v>
      </c>
      <c r="AN81" s="63">
        <f t="shared" si="18"/>
        <v>71667400</v>
      </c>
      <c r="AO81" s="63"/>
      <c r="AP81" s="72">
        <f>SUM(AN81:AN84)</f>
        <v>319334200</v>
      </c>
      <c r="AQ81" s="42"/>
      <c r="AR81" s="73"/>
      <c r="AS81" s="73"/>
      <c r="AT81" s="74"/>
    </row>
    <row r="82" spans="1:46" s="4" customFormat="1" ht="70.5" customHeight="1">
      <c r="A82" s="39">
        <v>45</v>
      </c>
      <c r="B82" s="40" t="s">
        <v>150</v>
      </c>
      <c r="C82" s="40" t="s">
        <v>151</v>
      </c>
      <c r="D82" s="41" t="s">
        <v>69</v>
      </c>
      <c r="E82" s="42">
        <v>317</v>
      </c>
      <c r="F82" s="42">
        <v>11</v>
      </c>
      <c r="G82" s="43">
        <v>121.9</v>
      </c>
      <c r="H82" s="42" t="s">
        <v>37</v>
      </c>
      <c r="I82" s="39"/>
      <c r="J82" s="39"/>
      <c r="K82" s="43"/>
      <c r="L82" s="43" t="s">
        <v>37</v>
      </c>
      <c r="M82" s="43" t="s">
        <v>70</v>
      </c>
      <c r="N82" s="47"/>
      <c r="O82" s="47"/>
      <c r="P82" s="47">
        <f t="shared" si="19"/>
        <v>121.9</v>
      </c>
      <c r="Q82" s="47"/>
      <c r="R82" s="47"/>
      <c r="S82" s="47">
        <f t="shared" si="13"/>
        <v>121.9</v>
      </c>
      <c r="T82" s="47"/>
      <c r="U82" s="47"/>
      <c r="V82" s="47"/>
      <c r="W82" s="47"/>
      <c r="X82" s="47"/>
      <c r="Y82" s="52">
        <f t="shared" si="20"/>
        <v>121.9</v>
      </c>
      <c r="Z82" s="53"/>
      <c r="AA82" s="54">
        <v>60000</v>
      </c>
      <c r="AB82" s="55">
        <f t="shared" si="14"/>
        <v>7314000</v>
      </c>
      <c r="AC82" s="56" t="s">
        <v>38</v>
      </c>
      <c r="AD82" s="57">
        <f t="shared" si="2"/>
        <v>121.9</v>
      </c>
      <c r="AE82" s="58" t="s">
        <v>71</v>
      </c>
      <c r="AF82" s="54">
        <v>9500</v>
      </c>
      <c r="AG82" s="61">
        <v>1</v>
      </c>
      <c r="AH82" s="62">
        <f t="shared" si="6"/>
        <v>1158050</v>
      </c>
      <c r="AI82" s="63">
        <f t="shared" si="17"/>
        <v>1219000</v>
      </c>
      <c r="AJ82" s="63">
        <f t="shared" si="15"/>
        <v>21942000</v>
      </c>
      <c r="AK82" s="64"/>
      <c r="AL82" s="65"/>
      <c r="AM82" s="66"/>
      <c r="AN82" s="63">
        <f t="shared" si="18"/>
        <v>31633050</v>
      </c>
      <c r="AO82" s="63"/>
      <c r="AP82" s="72"/>
      <c r="AQ82" s="42"/>
      <c r="AR82" s="73"/>
      <c r="AS82" s="73"/>
      <c r="AT82" s="74"/>
    </row>
    <row r="83" spans="1:46" s="4" customFormat="1" ht="70.5" customHeight="1">
      <c r="A83" s="39">
        <v>45</v>
      </c>
      <c r="B83" s="40" t="s">
        <v>150</v>
      </c>
      <c r="C83" s="40" t="s">
        <v>151</v>
      </c>
      <c r="D83" s="41" t="s">
        <v>69</v>
      </c>
      <c r="E83" s="42">
        <v>274</v>
      </c>
      <c r="F83" s="42">
        <v>11</v>
      </c>
      <c r="G83" s="43">
        <v>301.8</v>
      </c>
      <c r="H83" s="42" t="s">
        <v>37</v>
      </c>
      <c r="I83" s="423">
        <v>347</v>
      </c>
      <c r="J83" s="423">
        <v>6</v>
      </c>
      <c r="K83" s="402">
        <v>1009</v>
      </c>
      <c r="L83" s="43" t="s">
        <v>37</v>
      </c>
      <c r="M83" s="43" t="s">
        <v>86</v>
      </c>
      <c r="N83" s="47">
        <v>301.8</v>
      </c>
      <c r="O83" s="47"/>
      <c r="P83" s="47">
        <f t="shared" si="19"/>
        <v>0</v>
      </c>
      <c r="Q83" s="47"/>
      <c r="R83" s="47"/>
      <c r="S83" s="47">
        <f t="shared" si="13"/>
        <v>301.8</v>
      </c>
      <c r="T83" s="47"/>
      <c r="U83" s="47"/>
      <c r="V83" s="47"/>
      <c r="W83" s="47"/>
      <c r="X83" s="47"/>
      <c r="Y83" s="52">
        <f t="shared" si="20"/>
        <v>301.8</v>
      </c>
      <c r="Z83" s="53"/>
      <c r="AA83" s="54">
        <v>60000</v>
      </c>
      <c r="AB83" s="55">
        <f t="shared" si="14"/>
        <v>18108000</v>
      </c>
      <c r="AC83" s="56" t="s">
        <v>38</v>
      </c>
      <c r="AD83" s="57">
        <f t="shared" si="2"/>
        <v>301.8</v>
      </c>
      <c r="AE83" s="58" t="s">
        <v>71</v>
      </c>
      <c r="AF83" s="54">
        <v>9500</v>
      </c>
      <c r="AG83" s="61">
        <v>1</v>
      </c>
      <c r="AH83" s="62">
        <f t="shared" si="6"/>
        <v>2867100</v>
      </c>
      <c r="AI83" s="63">
        <f t="shared" si="17"/>
        <v>3018000</v>
      </c>
      <c r="AJ83" s="63">
        <f t="shared" si="15"/>
        <v>54324000</v>
      </c>
      <c r="AK83" s="64"/>
      <c r="AL83" s="65"/>
      <c r="AM83" s="66"/>
      <c r="AN83" s="63">
        <f t="shared" si="18"/>
        <v>78317100</v>
      </c>
      <c r="AO83" s="63"/>
      <c r="AP83" s="72"/>
      <c r="AQ83" s="42"/>
      <c r="AR83" s="73"/>
      <c r="AS83" s="73"/>
      <c r="AT83" s="74"/>
    </row>
    <row r="84" spans="1:46" s="4" customFormat="1" ht="70.5" customHeight="1">
      <c r="A84" s="39">
        <v>45</v>
      </c>
      <c r="B84" s="40" t="s">
        <v>150</v>
      </c>
      <c r="C84" s="40" t="s">
        <v>151</v>
      </c>
      <c r="D84" s="41" t="s">
        <v>69</v>
      </c>
      <c r="E84" s="42">
        <v>335</v>
      </c>
      <c r="F84" s="42">
        <v>11</v>
      </c>
      <c r="G84" s="43">
        <v>530.7</v>
      </c>
      <c r="H84" s="42" t="s">
        <v>37</v>
      </c>
      <c r="I84" s="424"/>
      <c r="J84" s="424"/>
      <c r="K84" s="403"/>
      <c r="L84" s="43" t="s">
        <v>37</v>
      </c>
      <c r="M84" s="43" t="s">
        <v>86</v>
      </c>
      <c r="N84" s="47">
        <v>530.7</v>
      </c>
      <c r="O84" s="47"/>
      <c r="P84" s="47">
        <f t="shared" si="19"/>
        <v>0</v>
      </c>
      <c r="Q84" s="47"/>
      <c r="R84" s="47"/>
      <c r="S84" s="47">
        <f t="shared" si="13"/>
        <v>530.7</v>
      </c>
      <c r="T84" s="47"/>
      <c r="U84" s="47"/>
      <c r="V84" s="47"/>
      <c r="W84" s="47"/>
      <c r="X84" s="47"/>
      <c r="Y84" s="52">
        <f t="shared" si="20"/>
        <v>530.7</v>
      </c>
      <c r="Z84" s="53"/>
      <c r="AA84" s="54">
        <v>60000</v>
      </c>
      <c r="AB84" s="55">
        <f t="shared" si="14"/>
        <v>31842000.000000004</v>
      </c>
      <c r="AC84" s="56" t="s">
        <v>38</v>
      </c>
      <c r="AD84" s="57">
        <f t="shared" si="2"/>
        <v>530.7</v>
      </c>
      <c r="AE84" s="58" t="s">
        <v>71</v>
      </c>
      <c r="AF84" s="54">
        <v>9500</v>
      </c>
      <c r="AG84" s="61">
        <v>1</v>
      </c>
      <c r="AH84" s="62">
        <f t="shared" si="6"/>
        <v>5041650</v>
      </c>
      <c r="AI84" s="63">
        <f t="shared" si="17"/>
        <v>5307000</v>
      </c>
      <c r="AJ84" s="63">
        <f t="shared" si="15"/>
        <v>95526000.00000001</v>
      </c>
      <c r="AK84" s="64"/>
      <c r="AL84" s="65"/>
      <c r="AM84" s="66"/>
      <c r="AN84" s="63">
        <f t="shared" si="18"/>
        <v>137716650</v>
      </c>
      <c r="AO84" s="63"/>
      <c r="AP84" s="72"/>
      <c r="AQ84" s="42"/>
      <c r="AR84" s="73"/>
      <c r="AS84" s="73"/>
      <c r="AT84" s="74"/>
    </row>
    <row r="85" spans="1:46" s="4" customFormat="1" ht="70.5" customHeight="1">
      <c r="A85" s="39">
        <v>46</v>
      </c>
      <c r="B85" s="40" t="s">
        <v>152</v>
      </c>
      <c r="C85" s="40" t="s">
        <v>153</v>
      </c>
      <c r="D85" s="41" t="s">
        <v>69</v>
      </c>
      <c r="E85" s="42">
        <v>877</v>
      </c>
      <c r="F85" s="42">
        <v>5</v>
      </c>
      <c r="G85" s="43">
        <v>160.5</v>
      </c>
      <c r="H85" s="42" t="s">
        <v>37</v>
      </c>
      <c r="I85" s="39">
        <v>722</v>
      </c>
      <c r="J85" s="39">
        <v>2</v>
      </c>
      <c r="K85" s="43">
        <v>159.2</v>
      </c>
      <c r="L85" s="43" t="s">
        <v>37</v>
      </c>
      <c r="M85" s="43" t="s">
        <v>80</v>
      </c>
      <c r="N85" s="47">
        <v>159.2</v>
      </c>
      <c r="O85" s="47"/>
      <c r="P85" s="47">
        <f t="shared" si="19"/>
        <v>1.3000000000000114</v>
      </c>
      <c r="Q85" s="47"/>
      <c r="R85" s="47"/>
      <c r="S85" s="47">
        <f aca="true" t="shared" si="21" ref="S85:S90">N85+P85</f>
        <v>160.5</v>
      </c>
      <c r="T85" s="47">
        <f t="shared" si="12"/>
        <v>0</v>
      </c>
      <c r="U85" s="47"/>
      <c r="V85" s="47"/>
      <c r="W85" s="47"/>
      <c r="X85" s="47"/>
      <c r="Y85" s="52">
        <f t="shared" si="20"/>
        <v>160.5</v>
      </c>
      <c r="Z85" s="53">
        <f>Y85</f>
        <v>160.5</v>
      </c>
      <c r="AA85" s="54">
        <v>60000</v>
      </c>
      <c r="AB85" s="55">
        <f t="shared" si="14"/>
        <v>9630000</v>
      </c>
      <c r="AC85" s="56" t="s">
        <v>38</v>
      </c>
      <c r="AD85" s="57">
        <f t="shared" si="2"/>
        <v>160.5</v>
      </c>
      <c r="AE85" s="58" t="s">
        <v>71</v>
      </c>
      <c r="AF85" s="54">
        <v>9500</v>
      </c>
      <c r="AG85" s="61">
        <v>1</v>
      </c>
      <c r="AH85" s="62">
        <f t="shared" si="6"/>
        <v>1524750</v>
      </c>
      <c r="AI85" s="63">
        <f t="shared" si="17"/>
        <v>1605000</v>
      </c>
      <c r="AJ85" s="63">
        <f t="shared" si="15"/>
        <v>28890000</v>
      </c>
      <c r="AK85" s="64">
        <f t="shared" si="5"/>
        <v>0.36744505494505497</v>
      </c>
      <c r="AL85" s="65"/>
      <c r="AM85" s="66">
        <f t="shared" si="16"/>
        <v>0</v>
      </c>
      <c r="AN85" s="63">
        <f t="shared" si="18"/>
        <v>41649750</v>
      </c>
      <c r="AO85" s="63"/>
      <c r="AP85" s="72">
        <f>AN85</f>
        <v>41649750</v>
      </c>
      <c r="AQ85" s="42"/>
      <c r="AR85" s="73"/>
      <c r="AS85" s="73"/>
      <c r="AT85" s="74"/>
    </row>
    <row r="86" spans="1:46" s="4" customFormat="1" ht="70.5" customHeight="1">
      <c r="A86" s="39">
        <v>47</v>
      </c>
      <c r="B86" s="40" t="s">
        <v>154</v>
      </c>
      <c r="C86" s="40" t="s">
        <v>155</v>
      </c>
      <c r="D86" s="41" t="s">
        <v>69</v>
      </c>
      <c r="E86" s="42">
        <v>166</v>
      </c>
      <c r="F86" s="42">
        <v>11</v>
      </c>
      <c r="G86" s="43">
        <v>121.3</v>
      </c>
      <c r="H86" s="42" t="s">
        <v>97</v>
      </c>
      <c r="I86" s="39"/>
      <c r="J86" s="39"/>
      <c r="K86" s="43"/>
      <c r="L86" s="43" t="s">
        <v>37</v>
      </c>
      <c r="M86" s="43" t="s">
        <v>156</v>
      </c>
      <c r="N86" s="47"/>
      <c r="O86" s="47"/>
      <c r="P86" s="47">
        <f t="shared" si="19"/>
        <v>121.3</v>
      </c>
      <c r="Q86" s="47"/>
      <c r="R86" s="47"/>
      <c r="S86" s="47">
        <f t="shared" si="21"/>
        <v>121.3</v>
      </c>
      <c r="T86" s="47">
        <f t="shared" si="12"/>
        <v>0</v>
      </c>
      <c r="U86" s="47"/>
      <c r="V86" s="47"/>
      <c r="W86" s="47"/>
      <c r="X86" s="47"/>
      <c r="Y86" s="52">
        <f t="shared" si="20"/>
        <v>121.3</v>
      </c>
      <c r="Z86" s="53">
        <f>Y86</f>
        <v>121.3</v>
      </c>
      <c r="AA86" s="54">
        <v>60000</v>
      </c>
      <c r="AB86" s="55">
        <f t="shared" si="14"/>
        <v>7278000</v>
      </c>
      <c r="AC86" s="56" t="s">
        <v>38</v>
      </c>
      <c r="AD86" s="57">
        <f t="shared" si="2"/>
        <v>121.3</v>
      </c>
      <c r="AE86" s="58" t="s">
        <v>71</v>
      </c>
      <c r="AF86" s="54">
        <v>9500</v>
      </c>
      <c r="AG86" s="61">
        <v>1</v>
      </c>
      <c r="AH86" s="62">
        <f t="shared" si="6"/>
        <v>1152350</v>
      </c>
      <c r="AI86" s="63">
        <f t="shared" si="17"/>
        <v>1213000</v>
      </c>
      <c r="AJ86" s="63">
        <f t="shared" si="15"/>
        <v>21834000</v>
      </c>
      <c r="AK86" s="64">
        <f t="shared" si="5"/>
        <v>0.2777014652014652</v>
      </c>
      <c r="AL86" s="65"/>
      <c r="AM86" s="66">
        <f t="shared" si="16"/>
        <v>0</v>
      </c>
      <c r="AN86" s="63">
        <f t="shared" si="18"/>
        <v>31477350</v>
      </c>
      <c r="AO86" s="63"/>
      <c r="AP86" s="72">
        <f>AN86</f>
        <v>31477350</v>
      </c>
      <c r="AQ86" s="42"/>
      <c r="AR86" s="73"/>
      <c r="AS86" s="73"/>
      <c r="AT86" s="74"/>
    </row>
    <row r="87" spans="1:46" s="4" customFormat="1" ht="70.5" customHeight="1">
      <c r="A87" s="39">
        <v>48</v>
      </c>
      <c r="B87" s="40" t="s">
        <v>157</v>
      </c>
      <c r="C87" s="40" t="s">
        <v>158</v>
      </c>
      <c r="D87" s="41" t="s">
        <v>69</v>
      </c>
      <c r="E87" s="42">
        <v>24</v>
      </c>
      <c r="F87" s="42">
        <v>11</v>
      </c>
      <c r="G87" s="43">
        <v>466.9</v>
      </c>
      <c r="H87" s="42" t="s">
        <v>37</v>
      </c>
      <c r="I87" s="39">
        <v>8</v>
      </c>
      <c r="J87" s="39">
        <v>6</v>
      </c>
      <c r="K87" s="43">
        <v>596</v>
      </c>
      <c r="L87" s="43" t="s">
        <v>37</v>
      </c>
      <c r="M87" s="43" t="s">
        <v>80</v>
      </c>
      <c r="N87" s="47">
        <v>466.9</v>
      </c>
      <c r="O87" s="47"/>
      <c r="P87" s="47">
        <f t="shared" si="19"/>
        <v>0</v>
      </c>
      <c r="Q87" s="47"/>
      <c r="R87" s="47"/>
      <c r="S87" s="47">
        <f t="shared" si="21"/>
        <v>466.9</v>
      </c>
      <c r="T87" s="47">
        <f t="shared" si="12"/>
        <v>0</v>
      </c>
      <c r="U87" s="47"/>
      <c r="V87" s="47"/>
      <c r="W87" s="47"/>
      <c r="X87" s="47"/>
      <c r="Y87" s="52">
        <f t="shared" si="20"/>
        <v>466.9</v>
      </c>
      <c r="Z87" s="53">
        <f>Y87</f>
        <v>466.9</v>
      </c>
      <c r="AA87" s="54">
        <v>60000</v>
      </c>
      <c r="AB87" s="55">
        <f t="shared" si="14"/>
        <v>28014000</v>
      </c>
      <c r="AC87" s="56" t="s">
        <v>38</v>
      </c>
      <c r="AD87" s="57">
        <f t="shared" si="2"/>
        <v>466.9</v>
      </c>
      <c r="AE87" s="58" t="s">
        <v>71</v>
      </c>
      <c r="AF87" s="54">
        <v>9500</v>
      </c>
      <c r="AG87" s="61">
        <v>1</v>
      </c>
      <c r="AH87" s="62">
        <f t="shared" si="6"/>
        <v>4435550</v>
      </c>
      <c r="AI87" s="63">
        <f t="shared" si="17"/>
        <v>4669000</v>
      </c>
      <c r="AJ87" s="63">
        <f t="shared" si="15"/>
        <v>84042000</v>
      </c>
      <c r="AK87" s="64">
        <f t="shared" si="5"/>
        <v>1.0689102564102564</v>
      </c>
      <c r="AL87" s="65">
        <v>1</v>
      </c>
      <c r="AM87" s="66">
        <f t="shared" si="16"/>
        <v>3500000</v>
      </c>
      <c r="AN87" s="63">
        <f t="shared" si="18"/>
        <v>124660550</v>
      </c>
      <c r="AO87" s="63"/>
      <c r="AP87" s="76">
        <f>AN87</f>
        <v>124660550</v>
      </c>
      <c r="AQ87" s="42"/>
      <c r="AR87" s="73"/>
      <c r="AS87" s="73"/>
      <c r="AT87" s="74"/>
    </row>
    <row r="88" spans="1:46" s="4" customFormat="1" ht="70.5" customHeight="1">
      <c r="A88" s="39">
        <v>49</v>
      </c>
      <c r="B88" s="40" t="s">
        <v>159</v>
      </c>
      <c r="C88" s="40"/>
      <c r="D88" s="41" t="s">
        <v>69</v>
      </c>
      <c r="E88" s="42">
        <v>616</v>
      </c>
      <c r="F88" s="42">
        <v>5</v>
      </c>
      <c r="G88" s="43">
        <v>149.5</v>
      </c>
      <c r="H88" s="42" t="s">
        <v>37</v>
      </c>
      <c r="I88" s="39">
        <v>724</v>
      </c>
      <c r="J88" s="39">
        <v>2</v>
      </c>
      <c r="K88" s="43">
        <v>148</v>
      </c>
      <c r="L88" s="43" t="s">
        <v>37</v>
      </c>
      <c r="M88" s="43" t="s">
        <v>80</v>
      </c>
      <c r="N88" s="47">
        <v>148</v>
      </c>
      <c r="O88" s="47"/>
      <c r="P88" s="47">
        <f t="shared" si="19"/>
        <v>1.5</v>
      </c>
      <c r="Q88" s="47"/>
      <c r="R88" s="47"/>
      <c r="S88" s="47">
        <f t="shared" si="21"/>
        <v>149.5</v>
      </c>
      <c r="T88" s="47">
        <f t="shared" si="12"/>
        <v>0</v>
      </c>
      <c r="U88" s="47"/>
      <c r="V88" s="47"/>
      <c r="W88" s="47"/>
      <c r="X88" s="47"/>
      <c r="Y88" s="52">
        <f t="shared" si="20"/>
        <v>149.5</v>
      </c>
      <c r="Z88" s="53">
        <f>Y88</f>
        <v>149.5</v>
      </c>
      <c r="AA88" s="54">
        <v>60000</v>
      </c>
      <c r="AB88" s="55">
        <f t="shared" si="14"/>
        <v>8970000</v>
      </c>
      <c r="AC88" s="56" t="s">
        <v>38</v>
      </c>
      <c r="AD88" s="57">
        <f t="shared" si="2"/>
        <v>149.5</v>
      </c>
      <c r="AE88" s="58" t="s">
        <v>71</v>
      </c>
      <c r="AF88" s="54">
        <v>9500</v>
      </c>
      <c r="AG88" s="61">
        <v>1</v>
      </c>
      <c r="AH88" s="62">
        <f t="shared" si="6"/>
        <v>1420250</v>
      </c>
      <c r="AI88" s="63">
        <f t="shared" si="17"/>
        <v>1495000</v>
      </c>
      <c r="AJ88" s="63">
        <f t="shared" si="15"/>
        <v>26910000</v>
      </c>
      <c r="AK88" s="64">
        <f t="shared" si="5"/>
        <v>0.3422619047619048</v>
      </c>
      <c r="AL88" s="65"/>
      <c r="AM88" s="66">
        <f t="shared" si="16"/>
        <v>0</v>
      </c>
      <c r="AN88" s="63">
        <f t="shared" si="18"/>
        <v>38795250</v>
      </c>
      <c r="AO88" s="63"/>
      <c r="AP88" s="77">
        <f>AN88</f>
        <v>38795250</v>
      </c>
      <c r="AQ88" s="42"/>
      <c r="AR88" s="73"/>
      <c r="AS88" s="73"/>
      <c r="AT88" s="74"/>
    </row>
    <row r="89" spans="1:46" s="4" customFormat="1" ht="70.5" customHeight="1">
      <c r="A89" s="39">
        <v>50</v>
      </c>
      <c r="B89" s="40" t="s">
        <v>160</v>
      </c>
      <c r="C89" s="40" t="s">
        <v>161</v>
      </c>
      <c r="D89" s="41" t="s">
        <v>69</v>
      </c>
      <c r="E89" s="42">
        <v>139</v>
      </c>
      <c r="F89" s="42">
        <v>11</v>
      </c>
      <c r="G89" s="43">
        <v>161.8</v>
      </c>
      <c r="H89" s="42" t="s">
        <v>97</v>
      </c>
      <c r="I89" s="39">
        <v>38</v>
      </c>
      <c r="J89" s="39">
        <v>6</v>
      </c>
      <c r="K89" s="43">
        <v>175.4</v>
      </c>
      <c r="L89" s="43" t="s">
        <v>37</v>
      </c>
      <c r="M89" s="43" t="s">
        <v>162</v>
      </c>
      <c r="N89" s="47">
        <v>161.8</v>
      </c>
      <c r="O89" s="47"/>
      <c r="P89" s="47">
        <f t="shared" si="19"/>
        <v>0</v>
      </c>
      <c r="Q89" s="47"/>
      <c r="R89" s="47"/>
      <c r="S89" s="47">
        <f t="shared" si="21"/>
        <v>161.8</v>
      </c>
      <c r="T89" s="47">
        <f t="shared" si="12"/>
        <v>0</v>
      </c>
      <c r="U89" s="47"/>
      <c r="V89" s="47"/>
      <c r="W89" s="47"/>
      <c r="X89" s="47"/>
      <c r="Y89" s="52">
        <f t="shared" si="20"/>
        <v>161.8</v>
      </c>
      <c r="Z89" s="53">
        <f>SUM(Y89:Y90)</f>
        <v>423</v>
      </c>
      <c r="AA89" s="54">
        <v>60000</v>
      </c>
      <c r="AB89" s="55">
        <f t="shared" si="14"/>
        <v>9708000</v>
      </c>
      <c r="AC89" s="56" t="s">
        <v>38</v>
      </c>
      <c r="AD89" s="57">
        <f t="shared" si="2"/>
        <v>161.8</v>
      </c>
      <c r="AE89" s="58" t="s">
        <v>71</v>
      </c>
      <c r="AF89" s="54">
        <v>9500</v>
      </c>
      <c r="AG89" s="61">
        <v>1</v>
      </c>
      <c r="AH89" s="62">
        <f t="shared" si="6"/>
        <v>1537100</v>
      </c>
      <c r="AI89" s="63">
        <f t="shared" si="17"/>
        <v>1618000</v>
      </c>
      <c r="AJ89" s="63">
        <f t="shared" si="15"/>
        <v>29124000</v>
      </c>
      <c r="AK89" s="64">
        <f t="shared" si="5"/>
        <v>0.9684065934065935</v>
      </c>
      <c r="AL89" s="65"/>
      <c r="AM89" s="66">
        <f t="shared" si="16"/>
        <v>0</v>
      </c>
      <c r="AN89" s="63">
        <f t="shared" si="18"/>
        <v>41987100</v>
      </c>
      <c r="AO89" s="63"/>
      <c r="AP89" s="72">
        <f>SUM(AN89:AN90)</f>
        <v>109768500</v>
      </c>
      <c r="AQ89" s="42"/>
      <c r="AR89" s="73"/>
      <c r="AS89" s="73"/>
      <c r="AT89" s="74"/>
    </row>
    <row r="90" spans="1:46" s="4" customFormat="1" ht="70.5" customHeight="1">
      <c r="A90" s="39">
        <v>50</v>
      </c>
      <c r="B90" s="40" t="s">
        <v>160</v>
      </c>
      <c r="C90" s="40" t="s">
        <v>161</v>
      </c>
      <c r="D90" s="41" t="s">
        <v>69</v>
      </c>
      <c r="E90" s="42">
        <v>389</v>
      </c>
      <c r="F90" s="42">
        <v>11</v>
      </c>
      <c r="G90" s="43">
        <v>261.2</v>
      </c>
      <c r="H90" s="42" t="s">
        <v>37</v>
      </c>
      <c r="I90" s="39">
        <v>356</v>
      </c>
      <c r="J90" s="39">
        <v>6</v>
      </c>
      <c r="K90" s="43">
        <v>589</v>
      </c>
      <c r="L90" s="43" t="s">
        <v>37</v>
      </c>
      <c r="M90" s="43" t="s">
        <v>147</v>
      </c>
      <c r="N90" s="47">
        <v>261.2</v>
      </c>
      <c r="O90" s="47"/>
      <c r="P90" s="47">
        <f t="shared" si="19"/>
        <v>0</v>
      </c>
      <c r="Q90" s="47"/>
      <c r="R90" s="47"/>
      <c r="S90" s="47">
        <f t="shared" si="21"/>
        <v>261.2</v>
      </c>
      <c r="T90" s="47">
        <f t="shared" si="12"/>
        <v>0</v>
      </c>
      <c r="U90" s="47"/>
      <c r="V90" s="47"/>
      <c r="W90" s="47"/>
      <c r="X90" s="47"/>
      <c r="Y90" s="52">
        <f t="shared" si="20"/>
        <v>261.2</v>
      </c>
      <c r="Z90" s="53"/>
      <c r="AA90" s="54">
        <v>60000</v>
      </c>
      <c r="AB90" s="55">
        <f t="shared" si="14"/>
        <v>15672000</v>
      </c>
      <c r="AC90" s="56" t="s">
        <v>38</v>
      </c>
      <c r="AD90" s="57">
        <f t="shared" si="2"/>
        <v>261.2</v>
      </c>
      <c r="AE90" s="58" t="s">
        <v>71</v>
      </c>
      <c r="AF90" s="54">
        <v>9500</v>
      </c>
      <c r="AG90" s="61">
        <v>1</v>
      </c>
      <c r="AH90" s="62">
        <f t="shared" si="6"/>
        <v>2481400</v>
      </c>
      <c r="AI90" s="63">
        <f t="shared" si="17"/>
        <v>2612000</v>
      </c>
      <c r="AJ90" s="63">
        <f t="shared" si="15"/>
        <v>47016000</v>
      </c>
      <c r="AK90" s="64">
        <f t="shared" si="5"/>
        <v>0</v>
      </c>
      <c r="AL90" s="65"/>
      <c r="AM90" s="66"/>
      <c r="AN90" s="63">
        <f t="shared" si="18"/>
        <v>67781400</v>
      </c>
      <c r="AO90" s="63"/>
      <c r="AP90" s="75"/>
      <c r="AQ90" s="42"/>
      <c r="AR90" s="73"/>
      <c r="AS90" s="73"/>
      <c r="AT90" s="74"/>
    </row>
    <row r="91" spans="1:46" s="4" customFormat="1" ht="70.5" customHeight="1">
      <c r="A91" s="39">
        <v>51</v>
      </c>
      <c r="B91" s="40" t="s">
        <v>163</v>
      </c>
      <c r="C91" s="40" t="s">
        <v>164</v>
      </c>
      <c r="D91" s="41" t="s">
        <v>69</v>
      </c>
      <c r="E91" s="42">
        <v>650</v>
      </c>
      <c r="F91" s="42">
        <v>11</v>
      </c>
      <c r="G91" s="43">
        <v>55.5</v>
      </c>
      <c r="H91" s="42" t="s">
        <v>97</v>
      </c>
      <c r="I91" s="39">
        <v>137</v>
      </c>
      <c r="J91" s="39">
        <v>6</v>
      </c>
      <c r="K91" s="43">
        <v>54</v>
      </c>
      <c r="L91" s="43" t="s">
        <v>37</v>
      </c>
      <c r="M91" s="43" t="s">
        <v>162</v>
      </c>
      <c r="N91" s="47">
        <v>54</v>
      </c>
      <c r="O91" s="47"/>
      <c r="P91" s="47">
        <f t="shared" si="19"/>
        <v>1.5</v>
      </c>
      <c r="Q91" s="47"/>
      <c r="R91" s="47"/>
      <c r="S91" s="47">
        <v>55.5</v>
      </c>
      <c r="T91" s="47">
        <f t="shared" si="12"/>
        <v>0</v>
      </c>
      <c r="U91" s="47"/>
      <c r="V91" s="47"/>
      <c r="W91" s="47"/>
      <c r="X91" s="47"/>
      <c r="Y91" s="52">
        <f t="shared" si="20"/>
        <v>55.5</v>
      </c>
      <c r="Z91" s="53">
        <f>Y91</f>
        <v>55.5</v>
      </c>
      <c r="AA91" s="54">
        <v>60000</v>
      </c>
      <c r="AB91" s="55">
        <f t="shared" si="14"/>
        <v>3330000</v>
      </c>
      <c r="AC91" s="56" t="s">
        <v>38</v>
      </c>
      <c r="AD91" s="57">
        <f t="shared" si="2"/>
        <v>55.5</v>
      </c>
      <c r="AE91" s="58" t="s">
        <v>71</v>
      </c>
      <c r="AF91" s="54">
        <v>9500</v>
      </c>
      <c r="AG91" s="61">
        <v>1</v>
      </c>
      <c r="AH91" s="62">
        <f t="shared" si="6"/>
        <v>527250</v>
      </c>
      <c r="AI91" s="63">
        <f t="shared" si="17"/>
        <v>555000</v>
      </c>
      <c r="AJ91" s="63">
        <f t="shared" si="15"/>
        <v>9990000</v>
      </c>
      <c r="AK91" s="64">
        <f t="shared" si="5"/>
        <v>0.12706043956043958</v>
      </c>
      <c r="AL91" s="65"/>
      <c r="AM91" s="66">
        <f t="shared" si="16"/>
        <v>0</v>
      </c>
      <c r="AN91" s="63">
        <f t="shared" si="18"/>
        <v>14402250</v>
      </c>
      <c r="AO91" s="63"/>
      <c r="AP91" s="76">
        <f>AN91</f>
        <v>14402250</v>
      </c>
      <c r="AQ91" s="42"/>
      <c r="AR91" s="73"/>
      <c r="AS91" s="73"/>
      <c r="AT91" s="74"/>
    </row>
    <row r="92" spans="1:46" s="4" customFormat="1" ht="70.5" customHeight="1">
      <c r="A92" s="39">
        <v>52</v>
      </c>
      <c r="B92" s="40" t="s">
        <v>165</v>
      </c>
      <c r="C92" s="40" t="s">
        <v>166</v>
      </c>
      <c r="D92" s="41" t="s">
        <v>69</v>
      </c>
      <c r="E92" s="42">
        <v>89</v>
      </c>
      <c r="F92" s="42">
        <v>11</v>
      </c>
      <c r="G92" s="43">
        <v>98.1</v>
      </c>
      <c r="H92" s="42" t="s">
        <v>97</v>
      </c>
      <c r="I92" s="39">
        <v>80</v>
      </c>
      <c r="J92" s="39">
        <v>6</v>
      </c>
      <c r="K92" s="43">
        <v>96.7</v>
      </c>
      <c r="L92" s="43" t="s">
        <v>37</v>
      </c>
      <c r="M92" s="43" t="s">
        <v>162</v>
      </c>
      <c r="N92" s="47">
        <v>96.7</v>
      </c>
      <c r="O92" s="47"/>
      <c r="P92" s="47">
        <f t="shared" si="19"/>
        <v>1.3999999999999915</v>
      </c>
      <c r="Q92" s="47"/>
      <c r="R92" s="47"/>
      <c r="S92" s="47">
        <v>92.5</v>
      </c>
      <c r="T92" s="47">
        <f t="shared" si="12"/>
        <v>5.599999999999994</v>
      </c>
      <c r="U92" s="47"/>
      <c r="V92" s="47"/>
      <c r="W92" s="47"/>
      <c r="X92" s="47"/>
      <c r="Y92" s="52">
        <f t="shared" si="20"/>
        <v>98.1</v>
      </c>
      <c r="Z92" s="53">
        <f>Y92</f>
        <v>98.1</v>
      </c>
      <c r="AA92" s="54">
        <v>60000</v>
      </c>
      <c r="AB92" s="55">
        <f t="shared" si="14"/>
        <v>5886000</v>
      </c>
      <c r="AC92" s="56" t="s">
        <v>38</v>
      </c>
      <c r="AD92" s="57">
        <f t="shared" si="2"/>
        <v>98.1</v>
      </c>
      <c r="AE92" s="58" t="s">
        <v>71</v>
      </c>
      <c r="AF92" s="54">
        <v>9500</v>
      </c>
      <c r="AG92" s="61">
        <v>1</v>
      </c>
      <c r="AH92" s="62">
        <f t="shared" si="6"/>
        <v>931950</v>
      </c>
      <c r="AI92" s="63">
        <f t="shared" si="17"/>
        <v>981000</v>
      </c>
      <c r="AJ92" s="63">
        <f t="shared" si="15"/>
        <v>17658000</v>
      </c>
      <c r="AK92" s="64">
        <f t="shared" si="5"/>
        <v>0.2245879120879121</v>
      </c>
      <c r="AL92" s="65"/>
      <c r="AM92" s="66">
        <f t="shared" si="16"/>
        <v>0</v>
      </c>
      <c r="AN92" s="63">
        <f t="shared" si="18"/>
        <v>25456950</v>
      </c>
      <c r="AO92" s="63"/>
      <c r="AP92" s="77">
        <f>AN92</f>
        <v>25456950</v>
      </c>
      <c r="AQ92" s="42"/>
      <c r="AR92" s="73"/>
      <c r="AS92" s="73"/>
      <c r="AT92" s="74"/>
    </row>
    <row r="93" spans="1:46" s="4" customFormat="1" ht="70.5" customHeight="1">
      <c r="A93" s="39">
        <v>53</v>
      </c>
      <c r="B93" s="40" t="s">
        <v>167</v>
      </c>
      <c r="C93" s="40" t="s">
        <v>168</v>
      </c>
      <c r="D93" s="41" t="s">
        <v>69</v>
      </c>
      <c r="E93" s="42">
        <v>332</v>
      </c>
      <c r="F93" s="42">
        <v>11</v>
      </c>
      <c r="G93" s="43">
        <v>320</v>
      </c>
      <c r="H93" s="42" t="s">
        <v>37</v>
      </c>
      <c r="I93" s="39">
        <v>347</v>
      </c>
      <c r="J93" s="39">
        <v>6</v>
      </c>
      <c r="K93" s="43">
        <v>914.4</v>
      </c>
      <c r="L93" s="43" t="s">
        <v>37</v>
      </c>
      <c r="M93" s="43" t="s">
        <v>86</v>
      </c>
      <c r="N93" s="47">
        <v>320</v>
      </c>
      <c r="O93" s="47"/>
      <c r="P93" s="47">
        <f t="shared" si="19"/>
        <v>0</v>
      </c>
      <c r="Q93" s="47"/>
      <c r="R93" s="47"/>
      <c r="S93" s="47">
        <f aca="true" t="shared" si="22" ref="S93:S103">N93+P93</f>
        <v>320</v>
      </c>
      <c r="T93" s="47">
        <f t="shared" si="12"/>
        <v>0</v>
      </c>
      <c r="U93" s="47"/>
      <c r="V93" s="47"/>
      <c r="W93" s="47"/>
      <c r="X93" s="47"/>
      <c r="Y93" s="52">
        <f t="shared" si="20"/>
        <v>320</v>
      </c>
      <c r="Z93" s="53">
        <f>Y93</f>
        <v>320</v>
      </c>
      <c r="AA93" s="54">
        <v>60000</v>
      </c>
      <c r="AB93" s="55">
        <f t="shared" si="14"/>
        <v>19200000</v>
      </c>
      <c r="AC93" s="56" t="s">
        <v>38</v>
      </c>
      <c r="AD93" s="57">
        <f t="shared" si="2"/>
        <v>320</v>
      </c>
      <c r="AE93" s="58" t="s">
        <v>71</v>
      </c>
      <c r="AF93" s="54">
        <v>9500</v>
      </c>
      <c r="AG93" s="61">
        <v>1</v>
      </c>
      <c r="AH93" s="62">
        <f t="shared" si="6"/>
        <v>3040000</v>
      </c>
      <c r="AI93" s="63">
        <f t="shared" si="17"/>
        <v>3200000</v>
      </c>
      <c r="AJ93" s="63">
        <f t="shared" si="15"/>
        <v>57600000</v>
      </c>
      <c r="AK93" s="64">
        <f t="shared" si="5"/>
        <v>0.7326007326007327</v>
      </c>
      <c r="AL93" s="65"/>
      <c r="AM93" s="66">
        <f t="shared" si="16"/>
        <v>0</v>
      </c>
      <c r="AN93" s="63">
        <f t="shared" si="18"/>
        <v>83040000</v>
      </c>
      <c r="AO93" s="63"/>
      <c r="AP93" s="72">
        <f>AN93</f>
        <v>83040000</v>
      </c>
      <c r="AQ93" s="42"/>
      <c r="AR93" s="73"/>
      <c r="AS93" s="73"/>
      <c r="AT93" s="74"/>
    </row>
    <row r="94" spans="1:46" s="4" customFormat="1" ht="70.5" customHeight="1">
      <c r="A94" s="39">
        <v>54</v>
      </c>
      <c r="B94" s="40" t="s">
        <v>169</v>
      </c>
      <c r="C94" s="40"/>
      <c r="D94" s="41" t="s">
        <v>69</v>
      </c>
      <c r="E94" s="42">
        <v>596</v>
      </c>
      <c r="F94" s="42">
        <v>5</v>
      </c>
      <c r="G94" s="43">
        <v>241.3</v>
      </c>
      <c r="H94" s="42" t="s">
        <v>37</v>
      </c>
      <c r="I94" s="39">
        <v>675</v>
      </c>
      <c r="J94" s="39">
        <v>2</v>
      </c>
      <c r="K94" s="43">
        <v>277.5</v>
      </c>
      <c r="L94" s="43" t="s">
        <v>37</v>
      </c>
      <c r="M94" s="43" t="s">
        <v>80</v>
      </c>
      <c r="N94" s="47">
        <v>34.2</v>
      </c>
      <c r="O94" s="47"/>
      <c r="P94" s="47"/>
      <c r="Q94" s="47"/>
      <c r="R94" s="47"/>
      <c r="S94" s="47">
        <v>34.2</v>
      </c>
      <c r="T94" s="47"/>
      <c r="U94" s="47"/>
      <c r="V94" s="47"/>
      <c r="W94" s="47"/>
      <c r="X94" s="47"/>
      <c r="Y94" s="52">
        <f t="shared" si="20"/>
        <v>34.2</v>
      </c>
      <c r="Z94" s="53">
        <f>Y94</f>
        <v>34.2</v>
      </c>
      <c r="AA94" s="54">
        <v>60000</v>
      </c>
      <c r="AB94" s="55">
        <f t="shared" si="14"/>
        <v>2052000.0000000002</v>
      </c>
      <c r="AC94" s="56" t="s">
        <v>38</v>
      </c>
      <c r="AD94" s="57">
        <f t="shared" si="2"/>
        <v>34.2</v>
      </c>
      <c r="AE94" s="58" t="s">
        <v>71</v>
      </c>
      <c r="AF94" s="54">
        <v>9500</v>
      </c>
      <c r="AG94" s="61">
        <v>1</v>
      </c>
      <c r="AH94" s="62">
        <f t="shared" si="6"/>
        <v>324900</v>
      </c>
      <c r="AI94" s="63">
        <f t="shared" si="17"/>
        <v>342000</v>
      </c>
      <c r="AJ94" s="63">
        <f t="shared" si="15"/>
        <v>6156000.000000001</v>
      </c>
      <c r="AK94" s="64">
        <f t="shared" si="5"/>
        <v>0.07829670329670331</v>
      </c>
      <c r="AL94" s="65"/>
      <c r="AM94" s="66">
        <f t="shared" si="16"/>
        <v>0</v>
      </c>
      <c r="AN94" s="63">
        <f t="shared" si="18"/>
        <v>8874900</v>
      </c>
      <c r="AO94" s="63"/>
      <c r="AP94" s="76">
        <f>AN94</f>
        <v>8874900</v>
      </c>
      <c r="AQ94" s="42"/>
      <c r="AR94" s="73"/>
      <c r="AS94" s="73"/>
      <c r="AT94" s="74"/>
    </row>
    <row r="95" spans="1:46" s="4" customFormat="1" ht="70.5" customHeight="1">
      <c r="A95" s="39">
        <v>55</v>
      </c>
      <c r="B95" s="40" t="s">
        <v>170</v>
      </c>
      <c r="C95" s="40"/>
      <c r="D95" s="41" t="s">
        <v>69</v>
      </c>
      <c r="E95" s="42">
        <v>333</v>
      </c>
      <c r="F95" s="42">
        <v>11</v>
      </c>
      <c r="G95" s="43">
        <v>141.8</v>
      </c>
      <c r="H95" s="42" t="s">
        <v>37</v>
      </c>
      <c r="I95" s="39"/>
      <c r="J95" s="39"/>
      <c r="K95" s="43"/>
      <c r="L95" s="43" t="s">
        <v>37</v>
      </c>
      <c r="M95" s="43" t="s">
        <v>86</v>
      </c>
      <c r="N95" s="47"/>
      <c r="O95" s="47"/>
      <c r="P95" s="47">
        <f t="shared" si="19"/>
        <v>141.8</v>
      </c>
      <c r="Q95" s="47"/>
      <c r="R95" s="47"/>
      <c r="S95" s="47">
        <f t="shared" si="22"/>
        <v>141.8</v>
      </c>
      <c r="T95" s="47">
        <f t="shared" si="12"/>
        <v>0</v>
      </c>
      <c r="U95" s="47"/>
      <c r="V95" s="47"/>
      <c r="W95" s="47"/>
      <c r="X95" s="47"/>
      <c r="Y95" s="52">
        <f t="shared" si="20"/>
        <v>141.8</v>
      </c>
      <c r="Z95" s="53">
        <f>Y95</f>
        <v>141.8</v>
      </c>
      <c r="AA95" s="54">
        <v>60000</v>
      </c>
      <c r="AB95" s="55">
        <f t="shared" si="14"/>
        <v>8508000</v>
      </c>
      <c r="AC95" s="56" t="s">
        <v>38</v>
      </c>
      <c r="AD95" s="57">
        <f t="shared" si="2"/>
        <v>141.8</v>
      </c>
      <c r="AE95" s="58" t="s">
        <v>71</v>
      </c>
      <c r="AF95" s="54">
        <v>9500</v>
      </c>
      <c r="AG95" s="61">
        <v>1</v>
      </c>
      <c r="AH95" s="62">
        <f t="shared" si="6"/>
        <v>1347100</v>
      </c>
      <c r="AI95" s="63">
        <f t="shared" si="17"/>
        <v>1418000</v>
      </c>
      <c r="AJ95" s="63">
        <f t="shared" si="15"/>
        <v>25524000</v>
      </c>
      <c r="AK95" s="64">
        <f t="shared" si="5"/>
        <v>0.3246336996336997</v>
      </c>
      <c r="AL95" s="65"/>
      <c r="AM95" s="66">
        <f t="shared" si="16"/>
        <v>0</v>
      </c>
      <c r="AN95" s="63">
        <f t="shared" si="18"/>
        <v>36797100</v>
      </c>
      <c r="AO95" s="63"/>
      <c r="AP95" s="76">
        <f>AN95</f>
        <v>36797100</v>
      </c>
      <c r="AQ95" s="42"/>
      <c r="AR95" s="73"/>
      <c r="AS95" s="73"/>
      <c r="AT95" s="74"/>
    </row>
    <row r="96" spans="1:46" s="4" customFormat="1" ht="70.5" customHeight="1">
      <c r="A96" s="39">
        <v>56</v>
      </c>
      <c r="B96" s="40" t="s">
        <v>171</v>
      </c>
      <c r="C96" s="40" t="s">
        <v>172</v>
      </c>
      <c r="D96" s="41" t="s">
        <v>69</v>
      </c>
      <c r="E96" s="42">
        <v>297</v>
      </c>
      <c r="F96" s="42">
        <v>11</v>
      </c>
      <c r="G96" s="43">
        <v>705.9</v>
      </c>
      <c r="H96" s="42" t="s">
        <v>37</v>
      </c>
      <c r="I96" s="39">
        <v>347</v>
      </c>
      <c r="J96" s="39">
        <v>6</v>
      </c>
      <c r="K96" s="43">
        <v>700.7</v>
      </c>
      <c r="L96" s="43" t="s">
        <v>37</v>
      </c>
      <c r="M96" s="43" t="s">
        <v>86</v>
      </c>
      <c r="N96" s="47">
        <v>700.7</v>
      </c>
      <c r="O96" s="47"/>
      <c r="P96" s="47">
        <f t="shared" si="19"/>
        <v>5.199999999999932</v>
      </c>
      <c r="Q96" s="47"/>
      <c r="R96" s="47"/>
      <c r="S96" s="47">
        <f t="shared" si="22"/>
        <v>705.9</v>
      </c>
      <c r="T96" s="47">
        <f t="shared" si="12"/>
        <v>0</v>
      </c>
      <c r="U96" s="47"/>
      <c r="V96" s="47"/>
      <c r="W96" s="47"/>
      <c r="X96" s="47"/>
      <c r="Y96" s="52">
        <f t="shared" si="20"/>
        <v>705.9</v>
      </c>
      <c r="Z96" s="53">
        <f>SUM(Y96:Y97)</f>
        <v>812.3</v>
      </c>
      <c r="AA96" s="54">
        <v>60000</v>
      </c>
      <c r="AB96" s="55">
        <f t="shared" si="14"/>
        <v>42354000</v>
      </c>
      <c r="AC96" s="56" t="s">
        <v>38</v>
      </c>
      <c r="AD96" s="57">
        <f t="shared" si="2"/>
        <v>705.9</v>
      </c>
      <c r="AE96" s="58" t="s">
        <v>71</v>
      </c>
      <c r="AF96" s="54">
        <v>9500</v>
      </c>
      <c r="AG96" s="61">
        <v>1</v>
      </c>
      <c r="AH96" s="62">
        <f t="shared" si="6"/>
        <v>6706050</v>
      </c>
      <c r="AI96" s="63">
        <f t="shared" si="17"/>
        <v>7059000</v>
      </c>
      <c r="AJ96" s="63">
        <f t="shared" si="15"/>
        <v>127062000</v>
      </c>
      <c r="AK96" s="64">
        <f t="shared" si="5"/>
        <v>1.8596611721611722</v>
      </c>
      <c r="AL96" s="65"/>
      <c r="AM96" s="66">
        <f t="shared" si="16"/>
        <v>0</v>
      </c>
      <c r="AN96" s="63">
        <f t="shared" si="18"/>
        <v>183181050</v>
      </c>
      <c r="AO96" s="63"/>
      <c r="AP96" s="76">
        <f>SUM(AN96:AN97)</f>
        <v>210791850</v>
      </c>
      <c r="AQ96" s="42"/>
      <c r="AR96" s="73"/>
      <c r="AS96" s="73"/>
      <c r="AT96" s="74"/>
    </row>
    <row r="97" spans="1:46" s="4" customFormat="1" ht="70.5" customHeight="1">
      <c r="A97" s="39">
        <v>56</v>
      </c>
      <c r="B97" s="40" t="s">
        <v>171</v>
      </c>
      <c r="C97" s="40" t="s">
        <v>172</v>
      </c>
      <c r="D97" s="41"/>
      <c r="E97" s="42">
        <v>171</v>
      </c>
      <c r="F97" s="42">
        <v>11</v>
      </c>
      <c r="G97" s="43">
        <v>106.4</v>
      </c>
      <c r="H97" s="42" t="s">
        <v>37</v>
      </c>
      <c r="I97" s="39"/>
      <c r="J97" s="39"/>
      <c r="K97" s="43"/>
      <c r="L97" s="43"/>
      <c r="M97" s="43" t="s">
        <v>86</v>
      </c>
      <c r="N97" s="47"/>
      <c r="O97" s="47"/>
      <c r="P97" s="47">
        <f t="shared" si="19"/>
        <v>106.4</v>
      </c>
      <c r="Q97" s="47"/>
      <c r="R97" s="47"/>
      <c r="S97" s="47">
        <f t="shared" si="22"/>
        <v>106.4</v>
      </c>
      <c r="T97" s="47"/>
      <c r="U97" s="47"/>
      <c r="V97" s="47"/>
      <c r="W97" s="47"/>
      <c r="X97" s="47"/>
      <c r="Y97" s="52">
        <f t="shared" si="20"/>
        <v>106.4</v>
      </c>
      <c r="Z97" s="53"/>
      <c r="AA97" s="54">
        <v>60000</v>
      </c>
      <c r="AB97" s="55">
        <f t="shared" si="14"/>
        <v>6384000</v>
      </c>
      <c r="AC97" s="56" t="s">
        <v>38</v>
      </c>
      <c r="AD97" s="57">
        <f t="shared" si="2"/>
        <v>106.4</v>
      </c>
      <c r="AE97" s="58" t="s">
        <v>71</v>
      </c>
      <c r="AF97" s="54">
        <v>9500</v>
      </c>
      <c r="AG97" s="61">
        <v>1</v>
      </c>
      <c r="AH97" s="62">
        <f t="shared" si="6"/>
        <v>1010800</v>
      </c>
      <c r="AI97" s="63">
        <f t="shared" si="17"/>
        <v>1064000</v>
      </c>
      <c r="AJ97" s="63">
        <f t="shared" si="15"/>
        <v>19152000</v>
      </c>
      <c r="AK97" s="64"/>
      <c r="AL97" s="65"/>
      <c r="AM97" s="66"/>
      <c r="AN97" s="63">
        <f t="shared" si="18"/>
        <v>27610800</v>
      </c>
      <c r="AO97" s="63"/>
      <c r="AP97" s="76"/>
      <c r="AQ97" s="42"/>
      <c r="AR97" s="73"/>
      <c r="AS97" s="73"/>
      <c r="AT97" s="74"/>
    </row>
    <row r="98" spans="1:46" s="4" customFormat="1" ht="72" customHeight="1">
      <c r="A98" s="39">
        <v>57</v>
      </c>
      <c r="B98" s="40" t="s">
        <v>173</v>
      </c>
      <c r="C98" s="40" t="s">
        <v>174</v>
      </c>
      <c r="D98" s="41" t="s">
        <v>69</v>
      </c>
      <c r="E98" s="42">
        <v>618</v>
      </c>
      <c r="F98" s="42">
        <v>5</v>
      </c>
      <c r="G98" s="43">
        <v>140.1</v>
      </c>
      <c r="H98" s="42" t="s">
        <v>37</v>
      </c>
      <c r="I98" s="39">
        <v>703</v>
      </c>
      <c r="J98" s="39">
        <v>2</v>
      </c>
      <c r="K98" s="43">
        <v>140.1</v>
      </c>
      <c r="L98" s="43" t="s">
        <v>37</v>
      </c>
      <c r="M98" s="43" t="s">
        <v>80</v>
      </c>
      <c r="N98" s="47">
        <v>19.2</v>
      </c>
      <c r="O98" s="47"/>
      <c r="P98" s="47"/>
      <c r="Q98" s="47"/>
      <c r="R98" s="47"/>
      <c r="S98" s="47">
        <f t="shared" si="22"/>
        <v>19.2</v>
      </c>
      <c r="T98" s="47"/>
      <c r="U98" s="47"/>
      <c r="V98" s="47"/>
      <c r="W98" s="47"/>
      <c r="X98" s="47"/>
      <c r="Y98" s="52">
        <f t="shared" si="20"/>
        <v>19.2</v>
      </c>
      <c r="Z98" s="53">
        <f>SUM(Y98:Y100)</f>
        <v>874.9</v>
      </c>
      <c r="AA98" s="54">
        <v>60000</v>
      </c>
      <c r="AB98" s="55">
        <f t="shared" si="14"/>
        <v>1152000</v>
      </c>
      <c r="AC98" s="56" t="s">
        <v>38</v>
      </c>
      <c r="AD98" s="57">
        <f t="shared" si="2"/>
        <v>19.2</v>
      </c>
      <c r="AE98" s="58" t="s">
        <v>71</v>
      </c>
      <c r="AF98" s="54">
        <v>9500</v>
      </c>
      <c r="AG98" s="61">
        <v>1</v>
      </c>
      <c r="AH98" s="62">
        <f t="shared" si="6"/>
        <v>182400</v>
      </c>
      <c r="AI98" s="63">
        <f t="shared" si="17"/>
        <v>192000</v>
      </c>
      <c r="AJ98" s="63">
        <f t="shared" si="15"/>
        <v>3456000</v>
      </c>
      <c r="AK98" s="64">
        <f t="shared" si="5"/>
        <v>2.0029761904761907</v>
      </c>
      <c r="AL98" s="65">
        <v>2</v>
      </c>
      <c r="AM98" s="66">
        <f t="shared" si="16"/>
        <v>7000000</v>
      </c>
      <c r="AN98" s="63">
        <f t="shared" si="18"/>
        <v>11982400</v>
      </c>
      <c r="AO98" s="63"/>
      <c r="AP98" s="72">
        <f>SUM(AN98:AN100)</f>
        <v>234036550</v>
      </c>
      <c r="AQ98" s="42"/>
      <c r="AR98" s="73"/>
      <c r="AS98" s="73"/>
      <c r="AT98" s="74"/>
    </row>
    <row r="99" spans="1:46" s="4" customFormat="1" ht="70.5" customHeight="1">
      <c r="A99" s="39">
        <v>57</v>
      </c>
      <c r="B99" s="40" t="s">
        <v>173</v>
      </c>
      <c r="C99" s="40" t="s">
        <v>174</v>
      </c>
      <c r="D99" s="85" t="s">
        <v>69</v>
      </c>
      <c r="E99" s="42">
        <v>194</v>
      </c>
      <c r="F99" s="42">
        <v>11</v>
      </c>
      <c r="G99" s="43">
        <v>187.2</v>
      </c>
      <c r="H99" s="42" t="s">
        <v>37</v>
      </c>
      <c r="I99" s="39">
        <v>199</v>
      </c>
      <c r="J99" s="39">
        <v>2</v>
      </c>
      <c r="K99" s="43">
        <v>184.5</v>
      </c>
      <c r="L99" s="43" t="s">
        <v>37</v>
      </c>
      <c r="M99" s="43" t="s">
        <v>75</v>
      </c>
      <c r="N99" s="47">
        <v>184.5</v>
      </c>
      <c r="O99" s="47"/>
      <c r="P99" s="47">
        <f t="shared" si="19"/>
        <v>2.6999999999999886</v>
      </c>
      <c r="Q99" s="47"/>
      <c r="R99" s="47"/>
      <c r="S99" s="47">
        <f t="shared" si="22"/>
        <v>187.2</v>
      </c>
      <c r="T99" s="47"/>
      <c r="U99" s="47"/>
      <c r="V99" s="47"/>
      <c r="W99" s="47"/>
      <c r="X99" s="47"/>
      <c r="Y99" s="52">
        <f t="shared" si="20"/>
        <v>187.2</v>
      </c>
      <c r="Z99" s="53"/>
      <c r="AA99" s="54">
        <v>60000</v>
      </c>
      <c r="AB99" s="55">
        <f t="shared" si="14"/>
        <v>11232000</v>
      </c>
      <c r="AC99" s="56" t="s">
        <v>38</v>
      </c>
      <c r="AD99" s="57">
        <f t="shared" si="2"/>
        <v>187.2</v>
      </c>
      <c r="AE99" s="58" t="s">
        <v>71</v>
      </c>
      <c r="AF99" s="54">
        <v>9500</v>
      </c>
      <c r="AG99" s="61">
        <v>1</v>
      </c>
      <c r="AH99" s="62">
        <f t="shared" si="6"/>
        <v>1778400</v>
      </c>
      <c r="AI99" s="63">
        <f t="shared" si="17"/>
        <v>1872000</v>
      </c>
      <c r="AJ99" s="63">
        <f t="shared" si="15"/>
        <v>33696000</v>
      </c>
      <c r="AK99" s="64"/>
      <c r="AL99" s="65"/>
      <c r="AM99" s="66"/>
      <c r="AN99" s="63">
        <f t="shared" si="18"/>
        <v>48578400</v>
      </c>
      <c r="AO99" s="63"/>
      <c r="AP99" s="75"/>
      <c r="AQ99" s="42"/>
      <c r="AR99" s="73"/>
      <c r="AS99" s="73"/>
      <c r="AT99" s="74"/>
    </row>
    <row r="100" spans="1:46" s="4" customFormat="1" ht="70.5" customHeight="1">
      <c r="A100" s="39">
        <v>57</v>
      </c>
      <c r="B100" s="40" t="s">
        <v>173</v>
      </c>
      <c r="C100" s="40" t="s">
        <v>174</v>
      </c>
      <c r="D100" s="85" t="s">
        <v>69</v>
      </c>
      <c r="E100" s="42">
        <v>262</v>
      </c>
      <c r="F100" s="42">
        <v>11</v>
      </c>
      <c r="G100" s="43">
        <v>668.5</v>
      </c>
      <c r="H100" s="42" t="s">
        <v>37</v>
      </c>
      <c r="I100" s="39">
        <v>347</v>
      </c>
      <c r="J100" s="39">
        <v>6</v>
      </c>
      <c r="K100" s="43">
        <v>668.5</v>
      </c>
      <c r="L100" s="43" t="s">
        <v>37</v>
      </c>
      <c r="M100" s="43" t="s">
        <v>86</v>
      </c>
      <c r="N100" s="47">
        <v>668.5</v>
      </c>
      <c r="O100" s="47"/>
      <c r="P100" s="47">
        <f t="shared" si="19"/>
        <v>0</v>
      </c>
      <c r="Q100" s="47"/>
      <c r="R100" s="47"/>
      <c r="S100" s="47">
        <f t="shared" si="22"/>
        <v>668.5</v>
      </c>
      <c r="T100" s="47"/>
      <c r="U100" s="47"/>
      <c r="V100" s="47"/>
      <c r="W100" s="47"/>
      <c r="X100" s="47"/>
      <c r="Y100" s="52">
        <f t="shared" si="20"/>
        <v>668.5</v>
      </c>
      <c r="Z100" s="53"/>
      <c r="AA100" s="54">
        <v>60000</v>
      </c>
      <c r="AB100" s="55">
        <f t="shared" si="14"/>
        <v>40110000</v>
      </c>
      <c r="AC100" s="56" t="s">
        <v>38</v>
      </c>
      <c r="AD100" s="57">
        <f t="shared" si="2"/>
        <v>668.5</v>
      </c>
      <c r="AE100" s="58" t="s">
        <v>71</v>
      </c>
      <c r="AF100" s="54">
        <v>9500</v>
      </c>
      <c r="AG100" s="61">
        <v>1</v>
      </c>
      <c r="AH100" s="62">
        <f t="shared" si="6"/>
        <v>6350750</v>
      </c>
      <c r="AI100" s="63">
        <f t="shared" si="17"/>
        <v>6685000</v>
      </c>
      <c r="AJ100" s="63">
        <f t="shared" si="15"/>
        <v>120330000</v>
      </c>
      <c r="AK100" s="64"/>
      <c r="AL100" s="65"/>
      <c r="AM100" s="66"/>
      <c r="AN100" s="63">
        <f t="shared" si="18"/>
        <v>173475750</v>
      </c>
      <c r="AO100" s="63"/>
      <c r="AP100" s="75"/>
      <c r="AQ100" s="42"/>
      <c r="AR100" s="73"/>
      <c r="AS100" s="73"/>
      <c r="AT100" s="74"/>
    </row>
    <row r="101" spans="1:46" s="4" customFormat="1" ht="96.75" customHeight="1">
      <c r="A101" s="39">
        <v>58</v>
      </c>
      <c r="B101" s="40" t="s">
        <v>214</v>
      </c>
      <c r="C101" s="40"/>
      <c r="D101" s="85" t="s">
        <v>69</v>
      </c>
      <c r="E101" s="42">
        <v>390</v>
      </c>
      <c r="F101" s="42">
        <v>11</v>
      </c>
      <c r="G101" s="43">
        <v>102.4</v>
      </c>
      <c r="H101" s="42" t="s">
        <v>37</v>
      </c>
      <c r="I101" s="39">
        <v>356</v>
      </c>
      <c r="J101" s="39">
        <v>6</v>
      </c>
      <c r="K101" s="43">
        <v>480</v>
      </c>
      <c r="L101" s="43" t="s">
        <v>37</v>
      </c>
      <c r="M101" s="43" t="s">
        <v>147</v>
      </c>
      <c r="N101" s="47">
        <v>102.4</v>
      </c>
      <c r="O101" s="47"/>
      <c r="P101" s="47">
        <f t="shared" si="19"/>
        <v>0</v>
      </c>
      <c r="Q101" s="47"/>
      <c r="R101" s="47"/>
      <c r="S101" s="47">
        <f t="shared" si="22"/>
        <v>102.4</v>
      </c>
      <c r="T101" s="47"/>
      <c r="U101" s="47"/>
      <c r="V101" s="47"/>
      <c r="W101" s="47"/>
      <c r="X101" s="47"/>
      <c r="Y101" s="52">
        <f t="shared" si="20"/>
        <v>102.4</v>
      </c>
      <c r="Z101" s="53">
        <f aca="true" t="shared" si="23" ref="Z101:Z108">Y101</f>
        <v>102.4</v>
      </c>
      <c r="AA101" s="54">
        <v>60000</v>
      </c>
      <c r="AB101" s="55">
        <f t="shared" si="14"/>
        <v>6144000</v>
      </c>
      <c r="AC101" s="56" t="s">
        <v>38</v>
      </c>
      <c r="AD101" s="57">
        <f t="shared" si="2"/>
        <v>102.4</v>
      </c>
      <c r="AE101" s="58" t="s">
        <v>71</v>
      </c>
      <c r="AF101" s="54">
        <v>9500</v>
      </c>
      <c r="AG101" s="61">
        <v>1</v>
      </c>
      <c r="AH101" s="62">
        <f t="shared" si="6"/>
        <v>972800</v>
      </c>
      <c r="AI101" s="63">
        <f t="shared" si="17"/>
        <v>1024000</v>
      </c>
      <c r="AJ101" s="63">
        <f t="shared" si="15"/>
        <v>18432000</v>
      </c>
      <c r="AK101" s="64"/>
      <c r="AL101" s="65"/>
      <c r="AM101" s="66"/>
      <c r="AN101" s="63">
        <f t="shared" si="18"/>
        <v>26572800</v>
      </c>
      <c r="AO101" s="63"/>
      <c r="AP101" s="75">
        <f aca="true" t="shared" si="24" ref="AP101:AP108">AN101</f>
        <v>26572800</v>
      </c>
      <c r="AQ101" s="42"/>
      <c r="AR101" s="73"/>
      <c r="AS101" s="73"/>
      <c r="AT101" s="74"/>
    </row>
    <row r="102" spans="1:46" s="5" customFormat="1" ht="70.5" customHeight="1">
      <c r="A102" s="39">
        <v>59</v>
      </c>
      <c r="B102" s="40" t="s">
        <v>175</v>
      </c>
      <c r="C102" s="40"/>
      <c r="D102" s="41" t="s">
        <v>69</v>
      </c>
      <c r="E102" s="42">
        <v>316</v>
      </c>
      <c r="F102" s="42">
        <v>11</v>
      </c>
      <c r="G102" s="43">
        <v>297</v>
      </c>
      <c r="H102" s="42" t="s">
        <v>37</v>
      </c>
      <c r="I102" s="39">
        <v>276</v>
      </c>
      <c r="J102" s="39">
        <v>6</v>
      </c>
      <c r="K102" s="43">
        <v>263.3</v>
      </c>
      <c r="L102" s="43" t="s">
        <v>37</v>
      </c>
      <c r="M102" s="43" t="s">
        <v>147</v>
      </c>
      <c r="N102" s="47">
        <v>263.3</v>
      </c>
      <c r="O102" s="47"/>
      <c r="P102" s="47">
        <f t="shared" si="19"/>
        <v>33.69999999999999</v>
      </c>
      <c r="Q102" s="47"/>
      <c r="R102" s="47"/>
      <c r="S102" s="47">
        <f t="shared" si="22"/>
        <v>297</v>
      </c>
      <c r="T102" s="47">
        <f t="shared" si="12"/>
        <v>0</v>
      </c>
      <c r="U102" s="47"/>
      <c r="V102" s="47"/>
      <c r="W102" s="47"/>
      <c r="X102" s="47"/>
      <c r="Y102" s="52">
        <f t="shared" si="20"/>
        <v>297</v>
      </c>
      <c r="Z102" s="53">
        <f t="shared" si="23"/>
        <v>297</v>
      </c>
      <c r="AA102" s="54">
        <v>60000</v>
      </c>
      <c r="AB102" s="55">
        <f t="shared" si="14"/>
        <v>17820000</v>
      </c>
      <c r="AC102" s="56" t="s">
        <v>38</v>
      </c>
      <c r="AD102" s="57">
        <f t="shared" si="2"/>
        <v>297</v>
      </c>
      <c r="AE102" s="58" t="s">
        <v>71</v>
      </c>
      <c r="AF102" s="54">
        <v>9500</v>
      </c>
      <c r="AG102" s="61">
        <v>1</v>
      </c>
      <c r="AH102" s="62">
        <f t="shared" si="6"/>
        <v>2821500</v>
      </c>
      <c r="AI102" s="63">
        <f t="shared" si="17"/>
        <v>2970000</v>
      </c>
      <c r="AJ102" s="63">
        <f t="shared" si="15"/>
        <v>53460000</v>
      </c>
      <c r="AK102" s="64">
        <f aca="true" t="shared" si="25" ref="AK102:AK123">Z102/(624*70%)</f>
        <v>0.679945054945055</v>
      </c>
      <c r="AL102" s="65"/>
      <c r="AM102" s="66">
        <f t="shared" si="16"/>
        <v>0</v>
      </c>
      <c r="AN102" s="63">
        <f t="shared" si="18"/>
        <v>77071500</v>
      </c>
      <c r="AO102" s="63"/>
      <c r="AP102" s="76">
        <f t="shared" si="24"/>
        <v>77071500</v>
      </c>
      <c r="AQ102" s="42"/>
      <c r="AR102" s="136"/>
      <c r="AS102" s="136"/>
      <c r="AT102" s="137"/>
    </row>
    <row r="103" spans="1:46" s="4" customFormat="1" ht="60" customHeight="1">
      <c r="A103" s="86">
        <v>60</v>
      </c>
      <c r="B103" s="87" t="s">
        <v>176</v>
      </c>
      <c r="C103" s="87"/>
      <c r="D103" s="88" t="s">
        <v>69</v>
      </c>
      <c r="E103" s="89">
        <v>208</v>
      </c>
      <c r="F103" s="89">
        <v>11</v>
      </c>
      <c r="G103" s="90">
        <v>499.1</v>
      </c>
      <c r="H103" s="89" t="s">
        <v>37</v>
      </c>
      <c r="I103" s="86">
        <v>347</v>
      </c>
      <c r="J103" s="86">
        <v>6</v>
      </c>
      <c r="K103" s="90">
        <v>492.6</v>
      </c>
      <c r="L103" s="90" t="s">
        <v>37</v>
      </c>
      <c r="M103" s="90" t="s">
        <v>86</v>
      </c>
      <c r="N103" s="104">
        <v>492.6</v>
      </c>
      <c r="O103" s="104"/>
      <c r="P103" s="47">
        <f t="shared" si="19"/>
        <v>6.5</v>
      </c>
      <c r="Q103" s="104"/>
      <c r="R103" s="104"/>
      <c r="S103" s="104">
        <f t="shared" si="22"/>
        <v>499.1</v>
      </c>
      <c r="T103" s="104">
        <f t="shared" si="12"/>
        <v>0</v>
      </c>
      <c r="U103" s="104"/>
      <c r="V103" s="104"/>
      <c r="W103" s="104"/>
      <c r="X103" s="104"/>
      <c r="Y103" s="52">
        <f t="shared" si="20"/>
        <v>499.1</v>
      </c>
      <c r="Z103" s="110">
        <f t="shared" si="23"/>
        <v>499.1</v>
      </c>
      <c r="AA103" s="111">
        <v>60000</v>
      </c>
      <c r="AB103" s="112">
        <f aca="true" t="shared" si="26" ref="AB103:AB123">Y103*AA103</f>
        <v>29946000</v>
      </c>
      <c r="AC103" s="113" t="s">
        <v>38</v>
      </c>
      <c r="AD103" s="114">
        <f t="shared" si="2"/>
        <v>499.1</v>
      </c>
      <c r="AE103" s="115" t="s">
        <v>71</v>
      </c>
      <c r="AF103" s="111">
        <v>9500</v>
      </c>
      <c r="AG103" s="123">
        <v>1</v>
      </c>
      <c r="AH103" s="124">
        <f t="shared" si="6"/>
        <v>4741450</v>
      </c>
      <c r="AI103" s="125">
        <f t="shared" si="17"/>
        <v>4991000</v>
      </c>
      <c r="AJ103" s="125">
        <f t="shared" si="15"/>
        <v>89838000</v>
      </c>
      <c r="AK103" s="126">
        <f t="shared" si="25"/>
        <v>1.1426282051282053</v>
      </c>
      <c r="AL103" s="127">
        <v>1</v>
      </c>
      <c r="AM103" s="128">
        <f t="shared" si="16"/>
        <v>3500000</v>
      </c>
      <c r="AN103" s="125">
        <f t="shared" si="18"/>
        <v>133016450</v>
      </c>
      <c r="AO103" s="125"/>
      <c r="AP103" s="77">
        <f t="shared" si="24"/>
        <v>133016450</v>
      </c>
      <c r="AQ103" s="89"/>
      <c r="AR103" s="73"/>
      <c r="AS103" s="73"/>
      <c r="AT103" s="74"/>
    </row>
    <row r="104" spans="1:48" s="6" customFormat="1" ht="52.5">
      <c r="A104" s="91">
        <v>61</v>
      </c>
      <c r="B104" s="92" t="s">
        <v>215</v>
      </c>
      <c r="C104" s="91"/>
      <c r="D104" s="93" t="s">
        <v>69</v>
      </c>
      <c r="E104" s="91">
        <v>237</v>
      </c>
      <c r="F104" s="91">
        <v>11</v>
      </c>
      <c r="G104" s="91">
        <v>995.8</v>
      </c>
      <c r="H104" s="42" t="s">
        <v>37</v>
      </c>
      <c r="I104" s="91">
        <v>347</v>
      </c>
      <c r="J104" s="91">
        <v>6</v>
      </c>
      <c r="K104" s="91">
        <v>988.7</v>
      </c>
      <c r="L104" s="91" t="s">
        <v>37</v>
      </c>
      <c r="M104" s="90" t="s">
        <v>86</v>
      </c>
      <c r="N104" s="96">
        <v>988.7</v>
      </c>
      <c r="O104" s="14"/>
      <c r="P104" s="47">
        <f t="shared" si="19"/>
        <v>7.099999999999909</v>
      </c>
      <c r="Q104" s="10"/>
      <c r="R104" s="10"/>
      <c r="S104" s="96">
        <v>995.8</v>
      </c>
      <c r="T104" s="47">
        <f t="shared" si="12"/>
        <v>0</v>
      </c>
      <c r="U104" s="10"/>
      <c r="V104" s="10"/>
      <c r="W104" s="10"/>
      <c r="X104" s="10"/>
      <c r="Y104" s="52">
        <f t="shared" si="20"/>
        <v>995.8</v>
      </c>
      <c r="Z104" s="116">
        <f t="shared" si="23"/>
        <v>995.8</v>
      </c>
      <c r="AA104" s="54">
        <v>60000</v>
      </c>
      <c r="AB104" s="55">
        <f t="shared" si="26"/>
        <v>59748000</v>
      </c>
      <c r="AC104" s="56" t="s">
        <v>38</v>
      </c>
      <c r="AD104" s="57">
        <f aca="true" t="shared" si="27" ref="AD104:AD123">Y104</f>
        <v>995.8</v>
      </c>
      <c r="AE104" s="58" t="s">
        <v>71</v>
      </c>
      <c r="AF104" s="54">
        <v>9500</v>
      </c>
      <c r="AG104" s="61">
        <v>1</v>
      </c>
      <c r="AH104" s="62">
        <f aca="true" t="shared" si="28" ref="AH104:AH123">AD104*AF104*AG104</f>
        <v>9460100</v>
      </c>
      <c r="AI104" s="63">
        <f aca="true" t="shared" si="29" ref="AI104:AI123">Y104*10000</f>
        <v>9958000</v>
      </c>
      <c r="AJ104" s="63">
        <f aca="true" t="shared" si="30" ref="AJ104:AJ123">AB104*3</f>
        <v>179244000</v>
      </c>
      <c r="AK104" s="64">
        <f t="shared" si="25"/>
        <v>2.279761904761905</v>
      </c>
      <c r="AL104" s="129">
        <v>2</v>
      </c>
      <c r="AM104" s="66">
        <f t="shared" si="16"/>
        <v>7000000</v>
      </c>
      <c r="AN104" s="63">
        <f aca="true" t="shared" si="31" ref="AN104:AN123">AB104+AH104+AI104+AJ104+AM104</f>
        <v>265410100</v>
      </c>
      <c r="AO104" s="138"/>
      <c r="AP104" s="72">
        <f t="shared" si="24"/>
        <v>265410100</v>
      </c>
      <c r="AQ104" s="42"/>
      <c r="AR104" s="24"/>
      <c r="AS104" s="24"/>
      <c r="AT104" s="25"/>
      <c r="AU104" s="26"/>
      <c r="AV104" s="26"/>
    </row>
    <row r="105" spans="1:48" s="6" customFormat="1" ht="60" customHeight="1">
      <c r="A105" s="91">
        <v>62</v>
      </c>
      <c r="B105" s="92" t="s">
        <v>177</v>
      </c>
      <c r="C105" s="92" t="s">
        <v>178</v>
      </c>
      <c r="D105" s="93" t="s">
        <v>69</v>
      </c>
      <c r="E105" s="91">
        <v>875</v>
      </c>
      <c r="F105" s="91">
        <v>5</v>
      </c>
      <c r="G105" s="91">
        <v>199.8</v>
      </c>
      <c r="H105" s="42" t="s">
        <v>37</v>
      </c>
      <c r="I105" s="91">
        <v>723</v>
      </c>
      <c r="J105" s="91">
        <v>2</v>
      </c>
      <c r="K105" s="91">
        <v>198.4</v>
      </c>
      <c r="L105" s="91" t="s">
        <v>37</v>
      </c>
      <c r="M105" s="43" t="s">
        <v>80</v>
      </c>
      <c r="N105" s="96">
        <v>198.4</v>
      </c>
      <c r="O105" s="14"/>
      <c r="P105" s="47">
        <f t="shared" si="19"/>
        <v>1.4000000000000057</v>
      </c>
      <c r="Q105" s="10"/>
      <c r="R105" s="10"/>
      <c r="S105" s="96">
        <v>199.8</v>
      </c>
      <c r="T105" s="47">
        <f t="shared" si="12"/>
        <v>0</v>
      </c>
      <c r="U105" s="10"/>
      <c r="V105" s="10"/>
      <c r="W105" s="10"/>
      <c r="X105" s="10"/>
      <c r="Y105" s="52">
        <f t="shared" si="20"/>
        <v>199.8</v>
      </c>
      <c r="Z105" s="116">
        <f t="shared" si="23"/>
        <v>199.8</v>
      </c>
      <c r="AA105" s="54">
        <v>60000</v>
      </c>
      <c r="AB105" s="55">
        <f t="shared" si="26"/>
        <v>11988000</v>
      </c>
      <c r="AC105" s="56" t="s">
        <v>38</v>
      </c>
      <c r="AD105" s="57">
        <f t="shared" si="27"/>
        <v>199.8</v>
      </c>
      <c r="AE105" s="58" t="s">
        <v>71</v>
      </c>
      <c r="AF105" s="54">
        <v>9500</v>
      </c>
      <c r="AG105" s="61">
        <v>1</v>
      </c>
      <c r="AH105" s="62">
        <f t="shared" si="28"/>
        <v>1898100</v>
      </c>
      <c r="AI105" s="63">
        <f t="shared" si="29"/>
        <v>1998000</v>
      </c>
      <c r="AJ105" s="63">
        <f t="shared" si="30"/>
        <v>35964000</v>
      </c>
      <c r="AK105" s="64">
        <f t="shared" si="25"/>
        <v>0.4574175824175825</v>
      </c>
      <c r="AL105" s="129"/>
      <c r="AM105" s="66">
        <f t="shared" si="16"/>
        <v>0</v>
      </c>
      <c r="AN105" s="63">
        <f t="shared" si="31"/>
        <v>51848100</v>
      </c>
      <c r="AO105" s="138"/>
      <c r="AP105" s="72">
        <f t="shared" si="24"/>
        <v>51848100</v>
      </c>
      <c r="AQ105" s="42"/>
      <c r="AR105" s="24"/>
      <c r="AS105" s="24"/>
      <c r="AT105" s="25"/>
      <c r="AU105" s="26"/>
      <c r="AV105" s="26"/>
    </row>
    <row r="106" spans="1:48" s="6" customFormat="1" ht="61.5" customHeight="1">
      <c r="A106" s="91">
        <v>63</v>
      </c>
      <c r="B106" s="92" t="s">
        <v>179</v>
      </c>
      <c r="C106" s="94"/>
      <c r="D106" s="95"/>
      <c r="E106" s="91">
        <v>259</v>
      </c>
      <c r="F106" s="91">
        <v>11</v>
      </c>
      <c r="G106" s="96">
        <v>791.3</v>
      </c>
      <c r="H106" s="42" t="s">
        <v>37</v>
      </c>
      <c r="I106" s="96"/>
      <c r="J106" s="96"/>
      <c r="K106" s="96"/>
      <c r="L106" s="43" t="s">
        <v>37</v>
      </c>
      <c r="M106" s="43" t="s">
        <v>86</v>
      </c>
      <c r="N106" s="96"/>
      <c r="O106" s="14"/>
      <c r="P106" s="47">
        <f t="shared" si="19"/>
        <v>791.3</v>
      </c>
      <c r="Q106" s="10"/>
      <c r="R106" s="10"/>
      <c r="S106" s="96">
        <v>791.3</v>
      </c>
      <c r="T106" s="47">
        <f>G106-S106</f>
        <v>0</v>
      </c>
      <c r="U106" s="10"/>
      <c r="V106" s="10"/>
      <c r="W106" s="10"/>
      <c r="X106" s="10"/>
      <c r="Y106" s="52">
        <f t="shared" si="20"/>
        <v>791.3</v>
      </c>
      <c r="Z106" s="116">
        <f t="shared" si="23"/>
        <v>791.3</v>
      </c>
      <c r="AA106" s="54">
        <v>60000</v>
      </c>
      <c r="AB106" s="55">
        <f t="shared" si="26"/>
        <v>47478000</v>
      </c>
      <c r="AC106" s="56" t="s">
        <v>38</v>
      </c>
      <c r="AD106" s="57">
        <f t="shared" si="27"/>
        <v>791.3</v>
      </c>
      <c r="AE106" s="58" t="s">
        <v>71</v>
      </c>
      <c r="AF106" s="54">
        <v>9500</v>
      </c>
      <c r="AG106" s="61">
        <v>1</v>
      </c>
      <c r="AH106" s="62">
        <f t="shared" si="28"/>
        <v>7517350</v>
      </c>
      <c r="AI106" s="63">
        <f t="shared" si="29"/>
        <v>7913000</v>
      </c>
      <c r="AJ106" s="63">
        <f t="shared" si="30"/>
        <v>142434000</v>
      </c>
      <c r="AK106" s="64">
        <f t="shared" si="25"/>
        <v>1.811584249084249</v>
      </c>
      <c r="AL106" s="129">
        <v>1</v>
      </c>
      <c r="AM106" s="66">
        <f t="shared" si="16"/>
        <v>3500000</v>
      </c>
      <c r="AN106" s="63">
        <f t="shared" si="31"/>
        <v>208842350</v>
      </c>
      <c r="AO106" s="138"/>
      <c r="AP106" s="76">
        <f t="shared" si="24"/>
        <v>208842350</v>
      </c>
      <c r="AQ106" s="42"/>
      <c r="AR106" s="24"/>
      <c r="AS106" s="24"/>
      <c r="AT106" s="25"/>
      <c r="AU106" s="26"/>
      <c r="AV106" s="26"/>
    </row>
    <row r="107" spans="1:48" s="6" customFormat="1" ht="64.5" customHeight="1">
      <c r="A107" s="91">
        <v>65</v>
      </c>
      <c r="B107" s="92" t="s">
        <v>180</v>
      </c>
      <c r="C107" s="94"/>
      <c r="D107" s="97" t="s">
        <v>181</v>
      </c>
      <c r="E107" s="91">
        <v>23</v>
      </c>
      <c r="F107" s="91">
        <v>11</v>
      </c>
      <c r="G107" s="96">
        <v>294.1</v>
      </c>
      <c r="H107" s="42" t="s">
        <v>37</v>
      </c>
      <c r="I107" s="96"/>
      <c r="J107" s="96"/>
      <c r="K107" s="96"/>
      <c r="L107" s="43" t="s">
        <v>37</v>
      </c>
      <c r="M107" s="43" t="s">
        <v>80</v>
      </c>
      <c r="N107" s="96"/>
      <c r="O107" s="14"/>
      <c r="P107" s="47">
        <f t="shared" si="19"/>
        <v>294.1</v>
      </c>
      <c r="Q107" s="10"/>
      <c r="R107" s="10"/>
      <c r="S107" s="96">
        <v>294.1</v>
      </c>
      <c r="T107" s="47">
        <f>G107-S107</f>
        <v>0</v>
      </c>
      <c r="U107" s="10"/>
      <c r="V107" s="10"/>
      <c r="W107" s="10"/>
      <c r="X107" s="10"/>
      <c r="Y107" s="52">
        <f t="shared" si="20"/>
        <v>294.1</v>
      </c>
      <c r="Z107" s="116">
        <f t="shared" si="23"/>
        <v>294.1</v>
      </c>
      <c r="AA107" s="54">
        <v>60000</v>
      </c>
      <c r="AB107" s="55">
        <f t="shared" si="26"/>
        <v>17646000</v>
      </c>
      <c r="AC107" s="56" t="s">
        <v>38</v>
      </c>
      <c r="AD107" s="57">
        <f t="shared" si="27"/>
        <v>294.1</v>
      </c>
      <c r="AE107" s="58" t="s">
        <v>71</v>
      </c>
      <c r="AF107" s="54">
        <v>9500</v>
      </c>
      <c r="AG107" s="61">
        <v>1</v>
      </c>
      <c r="AH107" s="62">
        <f t="shared" si="28"/>
        <v>2793950</v>
      </c>
      <c r="AI107" s="63">
        <f t="shared" si="29"/>
        <v>2941000</v>
      </c>
      <c r="AJ107" s="63">
        <f t="shared" si="30"/>
        <v>52938000</v>
      </c>
      <c r="AK107" s="64">
        <f t="shared" si="25"/>
        <v>0.673305860805861</v>
      </c>
      <c r="AL107" s="129"/>
      <c r="AM107" s="66">
        <f t="shared" si="16"/>
        <v>0</v>
      </c>
      <c r="AN107" s="63">
        <f t="shared" si="31"/>
        <v>76318950</v>
      </c>
      <c r="AO107" s="138"/>
      <c r="AP107" s="76">
        <f t="shared" si="24"/>
        <v>76318950</v>
      </c>
      <c r="AQ107" s="42"/>
      <c r="AR107" s="24"/>
      <c r="AS107" s="24"/>
      <c r="AT107" s="25"/>
      <c r="AU107" s="26"/>
      <c r="AV107" s="26"/>
    </row>
    <row r="108" spans="1:48" s="7" customFormat="1" ht="55.5" customHeight="1">
      <c r="A108" s="98">
        <v>66</v>
      </c>
      <c r="B108" s="99" t="s">
        <v>182</v>
      </c>
      <c r="C108" s="100"/>
      <c r="D108" s="101" t="s">
        <v>69</v>
      </c>
      <c r="E108" s="98">
        <v>655</v>
      </c>
      <c r="F108" s="98">
        <v>11</v>
      </c>
      <c r="G108" s="102">
        <v>89.8</v>
      </c>
      <c r="H108" s="103" t="s">
        <v>37</v>
      </c>
      <c r="I108" s="102">
        <v>206</v>
      </c>
      <c r="J108" s="102">
        <v>6</v>
      </c>
      <c r="K108" s="102">
        <v>89.5</v>
      </c>
      <c r="L108" s="105" t="s">
        <v>37</v>
      </c>
      <c r="M108" s="105" t="s">
        <v>183</v>
      </c>
      <c r="N108" s="102">
        <v>89.5</v>
      </c>
      <c r="O108" s="106"/>
      <c r="P108" s="47">
        <f t="shared" si="19"/>
        <v>0.29999999999999716</v>
      </c>
      <c r="Q108" s="107"/>
      <c r="R108" s="107"/>
      <c r="S108" s="102">
        <v>89.8</v>
      </c>
      <c r="T108" s="108">
        <f>G108-S108</f>
        <v>0</v>
      </c>
      <c r="U108" s="107"/>
      <c r="V108" s="107"/>
      <c r="W108" s="107"/>
      <c r="X108" s="107"/>
      <c r="Y108" s="52">
        <f t="shared" si="20"/>
        <v>89.8</v>
      </c>
      <c r="Z108" s="117">
        <f t="shared" si="23"/>
        <v>89.8</v>
      </c>
      <c r="AA108" s="118">
        <v>60000</v>
      </c>
      <c r="AB108" s="119">
        <f t="shared" si="26"/>
        <v>5388000</v>
      </c>
      <c r="AC108" s="120" t="s">
        <v>38</v>
      </c>
      <c r="AD108" s="121">
        <f t="shared" si="27"/>
        <v>89.8</v>
      </c>
      <c r="AE108" s="122" t="s">
        <v>78</v>
      </c>
      <c r="AF108" s="118">
        <v>9500</v>
      </c>
      <c r="AG108" s="130">
        <v>1</v>
      </c>
      <c r="AH108" s="131">
        <f t="shared" si="28"/>
        <v>853100</v>
      </c>
      <c r="AI108" s="132">
        <f t="shared" si="29"/>
        <v>898000</v>
      </c>
      <c r="AJ108" s="132">
        <f t="shared" si="30"/>
        <v>16164000</v>
      </c>
      <c r="AK108" s="133">
        <f t="shared" si="25"/>
        <v>0.2055860805860806</v>
      </c>
      <c r="AL108" s="134"/>
      <c r="AM108" s="135">
        <f t="shared" si="16"/>
        <v>0</v>
      </c>
      <c r="AN108" s="132">
        <f t="shared" si="31"/>
        <v>23303100</v>
      </c>
      <c r="AO108" s="139"/>
      <c r="AP108" s="140">
        <f t="shared" si="24"/>
        <v>23303100</v>
      </c>
      <c r="AQ108" s="103"/>
      <c r="AR108" s="141"/>
      <c r="AS108" s="141"/>
      <c r="AT108" s="142"/>
      <c r="AU108" s="143"/>
      <c r="AV108" s="143"/>
    </row>
    <row r="109" spans="1:48" s="7" customFormat="1" ht="55.5" customHeight="1">
      <c r="A109" s="98">
        <v>67</v>
      </c>
      <c r="B109" s="99" t="s">
        <v>184</v>
      </c>
      <c r="C109" s="100" t="s">
        <v>185</v>
      </c>
      <c r="D109" s="101" t="s">
        <v>69</v>
      </c>
      <c r="E109" s="98">
        <v>142</v>
      </c>
      <c r="F109" s="98">
        <v>11</v>
      </c>
      <c r="G109" s="102">
        <v>124.7</v>
      </c>
      <c r="H109" s="103" t="s">
        <v>37</v>
      </c>
      <c r="I109" s="102">
        <v>61</v>
      </c>
      <c r="J109" s="102">
        <v>6</v>
      </c>
      <c r="K109" s="102">
        <v>112</v>
      </c>
      <c r="L109" s="105" t="s">
        <v>37</v>
      </c>
      <c r="M109" s="105" t="s">
        <v>162</v>
      </c>
      <c r="N109" s="102">
        <v>112</v>
      </c>
      <c r="O109" s="106"/>
      <c r="P109" s="47">
        <f t="shared" si="19"/>
        <v>12.700000000000003</v>
      </c>
      <c r="Q109" s="107"/>
      <c r="R109" s="107"/>
      <c r="S109" s="109">
        <f aca="true" t="shared" si="32" ref="S109:S123">N109+P109</f>
        <v>124.7</v>
      </c>
      <c r="T109" s="108"/>
      <c r="U109" s="107"/>
      <c r="V109" s="107"/>
      <c r="W109" s="107"/>
      <c r="X109" s="107"/>
      <c r="Y109" s="52">
        <f t="shared" si="20"/>
        <v>124.7</v>
      </c>
      <c r="Z109" s="117">
        <f>SUM(Y109:Y111)</f>
        <v>464</v>
      </c>
      <c r="AA109" s="118">
        <v>60000</v>
      </c>
      <c r="AB109" s="119">
        <f t="shared" si="26"/>
        <v>7482000</v>
      </c>
      <c r="AC109" s="120" t="s">
        <v>38</v>
      </c>
      <c r="AD109" s="121">
        <f t="shared" si="27"/>
        <v>124.7</v>
      </c>
      <c r="AE109" s="122" t="s">
        <v>78</v>
      </c>
      <c r="AF109" s="118">
        <v>9500</v>
      </c>
      <c r="AG109" s="130">
        <v>1</v>
      </c>
      <c r="AH109" s="131">
        <f t="shared" si="28"/>
        <v>1184650</v>
      </c>
      <c r="AI109" s="132">
        <f t="shared" si="29"/>
        <v>1247000</v>
      </c>
      <c r="AJ109" s="132">
        <f t="shared" si="30"/>
        <v>22446000</v>
      </c>
      <c r="AK109" s="133">
        <f t="shared" si="25"/>
        <v>1.0622710622710623</v>
      </c>
      <c r="AL109" s="134">
        <v>1</v>
      </c>
      <c r="AM109" s="135">
        <f aca="true" t="shared" si="33" ref="AM109:AM122">AL109*3500000</f>
        <v>3500000</v>
      </c>
      <c r="AN109" s="132">
        <f t="shared" si="31"/>
        <v>35859650</v>
      </c>
      <c r="AO109" s="139"/>
      <c r="AP109" s="140">
        <f>SUM(AN109:AN111)</f>
        <v>123908000</v>
      </c>
      <c r="AQ109" s="103"/>
      <c r="AR109" s="141"/>
      <c r="AS109" s="141"/>
      <c r="AT109" s="142"/>
      <c r="AU109" s="143"/>
      <c r="AV109" s="143"/>
    </row>
    <row r="110" spans="1:48" s="7" customFormat="1" ht="55.5" customHeight="1">
      <c r="A110" s="98">
        <v>67</v>
      </c>
      <c r="B110" s="99" t="s">
        <v>184</v>
      </c>
      <c r="C110" s="100" t="s">
        <v>185</v>
      </c>
      <c r="D110" s="101" t="s">
        <v>69</v>
      </c>
      <c r="E110" s="98">
        <v>234</v>
      </c>
      <c r="F110" s="98">
        <v>11</v>
      </c>
      <c r="G110" s="102">
        <v>1042.7</v>
      </c>
      <c r="H110" s="103" t="s">
        <v>37</v>
      </c>
      <c r="I110" s="102">
        <v>347</v>
      </c>
      <c r="J110" s="102">
        <v>6</v>
      </c>
      <c r="K110" s="102">
        <v>1024</v>
      </c>
      <c r="L110" s="105" t="s">
        <v>37</v>
      </c>
      <c r="M110" s="105" t="s">
        <v>86</v>
      </c>
      <c r="N110" s="102">
        <v>154.5</v>
      </c>
      <c r="O110" s="106"/>
      <c r="P110" s="47"/>
      <c r="Q110" s="107"/>
      <c r="R110" s="107"/>
      <c r="S110" s="109">
        <f t="shared" si="32"/>
        <v>154.5</v>
      </c>
      <c r="T110" s="108"/>
      <c r="U110" s="107"/>
      <c r="V110" s="107"/>
      <c r="W110" s="107"/>
      <c r="X110" s="107"/>
      <c r="Y110" s="52">
        <f t="shared" si="20"/>
        <v>154.5</v>
      </c>
      <c r="Z110" s="117"/>
      <c r="AA110" s="118">
        <v>60000</v>
      </c>
      <c r="AB110" s="119">
        <f t="shared" si="26"/>
        <v>9270000</v>
      </c>
      <c r="AC110" s="120" t="s">
        <v>38</v>
      </c>
      <c r="AD110" s="121">
        <f t="shared" si="27"/>
        <v>154.5</v>
      </c>
      <c r="AE110" s="122" t="s">
        <v>78</v>
      </c>
      <c r="AF110" s="118">
        <v>9500</v>
      </c>
      <c r="AG110" s="130">
        <v>1</v>
      </c>
      <c r="AH110" s="131">
        <f t="shared" si="28"/>
        <v>1467750</v>
      </c>
      <c r="AI110" s="132">
        <f t="shared" si="29"/>
        <v>1545000</v>
      </c>
      <c r="AJ110" s="132">
        <f t="shared" si="30"/>
        <v>27810000</v>
      </c>
      <c r="AK110" s="133">
        <f t="shared" si="25"/>
        <v>0</v>
      </c>
      <c r="AL110" s="134"/>
      <c r="AM110" s="135">
        <f t="shared" si="33"/>
        <v>0</v>
      </c>
      <c r="AN110" s="132">
        <f t="shared" si="31"/>
        <v>40092750</v>
      </c>
      <c r="AO110" s="139"/>
      <c r="AP110" s="140"/>
      <c r="AQ110" s="103"/>
      <c r="AR110" s="141"/>
      <c r="AS110" s="141"/>
      <c r="AT110" s="142"/>
      <c r="AU110" s="143"/>
      <c r="AV110" s="143"/>
    </row>
    <row r="111" spans="1:48" s="7" customFormat="1" ht="55.5" customHeight="1">
      <c r="A111" s="98">
        <v>67</v>
      </c>
      <c r="B111" s="99" t="s">
        <v>184</v>
      </c>
      <c r="C111" s="100" t="s">
        <v>185</v>
      </c>
      <c r="D111" s="101" t="s">
        <v>69</v>
      </c>
      <c r="E111" s="98">
        <v>302</v>
      </c>
      <c r="F111" s="98">
        <v>11</v>
      </c>
      <c r="G111" s="102">
        <v>184.8</v>
      </c>
      <c r="H111" s="103" t="s">
        <v>37</v>
      </c>
      <c r="I111" s="102">
        <v>142</v>
      </c>
      <c r="J111" s="102">
        <v>6</v>
      </c>
      <c r="K111" s="102">
        <v>152.8</v>
      </c>
      <c r="L111" s="105" t="s">
        <v>37</v>
      </c>
      <c r="M111" s="105" t="s">
        <v>162</v>
      </c>
      <c r="N111" s="102">
        <v>152.8</v>
      </c>
      <c r="O111" s="106"/>
      <c r="P111" s="47">
        <f t="shared" si="19"/>
        <v>32</v>
      </c>
      <c r="Q111" s="107"/>
      <c r="R111" s="107"/>
      <c r="S111" s="109">
        <f t="shared" si="32"/>
        <v>184.8</v>
      </c>
      <c r="T111" s="108"/>
      <c r="U111" s="107"/>
      <c r="V111" s="107"/>
      <c r="W111" s="107"/>
      <c r="X111" s="107"/>
      <c r="Y111" s="52">
        <f t="shared" si="20"/>
        <v>184.8</v>
      </c>
      <c r="Z111" s="117"/>
      <c r="AA111" s="118">
        <v>60000</v>
      </c>
      <c r="AB111" s="119">
        <f t="shared" si="26"/>
        <v>11088000</v>
      </c>
      <c r="AC111" s="120" t="s">
        <v>38</v>
      </c>
      <c r="AD111" s="121">
        <f t="shared" si="27"/>
        <v>184.8</v>
      </c>
      <c r="AE111" s="122" t="s">
        <v>78</v>
      </c>
      <c r="AF111" s="118">
        <v>9500</v>
      </c>
      <c r="AG111" s="130">
        <v>1</v>
      </c>
      <c r="AH111" s="131">
        <f t="shared" si="28"/>
        <v>1755600</v>
      </c>
      <c r="AI111" s="132">
        <f t="shared" si="29"/>
        <v>1848000</v>
      </c>
      <c r="AJ111" s="132">
        <f t="shared" si="30"/>
        <v>33264000</v>
      </c>
      <c r="AK111" s="133">
        <f t="shared" si="25"/>
        <v>0</v>
      </c>
      <c r="AL111" s="134"/>
      <c r="AM111" s="135">
        <f t="shared" si="33"/>
        <v>0</v>
      </c>
      <c r="AN111" s="132">
        <f t="shared" si="31"/>
        <v>47955600</v>
      </c>
      <c r="AO111" s="139"/>
      <c r="AP111" s="140"/>
      <c r="AQ111" s="103"/>
      <c r="AR111" s="141"/>
      <c r="AS111" s="141"/>
      <c r="AT111" s="142"/>
      <c r="AU111" s="143"/>
      <c r="AV111" s="143"/>
    </row>
    <row r="112" spans="1:48" s="7" customFormat="1" ht="55.5" customHeight="1">
      <c r="A112" s="98">
        <v>68</v>
      </c>
      <c r="B112" s="99" t="s">
        <v>186</v>
      </c>
      <c r="C112" s="100" t="s">
        <v>187</v>
      </c>
      <c r="D112" s="101" t="s">
        <v>69</v>
      </c>
      <c r="E112" s="98">
        <v>260</v>
      </c>
      <c r="F112" s="98">
        <v>11</v>
      </c>
      <c r="G112" s="102">
        <v>664.1</v>
      </c>
      <c r="H112" s="103" t="s">
        <v>37</v>
      </c>
      <c r="I112" s="102">
        <v>347</v>
      </c>
      <c r="J112" s="102">
        <v>6</v>
      </c>
      <c r="K112" s="102">
        <v>659.4</v>
      </c>
      <c r="L112" s="105" t="s">
        <v>37</v>
      </c>
      <c r="M112" s="105" t="s">
        <v>86</v>
      </c>
      <c r="N112" s="102">
        <v>659.4</v>
      </c>
      <c r="O112" s="106"/>
      <c r="P112" s="47">
        <f t="shared" si="19"/>
        <v>4.7000000000000455</v>
      </c>
      <c r="Q112" s="107"/>
      <c r="R112" s="107"/>
      <c r="S112" s="109">
        <f t="shared" si="32"/>
        <v>664.1</v>
      </c>
      <c r="T112" s="108"/>
      <c r="U112" s="107"/>
      <c r="V112" s="107"/>
      <c r="W112" s="107"/>
      <c r="X112" s="107"/>
      <c r="Y112" s="52">
        <f t="shared" si="20"/>
        <v>664.1</v>
      </c>
      <c r="Z112" s="117">
        <f>Y112</f>
        <v>664.1</v>
      </c>
      <c r="AA112" s="118">
        <v>60000</v>
      </c>
      <c r="AB112" s="119">
        <f t="shared" si="26"/>
        <v>39846000</v>
      </c>
      <c r="AC112" s="120" t="s">
        <v>38</v>
      </c>
      <c r="AD112" s="121">
        <f t="shared" si="27"/>
        <v>664.1</v>
      </c>
      <c r="AE112" s="122" t="s">
        <v>78</v>
      </c>
      <c r="AF112" s="118">
        <v>9500</v>
      </c>
      <c r="AG112" s="130">
        <v>1</v>
      </c>
      <c r="AH112" s="131">
        <f t="shared" si="28"/>
        <v>6308950</v>
      </c>
      <c r="AI112" s="132">
        <f t="shared" si="29"/>
        <v>6641000</v>
      </c>
      <c r="AJ112" s="132">
        <f t="shared" si="30"/>
        <v>119538000</v>
      </c>
      <c r="AK112" s="133">
        <f t="shared" si="25"/>
        <v>1.520375457875458</v>
      </c>
      <c r="AL112" s="134">
        <v>1</v>
      </c>
      <c r="AM112" s="135">
        <f t="shared" si="33"/>
        <v>3500000</v>
      </c>
      <c r="AN112" s="132">
        <f t="shared" si="31"/>
        <v>175833950</v>
      </c>
      <c r="AO112" s="139"/>
      <c r="AP112" s="140">
        <f>AN112</f>
        <v>175833950</v>
      </c>
      <c r="AQ112" s="103"/>
      <c r="AR112" s="141"/>
      <c r="AS112" s="141"/>
      <c r="AT112" s="142"/>
      <c r="AU112" s="143"/>
      <c r="AV112" s="143"/>
    </row>
    <row r="113" spans="1:48" s="7" customFormat="1" ht="55.5" customHeight="1">
      <c r="A113" s="98">
        <v>69</v>
      </c>
      <c r="B113" s="99" t="s">
        <v>188</v>
      </c>
      <c r="C113" s="100" t="s">
        <v>189</v>
      </c>
      <c r="D113" s="101" t="s">
        <v>69</v>
      </c>
      <c r="E113" s="98">
        <v>669</v>
      </c>
      <c r="F113" s="98">
        <v>5</v>
      </c>
      <c r="G113" s="102">
        <v>204.3</v>
      </c>
      <c r="H113" s="103" t="s">
        <v>37</v>
      </c>
      <c r="I113" s="102"/>
      <c r="J113" s="102"/>
      <c r="K113" s="102"/>
      <c r="L113" s="105"/>
      <c r="M113" s="105" t="s">
        <v>80</v>
      </c>
      <c r="N113" s="102"/>
      <c r="O113" s="106"/>
      <c r="P113" s="47">
        <f t="shared" si="19"/>
        <v>204.3</v>
      </c>
      <c r="Q113" s="107"/>
      <c r="R113" s="107"/>
      <c r="S113" s="109">
        <f t="shared" si="32"/>
        <v>204.3</v>
      </c>
      <c r="T113" s="108"/>
      <c r="U113" s="107"/>
      <c r="V113" s="107"/>
      <c r="W113" s="107"/>
      <c r="X113" s="107"/>
      <c r="Y113" s="52">
        <f t="shared" si="20"/>
        <v>204.3</v>
      </c>
      <c r="Z113" s="117">
        <f>Y113</f>
        <v>204.3</v>
      </c>
      <c r="AA113" s="118">
        <v>60000</v>
      </c>
      <c r="AB113" s="119">
        <f t="shared" si="26"/>
        <v>12258000</v>
      </c>
      <c r="AC113" s="120" t="s">
        <v>38</v>
      </c>
      <c r="AD113" s="121">
        <f t="shared" si="27"/>
        <v>204.3</v>
      </c>
      <c r="AE113" s="122" t="s">
        <v>78</v>
      </c>
      <c r="AF113" s="118">
        <v>9500</v>
      </c>
      <c r="AG113" s="130">
        <v>1</v>
      </c>
      <c r="AH113" s="131">
        <f t="shared" si="28"/>
        <v>1940850</v>
      </c>
      <c r="AI113" s="132">
        <f t="shared" si="29"/>
        <v>2043000</v>
      </c>
      <c r="AJ113" s="132">
        <f t="shared" si="30"/>
        <v>36774000</v>
      </c>
      <c r="AK113" s="133">
        <f t="shared" si="25"/>
        <v>0.4677197802197803</v>
      </c>
      <c r="AL113" s="134"/>
      <c r="AM113" s="135">
        <f t="shared" si="33"/>
        <v>0</v>
      </c>
      <c r="AN113" s="132">
        <f t="shared" si="31"/>
        <v>53015850</v>
      </c>
      <c r="AO113" s="139"/>
      <c r="AP113" s="140">
        <f>AN113</f>
        <v>53015850</v>
      </c>
      <c r="AQ113" s="103"/>
      <c r="AR113" s="141"/>
      <c r="AS113" s="141"/>
      <c r="AT113" s="142"/>
      <c r="AU113" s="143"/>
      <c r="AV113" s="143"/>
    </row>
    <row r="114" spans="1:48" s="7" customFormat="1" ht="55.5" customHeight="1">
      <c r="A114" s="98">
        <v>70</v>
      </c>
      <c r="B114" s="99" t="s">
        <v>191</v>
      </c>
      <c r="C114" s="100"/>
      <c r="D114" s="101" t="s">
        <v>69</v>
      </c>
      <c r="E114" s="98">
        <v>318</v>
      </c>
      <c r="F114" s="98">
        <v>11</v>
      </c>
      <c r="G114" s="102">
        <v>258.3</v>
      </c>
      <c r="H114" s="103" t="s">
        <v>37</v>
      </c>
      <c r="I114" s="102"/>
      <c r="J114" s="102"/>
      <c r="K114" s="102"/>
      <c r="L114" s="105"/>
      <c r="M114" s="105" t="s">
        <v>86</v>
      </c>
      <c r="N114" s="102"/>
      <c r="O114" s="106"/>
      <c r="P114" s="47">
        <f t="shared" si="19"/>
        <v>258.3</v>
      </c>
      <c r="Q114" s="107"/>
      <c r="R114" s="107"/>
      <c r="S114" s="109">
        <f t="shared" si="32"/>
        <v>258.3</v>
      </c>
      <c r="T114" s="108"/>
      <c r="U114" s="107"/>
      <c r="V114" s="107"/>
      <c r="W114" s="107"/>
      <c r="X114" s="107"/>
      <c r="Y114" s="52">
        <f t="shared" si="20"/>
        <v>258.3</v>
      </c>
      <c r="Z114" s="117">
        <f>Y114</f>
        <v>258.3</v>
      </c>
      <c r="AA114" s="118">
        <v>60000</v>
      </c>
      <c r="AB114" s="119">
        <f t="shared" si="26"/>
        <v>15498000</v>
      </c>
      <c r="AC114" s="120" t="s">
        <v>38</v>
      </c>
      <c r="AD114" s="121">
        <f t="shared" si="27"/>
        <v>258.3</v>
      </c>
      <c r="AE114" s="122" t="s">
        <v>78</v>
      </c>
      <c r="AF114" s="118">
        <v>9500</v>
      </c>
      <c r="AG114" s="130">
        <v>1</v>
      </c>
      <c r="AH114" s="131">
        <f t="shared" si="28"/>
        <v>2453850</v>
      </c>
      <c r="AI114" s="132">
        <f t="shared" si="29"/>
        <v>2583000</v>
      </c>
      <c r="AJ114" s="132">
        <f t="shared" si="30"/>
        <v>46494000</v>
      </c>
      <c r="AK114" s="133">
        <f t="shared" si="25"/>
        <v>0.591346153846154</v>
      </c>
      <c r="AL114" s="134"/>
      <c r="AM114" s="135">
        <f t="shared" si="33"/>
        <v>0</v>
      </c>
      <c r="AN114" s="132">
        <f t="shared" si="31"/>
        <v>67028850</v>
      </c>
      <c r="AO114" s="139"/>
      <c r="AP114" s="140">
        <f>AN114</f>
        <v>67028850</v>
      </c>
      <c r="AQ114" s="103"/>
      <c r="AR114" s="141"/>
      <c r="AS114" s="141"/>
      <c r="AT114" s="142"/>
      <c r="AU114" s="143"/>
      <c r="AV114" s="143"/>
    </row>
    <row r="115" spans="1:48" s="7" customFormat="1" ht="55.5" customHeight="1">
      <c r="A115" s="98">
        <v>71</v>
      </c>
      <c r="B115" s="99" t="s">
        <v>216</v>
      </c>
      <c r="C115" s="100" t="s">
        <v>217</v>
      </c>
      <c r="D115" s="101" t="s">
        <v>69</v>
      </c>
      <c r="E115" s="98">
        <v>116</v>
      </c>
      <c r="F115" s="98">
        <v>11</v>
      </c>
      <c r="G115" s="102">
        <v>224.1</v>
      </c>
      <c r="H115" s="103" t="s">
        <v>97</v>
      </c>
      <c r="I115" s="102">
        <v>182</v>
      </c>
      <c r="J115" s="102">
        <v>6</v>
      </c>
      <c r="K115" s="102">
        <v>224.1</v>
      </c>
      <c r="L115" s="105" t="s">
        <v>37</v>
      </c>
      <c r="M115" s="105" t="s">
        <v>218</v>
      </c>
      <c r="N115" s="102">
        <v>65.3</v>
      </c>
      <c r="O115" s="106"/>
      <c r="P115" s="47"/>
      <c r="Q115" s="107"/>
      <c r="R115" s="107"/>
      <c r="S115" s="109">
        <f t="shared" si="32"/>
        <v>65.3</v>
      </c>
      <c r="T115" s="108"/>
      <c r="U115" s="107"/>
      <c r="V115" s="107"/>
      <c r="W115" s="107"/>
      <c r="X115" s="107"/>
      <c r="Y115" s="52">
        <f t="shared" si="20"/>
        <v>65.3</v>
      </c>
      <c r="Z115" s="117">
        <f>SUM(Y115:Y118)</f>
        <v>1759.4</v>
      </c>
      <c r="AA115" s="118">
        <v>60000</v>
      </c>
      <c r="AB115" s="119">
        <f t="shared" si="26"/>
        <v>3918000</v>
      </c>
      <c r="AC115" s="120" t="s">
        <v>38</v>
      </c>
      <c r="AD115" s="121">
        <f t="shared" si="27"/>
        <v>65.3</v>
      </c>
      <c r="AE115" s="122" t="s">
        <v>78</v>
      </c>
      <c r="AF115" s="118">
        <v>9500</v>
      </c>
      <c r="AG115" s="130">
        <v>1</v>
      </c>
      <c r="AH115" s="131">
        <f t="shared" si="28"/>
        <v>620350</v>
      </c>
      <c r="AI115" s="132">
        <f t="shared" si="29"/>
        <v>653000</v>
      </c>
      <c r="AJ115" s="132">
        <f t="shared" si="30"/>
        <v>11754000</v>
      </c>
      <c r="AK115" s="133">
        <f t="shared" si="25"/>
        <v>4.027930402930403</v>
      </c>
      <c r="AL115" s="134">
        <v>4</v>
      </c>
      <c r="AM115" s="135">
        <f t="shared" si="33"/>
        <v>14000000</v>
      </c>
      <c r="AN115" s="132">
        <f t="shared" si="31"/>
        <v>30945350</v>
      </c>
      <c r="AO115" s="139"/>
      <c r="AP115" s="140">
        <f>SUM(AN115:AN118)</f>
        <v>470564300</v>
      </c>
      <c r="AQ115" s="103"/>
      <c r="AR115" s="141"/>
      <c r="AS115" s="141"/>
      <c r="AT115" s="142"/>
      <c r="AU115" s="143"/>
      <c r="AV115" s="143"/>
    </row>
    <row r="116" spans="1:48" s="7" customFormat="1" ht="55.5" customHeight="1">
      <c r="A116" s="98">
        <v>71</v>
      </c>
      <c r="B116" s="99" t="s">
        <v>216</v>
      </c>
      <c r="C116" s="100" t="s">
        <v>217</v>
      </c>
      <c r="D116" s="101" t="s">
        <v>69</v>
      </c>
      <c r="E116" s="98">
        <v>197</v>
      </c>
      <c r="F116" s="98">
        <v>11</v>
      </c>
      <c r="G116" s="102">
        <v>249.8</v>
      </c>
      <c r="H116" s="103" t="s">
        <v>37</v>
      </c>
      <c r="I116" s="102">
        <v>182</v>
      </c>
      <c r="J116" s="102">
        <v>6</v>
      </c>
      <c r="K116" s="102">
        <v>224.1</v>
      </c>
      <c r="L116" s="105" t="s">
        <v>37</v>
      </c>
      <c r="M116" s="105" t="s">
        <v>218</v>
      </c>
      <c r="N116" s="102">
        <v>99.1</v>
      </c>
      <c r="O116" s="106"/>
      <c r="P116" s="47"/>
      <c r="Q116" s="107"/>
      <c r="R116" s="107"/>
      <c r="S116" s="102">
        <f t="shared" si="32"/>
        <v>99.1</v>
      </c>
      <c r="T116" s="108"/>
      <c r="U116" s="107"/>
      <c r="V116" s="107"/>
      <c r="W116" s="107"/>
      <c r="X116" s="107"/>
      <c r="Y116" s="52">
        <f t="shared" si="20"/>
        <v>99.1</v>
      </c>
      <c r="Z116" s="117"/>
      <c r="AA116" s="118">
        <v>60000</v>
      </c>
      <c r="AB116" s="119">
        <f t="shared" si="26"/>
        <v>5946000</v>
      </c>
      <c r="AC116" s="120" t="s">
        <v>38</v>
      </c>
      <c r="AD116" s="121">
        <f t="shared" si="27"/>
        <v>99.1</v>
      </c>
      <c r="AE116" s="122" t="s">
        <v>78</v>
      </c>
      <c r="AF116" s="118">
        <v>9500</v>
      </c>
      <c r="AG116" s="130">
        <v>1</v>
      </c>
      <c r="AH116" s="131">
        <f t="shared" si="28"/>
        <v>941450</v>
      </c>
      <c r="AI116" s="132">
        <f t="shared" si="29"/>
        <v>991000</v>
      </c>
      <c r="AJ116" s="132">
        <f t="shared" si="30"/>
        <v>17838000</v>
      </c>
      <c r="AK116" s="133">
        <f t="shared" si="25"/>
        <v>0</v>
      </c>
      <c r="AL116" s="134"/>
      <c r="AM116" s="135">
        <f t="shared" si="33"/>
        <v>0</v>
      </c>
      <c r="AN116" s="132">
        <f t="shared" si="31"/>
        <v>25716450</v>
      </c>
      <c r="AO116" s="139"/>
      <c r="AP116" s="140"/>
      <c r="AQ116" s="103"/>
      <c r="AR116" s="141"/>
      <c r="AS116" s="141"/>
      <c r="AT116" s="142"/>
      <c r="AU116" s="143"/>
      <c r="AV116" s="143"/>
    </row>
    <row r="117" spans="1:48" s="7" customFormat="1" ht="55.5" customHeight="1">
      <c r="A117" s="98">
        <v>71</v>
      </c>
      <c r="B117" s="99" t="s">
        <v>216</v>
      </c>
      <c r="C117" s="100" t="s">
        <v>217</v>
      </c>
      <c r="D117" s="101" t="s">
        <v>69</v>
      </c>
      <c r="E117" s="98">
        <v>141</v>
      </c>
      <c r="F117" s="98">
        <v>11</v>
      </c>
      <c r="G117" s="102">
        <v>171.6</v>
      </c>
      <c r="H117" s="103" t="s">
        <v>97</v>
      </c>
      <c r="I117" s="102">
        <v>620</v>
      </c>
      <c r="J117" s="102">
        <v>6</v>
      </c>
      <c r="K117" s="102">
        <v>106</v>
      </c>
      <c r="L117" s="105" t="s">
        <v>37</v>
      </c>
      <c r="M117" s="105" t="s">
        <v>219</v>
      </c>
      <c r="N117" s="102">
        <v>106</v>
      </c>
      <c r="O117" s="106"/>
      <c r="P117" s="47">
        <f t="shared" si="19"/>
        <v>65.6</v>
      </c>
      <c r="Q117" s="107"/>
      <c r="R117" s="107"/>
      <c r="S117" s="102">
        <f t="shared" si="32"/>
        <v>171.6</v>
      </c>
      <c r="T117" s="108"/>
      <c r="U117" s="107"/>
      <c r="V117" s="107"/>
      <c r="W117" s="107"/>
      <c r="X117" s="107"/>
      <c r="Y117" s="52">
        <f t="shared" si="20"/>
        <v>171.6</v>
      </c>
      <c r="Z117" s="117"/>
      <c r="AA117" s="118">
        <v>60000</v>
      </c>
      <c r="AB117" s="119">
        <f t="shared" si="26"/>
        <v>10296000</v>
      </c>
      <c r="AC117" s="120" t="s">
        <v>38</v>
      </c>
      <c r="AD117" s="121">
        <f t="shared" si="27"/>
        <v>171.6</v>
      </c>
      <c r="AE117" s="122" t="s">
        <v>78</v>
      </c>
      <c r="AF117" s="118">
        <v>9500</v>
      </c>
      <c r="AG117" s="130">
        <v>1</v>
      </c>
      <c r="AH117" s="131">
        <f t="shared" si="28"/>
        <v>1630200</v>
      </c>
      <c r="AI117" s="132">
        <f t="shared" si="29"/>
        <v>1716000</v>
      </c>
      <c r="AJ117" s="132">
        <f t="shared" si="30"/>
        <v>30888000</v>
      </c>
      <c r="AK117" s="133">
        <f t="shared" si="25"/>
        <v>0</v>
      </c>
      <c r="AL117" s="134"/>
      <c r="AM117" s="135">
        <f t="shared" si="33"/>
        <v>0</v>
      </c>
      <c r="AN117" s="132">
        <f t="shared" si="31"/>
        <v>44530200</v>
      </c>
      <c r="AO117" s="139"/>
      <c r="AP117" s="140"/>
      <c r="AQ117" s="103"/>
      <c r="AR117" s="141"/>
      <c r="AS117" s="141"/>
      <c r="AT117" s="142"/>
      <c r="AU117" s="143"/>
      <c r="AV117" s="143"/>
    </row>
    <row r="118" spans="1:48" s="7" customFormat="1" ht="55.5" customHeight="1">
      <c r="A118" s="98">
        <v>71</v>
      </c>
      <c r="B118" s="99" t="s">
        <v>216</v>
      </c>
      <c r="C118" s="100" t="s">
        <v>217</v>
      </c>
      <c r="D118" s="101" t="s">
        <v>69</v>
      </c>
      <c r="E118" s="98">
        <v>296</v>
      </c>
      <c r="F118" s="98">
        <v>11</v>
      </c>
      <c r="G118" s="102">
        <v>1423.4</v>
      </c>
      <c r="H118" s="103" t="s">
        <v>37</v>
      </c>
      <c r="I118" s="102">
        <v>347</v>
      </c>
      <c r="J118" s="102">
        <v>6</v>
      </c>
      <c r="K118" s="102">
        <v>1449</v>
      </c>
      <c r="L118" s="105" t="s">
        <v>37</v>
      </c>
      <c r="M118" s="105" t="s">
        <v>86</v>
      </c>
      <c r="N118" s="102">
        <f>1423.4</f>
        <v>1423.4</v>
      </c>
      <c r="O118" s="106"/>
      <c r="P118" s="47">
        <f t="shared" si="19"/>
        <v>0</v>
      </c>
      <c r="Q118" s="107"/>
      <c r="R118" s="107"/>
      <c r="S118" s="102">
        <f t="shared" si="32"/>
        <v>1423.4</v>
      </c>
      <c r="T118" s="108"/>
      <c r="U118" s="107"/>
      <c r="V118" s="107"/>
      <c r="W118" s="107"/>
      <c r="X118" s="107"/>
      <c r="Y118" s="52">
        <f t="shared" si="20"/>
        <v>1423.4</v>
      </c>
      <c r="Z118" s="117"/>
      <c r="AA118" s="118">
        <v>60000</v>
      </c>
      <c r="AB118" s="119">
        <f t="shared" si="26"/>
        <v>85404000</v>
      </c>
      <c r="AC118" s="120" t="s">
        <v>38</v>
      </c>
      <c r="AD118" s="121">
        <f t="shared" si="27"/>
        <v>1423.4</v>
      </c>
      <c r="AE118" s="122" t="s">
        <v>78</v>
      </c>
      <c r="AF118" s="118">
        <v>9500</v>
      </c>
      <c r="AG118" s="130">
        <v>1</v>
      </c>
      <c r="AH118" s="131">
        <f t="shared" si="28"/>
        <v>13522300</v>
      </c>
      <c r="AI118" s="132">
        <f t="shared" si="29"/>
        <v>14234000</v>
      </c>
      <c r="AJ118" s="132">
        <f t="shared" si="30"/>
        <v>256212000</v>
      </c>
      <c r="AK118" s="133">
        <f t="shared" si="25"/>
        <v>0</v>
      </c>
      <c r="AL118" s="134"/>
      <c r="AM118" s="135">
        <f t="shared" si="33"/>
        <v>0</v>
      </c>
      <c r="AN118" s="132">
        <f t="shared" si="31"/>
        <v>369372300</v>
      </c>
      <c r="AO118" s="139"/>
      <c r="AP118" s="140"/>
      <c r="AQ118" s="103"/>
      <c r="AR118" s="141"/>
      <c r="AS118" s="141"/>
      <c r="AT118" s="142"/>
      <c r="AU118" s="143"/>
      <c r="AV118" s="143"/>
    </row>
    <row r="119" spans="1:48" s="7" customFormat="1" ht="55.5" customHeight="1">
      <c r="A119" s="98">
        <v>72</v>
      </c>
      <c r="B119" s="99" t="s">
        <v>192</v>
      </c>
      <c r="C119" s="100"/>
      <c r="D119" s="101" t="s">
        <v>69</v>
      </c>
      <c r="E119" s="98">
        <v>120</v>
      </c>
      <c r="F119" s="98">
        <v>11</v>
      </c>
      <c r="G119" s="102">
        <v>122.7</v>
      </c>
      <c r="H119" s="103" t="s">
        <v>97</v>
      </c>
      <c r="I119" s="102">
        <v>523</v>
      </c>
      <c r="J119" s="102">
        <v>6</v>
      </c>
      <c r="K119" s="102">
        <v>121</v>
      </c>
      <c r="L119" s="105" t="s">
        <v>37</v>
      </c>
      <c r="M119" s="105" t="s">
        <v>98</v>
      </c>
      <c r="N119" s="102">
        <v>121</v>
      </c>
      <c r="O119" s="106"/>
      <c r="P119" s="47">
        <f t="shared" si="19"/>
        <v>1.7000000000000028</v>
      </c>
      <c r="Q119" s="107"/>
      <c r="R119" s="107"/>
      <c r="S119" s="102">
        <f t="shared" si="32"/>
        <v>122.7</v>
      </c>
      <c r="T119" s="108"/>
      <c r="U119" s="107"/>
      <c r="V119" s="107"/>
      <c r="W119" s="107"/>
      <c r="X119" s="107"/>
      <c r="Y119" s="52">
        <f t="shared" si="20"/>
        <v>122.7</v>
      </c>
      <c r="Z119" s="117">
        <f>SUM(Y119:Y120)</f>
        <v>240.7</v>
      </c>
      <c r="AA119" s="118">
        <v>60000</v>
      </c>
      <c r="AB119" s="119">
        <f t="shared" si="26"/>
        <v>7362000</v>
      </c>
      <c r="AC119" s="120" t="s">
        <v>38</v>
      </c>
      <c r="AD119" s="121">
        <f t="shared" si="27"/>
        <v>122.7</v>
      </c>
      <c r="AE119" s="122" t="s">
        <v>78</v>
      </c>
      <c r="AF119" s="118">
        <v>9500</v>
      </c>
      <c r="AG119" s="130">
        <v>1</v>
      </c>
      <c r="AH119" s="131">
        <f t="shared" si="28"/>
        <v>1165650</v>
      </c>
      <c r="AI119" s="132">
        <f t="shared" si="29"/>
        <v>1227000</v>
      </c>
      <c r="AJ119" s="132">
        <f t="shared" si="30"/>
        <v>22086000</v>
      </c>
      <c r="AK119" s="133">
        <f t="shared" si="25"/>
        <v>0.5510531135531136</v>
      </c>
      <c r="AL119" s="134"/>
      <c r="AM119" s="135">
        <f t="shared" si="33"/>
        <v>0</v>
      </c>
      <c r="AN119" s="132">
        <f t="shared" si="31"/>
        <v>31840650</v>
      </c>
      <c r="AO119" s="139"/>
      <c r="AP119" s="140">
        <f>SUM(AN119:AN120)</f>
        <v>62461650</v>
      </c>
      <c r="AQ119" s="103"/>
      <c r="AR119" s="141"/>
      <c r="AS119" s="141"/>
      <c r="AT119" s="142"/>
      <c r="AU119" s="143"/>
      <c r="AV119" s="143"/>
    </row>
    <row r="120" spans="1:48" s="7" customFormat="1" ht="55.5" customHeight="1">
      <c r="A120" s="98">
        <v>72</v>
      </c>
      <c r="B120" s="99" t="s">
        <v>192</v>
      </c>
      <c r="C120" s="100"/>
      <c r="D120" s="101" t="s">
        <v>69</v>
      </c>
      <c r="E120" s="98">
        <v>336</v>
      </c>
      <c r="F120" s="98">
        <v>11</v>
      </c>
      <c r="G120" s="102">
        <v>118</v>
      </c>
      <c r="H120" s="103" t="s">
        <v>37</v>
      </c>
      <c r="I120" s="102">
        <v>303</v>
      </c>
      <c r="J120" s="102">
        <v>6</v>
      </c>
      <c r="K120" s="102">
        <v>116.3</v>
      </c>
      <c r="L120" s="105" t="s">
        <v>37</v>
      </c>
      <c r="M120" s="105" t="s">
        <v>70</v>
      </c>
      <c r="N120" s="102">
        <v>116.3</v>
      </c>
      <c r="O120" s="106"/>
      <c r="P120" s="47">
        <f t="shared" si="19"/>
        <v>1.7000000000000028</v>
      </c>
      <c r="Q120" s="107"/>
      <c r="R120" s="107"/>
      <c r="S120" s="102">
        <f t="shared" si="32"/>
        <v>118</v>
      </c>
      <c r="T120" s="108"/>
      <c r="U120" s="107"/>
      <c r="V120" s="107"/>
      <c r="W120" s="107"/>
      <c r="X120" s="107"/>
      <c r="Y120" s="52">
        <f t="shared" si="20"/>
        <v>118</v>
      </c>
      <c r="Z120" s="117"/>
      <c r="AA120" s="118">
        <v>60000</v>
      </c>
      <c r="AB120" s="119">
        <f t="shared" si="26"/>
        <v>7080000</v>
      </c>
      <c r="AC120" s="120" t="s">
        <v>38</v>
      </c>
      <c r="AD120" s="121">
        <f t="shared" si="27"/>
        <v>118</v>
      </c>
      <c r="AE120" s="122" t="s">
        <v>78</v>
      </c>
      <c r="AF120" s="118">
        <v>9500</v>
      </c>
      <c r="AG120" s="130">
        <v>1</v>
      </c>
      <c r="AH120" s="131">
        <f t="shared" si="28"/>
        <v>1121000</v>
      </c>
      <c r="AI120" s="132">
        <f t="shared" si="29"/>
        <v>1180000</v>
      </c>
      <c r="AJ120" s="132">
        <f t="shared" si="30"/>
        <v>21240000</v>
      </c>
      <c r="AK120" s="133">
        <f t="shared" si="25"/>
        <v>0</v>
      </c>
      <c r="AL120" s="134"/>
      <c r="AM120" s="135">
        <f t="shared" si="33"/>
        <v>0</v>
      </c>
      <c r="AN120" s="132">
        <f t="shared" si="31"/>
        <v>30621000</v>
      </c>
      <c r="AO120" s="139"/>
      <c r="AP120" s="140"/>
      <c r="AQ120" s="103"/>
      <c r="AR120" s="141"/>
      <c r="AS120" s="141"/>
      <c r="AT120" s="142"/>
      <c r="AU120" s="143"/>
      <c r="AV120" s="143"/>
    </row>
    <row r="121" spans="1:48" s="7" customFormat="1" ht="55.5" customHeight="1">
      <c r="A121" s="98">
        <v>73</v>
      </c>
      <c r="B121" s="99" t="s">
        <v>193</v>
      </c>
      <c r="C121" s="100"/>
      <c r="D121" s="101" t="s">
        <v>69</v>
      </c>
      <c r="E121" s="98">
        <v>647</v>
      </c>
      <c r="F121" s="98">
        <v>11</v>
      </c>
      <c r="G121" s="102">
        <v>97.3</v>
      </c>
      <c r="H121" s="103" t="s">
        <v>97</v>
      </c>
      <c r="I121" s="102"/>
      <c r="J121" s="102"/>
      <c r="K121" s="102"/>
      <c r="L121" s="105"/>
      <c r="M121" s="105" t="s">
        <v>75</v>
      </c>
      <c r="N121" s="102"/>
      <c r="O121" s="106"/>
      <c r="P121" s="47">
        <f t="shared" si="19"/>
        <v>97.3</v>
      </c>
      <c r="Q121" s="107"/>
      <c r="R121" s="107"/>
      <c r="S121" s="102">
        <f t="shared" si="32"/>
        <v>97.3</v>
      </c>
      <c r="T121" s="108"/>
      <c r="U121" s="107"/>
      <c r="V121" s="107"/>
      <c r="W121" s="107"/>
      <c r="X121" s="107"/>
      <c r="Y121" s="52">
        <f t="shared" si="20"/>
        <v>97.3</v>
      </c>
      <c r="Z121" s="117">
        <f>Y121</f>
        <v>97.3</v>
      </c>
      <c r="AA121" s="118">
        <v>60000</v>
      </c>
      <c r="AB121" s="119">
        <f t="shared" si="26"/>
        <v>5838000</v>
      </c>
      <c r="AC121" s="120" t="s">
        <v>38</v>
      </c>
      <c r="AD121" s="121">
        <f t="shared" si="27"/>
        <v>97.3</v>
      </c>
      <c r="AE121" s="122" t="s">
        <v>78</v>
      </c>
      <c r="AF121" s="118">
        <v>9500</v>
      </c>
      <c r="AG121" s="130">
        <v>1</v>
      </c>
      <c r="AH121" s="131">
        <f t="shared" si="28"/>
        <v>924350</v>
      </c>
      <c r="AI121" s="132">
        <f t="shared" si="29"/>
        <v>973000</v>
      </c>
      <c r="AJ121" s="132">
        <f t="shared" si="30"/>
        <v>17514000</v>
      </c>
      <c r="AK121" s="133">
        <f t="shared" si="25"/>
        <v>0.22275641025641027</v>
      </c>
      <c r="AL121" s="134"/>
      <c r="AM121" s="135">
        <f t="shared" si="33"/>
        <v>0</v>
      </c>
      <c r="AN121" s="132">
        <f t="shared" si="31"/>
        <v>25249350</v>
      </c>
      <c r="AO121" s="139"/>
      <c r="AP121" s="140">
        <f>AN121</f>
        <v>25249350</v>
      </c>
      <c r="AQ121" s="103"/>
      <c r="AR121" s="141"/>
      <c r="AS121" s="141"/>
      <c r="AT121" s="142"/>
      <c r="AU121" s="143"/>
      <c r="AV121" s="143"/>
    </row>
    <row r="122" spans="1:48" s="7" customFormat="1" ht="55.5" customHeight="1">
      <c r="A122" s="98">
        <v>74</v>
      </c>
      <c r="B122" s="99" t="s">
        <v>194</v>
      </c>
      <c r="C122" s="100" t="s">
        <v>195</v>
      </c>
      <c r="D122" s="101" t="s">
        <v>69</v>
      </c>
      <c r="E122" s="98">
        <v>235</v>
      </c>
      <c r="F122" s="98">
        <v>11</v>
      </c>
      <c r="G122" s="102">
        <v>897.2</v>
      </c>
      <c r="H122" s="103" t="s">
        <v>37</v>
      </c>
      <c r="I122" s="102">
        <v>347</v>
      </c>
      <c r="J122" s="102">
        <v>6</v>
      </c>
      <c r="K122" s="102">
        <v>897.2</v>
      </c>
      <c r="L122" s="105" t="s">
        <v>37</v>
      </c>
      <c r="M122" s="105" t="s">
        <v>86</v>
      </c>
      <c r="N122" s="102">
        <v>634</v>
      </c>
      <c r="O122" s="106"/>
      <c r="P122" s="47"/>
      <c r="Q122" s="107"/>
      <c r="R122" s="107"/>
      <c r="S122" s="109">
        <f t="shared" si="32"/>
        <v>634</v>
      </c>
      <c r="T122" s="108"/>
      <c r="U122" s="107"/>
      <c r="V122" s="107"/>
      <c r="W122" s="107"/>
      <c r="X122" s="107"/>
      <c r="Y122" s="52">
        <f t="shared" si="20"/>
        <v>634</v>
      </c>
      <c r="Z122" s="117">
        <f>Y122</f>
        <v>634</v>
      </c>
      <c r="AA122" s="118">
        <v>60000</v>
      </c>
      <c r="AB122" s="119">
        <f t="shared" si="26"/>
        <v>38040000</v>
      </c>
      <c r="AC122" s="120" t="s">
        <v>38</v>
      </c>
      <c r="AD122" s="121">
        <f t="shared" si="27"/>
        <v>634</v>
      </c>
      <c r="AE122" s="122" t="s">
        <v>78</v>
      </c>
      <c r="AF122" s="118">
        <v>9500</v>
      </c>
      <c r="AG122" s="130">
        <v>1</v>
      </c>
      <c r="AH122" s="131">
        <f t="shared" si="28"/>
        <v>6023000</v>
      </c>
      <c r="AI122" s="132">
        <f t="shared" si="29"/>
        <v>6340000</v>
      </c>
      <c r="AJ122" s="132">
        <f t="shared" si="30"/>
        <v>114120000</v>
      </c>
      <c r="AK122" s="133">
        <f t="shared" si="25"/>
        <v>1.4514652014652016</v>
      </c>
      <c r="AL122" s="134">
        <v>1</v>
      </c>
      <c r="AM122" s="135">
        <f t="shared" si="33"/>
        <v>3500000</v>
      </c>
      <c r="AN122" s="132">
        <f t="shared" si="31"/>
        <v>168023000</v>
      </c>
      <c r="AO122" s="139"/>
      <c r="AP122" s="140">
        <f>AN122</f>
        <v>168023000</v>
      </c>
      <c r="AQ122" s="103"/>
      <c r="AR122" s="141"/>
      <c r="AS122" s="141"/>
      <c r="AT122" s="142"/>
      <c r="AU122" s="143"/>
      <c r="AV122" s="143"/>
    </row>
    <row r="123" spans="1:48" s="7" customFormat="1" ht="55.5" customHeight="1">
      <c r="A123" s="98">
        <v>75</v>
      </c>
      <c r="B123" s="99" t="s">
        <v>196</v>
      </c>
      <c r="C123" s="100"/>
      <c r="D123" s="101"/>
      <c r="E123" s="98">
        <v>391</v>
      </c>
      <c r="F123" s="98">
        <v>11</v>
      </c>
      <c r="G123" s="102">
        <v>102.8</v>
      </c>
      <c r="H123" s="103" t="s">
        <v>37</v>
      </c>
      <c r="I123" s="102"/>
      <c r="J123" s="102"/>
      <c r="K123" s="102"/>
      <c r="L123" s="105"/>
      <c r="M123" s="105" t="s">
        <v>198</v>
      </c>
      <c r="N123" s="102">
        <v>102.8</v>
      </c>
      <c r="O123" s="106"/>
      <c r="P123" s="47">
        <f t="shared" si="19"/>
        <v>0</v>
      </c>
      <c r="Q123" s="107"/>
      <c r="R123" s="107"/>
      <c r="S123" s="102">
        <f t="shared" si="32"/>
        <v>102.8</v>
      </c>
      <c r="T123" s="108"/>
      <c r="U123" s="107"/>
      <c r="V123" s="107"/>
      <c r="W123" s="107"/>
      <c r="X123" s="107"/>
      <c r="Y123" s="52">
        <f t="shared" si="20"/>
        <v>102.8</v>
      </c>
      <c r="Z123" s="117">
        <f>Y123</f>
        <v>102.8</v>
      </c>
      <c r="AA123" s="118">
        <v>60000</v>
      </c>
      <c r="AB123" s="119">
        <f t="shared" si="26"/>
        <v>6168000</v>
      </c>
      <c r="AC123" s="120" t="s">
        <v>38</v>
      </c>
      <c r="AD123" s="121">
        <f t="shared" si="27"/>
        <v>102.8</v>
      </c>
      <c r="AE123" s="122" t="s">
        <v>78</v>
      </c>
      <c r="AF123" s="118">
        <v>9500</v>
      </c>
      <c r="AG123" s="130">
        <v>1</v>
      </c>
      <c r="AH123" s="131">
        <f t="shared" si="28"/>
        <v>976600</v>
      </c>
      <c r="AI123" s="132">
        <f t="shared" si="29"/>
        <v>1028000</v>
      </c>
      <c r="AJ123" s="132">
        <f t="shared" si="30"/>
        <v>18504000</v>
      </c>
      <c r="AK123" s="133">
        <f t="shared" si="25"/>
        <v>0.23534798534798537</v>
      </c>
      <c r="AL123" s="134"/>
      <c r="AM123" s="135"/>
      <c r="AN123" s="132">
        <f t="shared" si="31"/>
        <v>26676600</v>
      </c>
      <c r="AO123" s="139"/>
      <c r="AP123" s="140">
        <f>AN123</f>
        <v>26676600</v>
      </c>
      <c r="AQ123" s="103"/>
      <c r="AR123" s="141"/>
      <c r="AS123" s="141"/>
      <c r="AT123" s="142"/>
      <c r="AU123" s="143"/>
      <c r="AV123" s="143"/>
    </row>
    <row r="124" spans="1:48" s="7" customFormat="1" ht="55.5" customHeight="1">
      <c r="A124" s="98"/>
      <c r="B124" s="99"/>
      <c r="C124" s="100"/>
      <c r="D124" s="101"/>
      <c r="E124" s="98"/>
      <c r="F124" s="98"/>
      <c r="G124" s="102"/>
      <c r="H124" s="103"/>
      <c r="I124" s="102"/>
      <c r="J124" s="102"/>
      <c r="K124" s="102"/>
      <c r="L124" s="105"/>
      <c r="M124" s="105"/>
      <c r="N124" s="102"/>
      <c r="O124" s="106"/>
      <c r="P124" s="47">
        <f t="shared" si="19"/>
        <v>0</v>
      </c>
      <c r="Q124" s="107"/>
      <c r="R124" s="107"/>
      <c r="S124" s="102"/>
      <c r="T124" s="108"/>
      <c r="U124" s="107"/>
      <c r="V124" s="107"/>
      <c r="W124" s="107"/>
      <c r="X124" s="107"/>
      <c r="Y124" s="52">
        <f t="shared" si="20"/>
        <v>0</v>
      </c>
      <c r="Z124" s="117"/>
      <c r="AA124" s="118"/>
      <c r="AB124" s="119"/>
      <c r="AC124" s="120"/>
      <c r="AD124" s="121"/>
      <c r="AE124" s="122"/>
      <c r="AF124" s="118"/>
      <c r="AG124" s="130"/>
      <c r="AH124" s="131"/>
      <c r="AI124" s="132"/>
      <c r="AJ124" s="132"/>
      <c r="AK124" s="133"/>
      <c r="AL124" s="134"/>
      <c r="AM124" s="135"/>
      <c r="AN124" s="132"/>
      <c r="AO124" s="139"/>
      <c r="AP124" s="140"/>
      <c r="AQ124" s="103"/>
      <c r="AR124" s="141"/>
      <c r="AS124" s="141"/>
      <c r="AT124" s="142"/>
      <c r="AU124" s="143"/>
      <c r="AV124" s="143"/>
    </row>
    <row r="125" spans="1:48" s="7" customFormat="1" ht="55.5" customHeight="1">
      <c r="A125" s="98"/>
      <c r="B125" s="99"/>
      <c r="C125" s="100"/>
      <c r="D125" s="101"/>
      <c r="E125" s="98"/>
      <c r="F125" s="98"/>
      <c r="G125" s="102"/>
      <c r="H125" s="103"/>
      <c r="I125" s="102"/>
      <c r="J125" s="102"/>
      <c r="K125" s="102"/>
      <c r="L125" s="105"/>
      <c r="M125" s="105"/>
      <c r="N125" s="102"/>
      <c r="O125" s="106"/>
      <c r="P125" s="47">
        <f t="shared" si="19"/>
        <v>0</v>
      </c>
      <c r="Q125" s="107"/>
      <c r="R125" s="107"/>
      <c r="S125" s="102"/>
      <c r="T125" s="108"/>
      <c r="U125" s="107"/>
      <c r="V125" s="107"/>
      <c r="W125" s="107"/>
      <c r="X125" s="107"/>
      <c r="Y125" s="52">
        <f t="shared" si="20"/>
        <v>0</v>
      </c>
      <c r="Z125" s="117"/>
      <c r="AA125" s="118"/>
      <c r="AB125" s="119"/>
      <c r="AC125" s="120"/>
      <c r="AD125" s="121"/>
      <c r="AE125" s="122"/>
      <c r="AF125" s="118"/>
      <c r="AG125" s="130"/>
      <c r="AH125" s="131"/>
      <c r="AI125" s="132"/>
      <c r="AJ125" s="132"/>
      <c r="AK125" s="133"/>
      <c r="AL125" s="134"/>
      <c r="AM125" s="135"/>
      <c r="AN125" s="132"/>
      <c r="AO125" s="139"/>
      <c r="AP125" s="140"/>
      <c r="AQ125" s="103"/>
      <c r="AR125" s="141"/>
      <c r="AS125" s="141"/>
      <c r="AT125" s="142"/>
      <c r="AU125" s="143"/>
      <c r="AV125" s="143"/>
    </row>
    <row r="126" spans="1:48" s="7" customFormat="1" ht="55.5" customHeight="1">
      <c r="A126" s="98"/>
      <c r="B126" s="99"/>
      <c r="C126" s="100"/>
      <c r="D126" s="101"/>
      <c r="E126" s="98"/>
      <c r="F126" s="98"/>
      <c r="G126" s="102"/>
      <c r="H126" s="103"/>
      <c r="I126" s="102"/>
      <c r="J126" s="102"/>
      <c r="K126" s="102"/>
      <c r="L126" s="105"/>
      <c r="M126" s="105"/>
      <c r="N126" s="102"/>
      <c r="O126" s="106"/>
      <c r="P126" s="47">
        <f t="shared" si="19"/>
        <v>0</v>
      </c>
      <c r="Q126" s="107"/>
      <c r="R126" s="107"/>
      <c r="S126" s="102"/>
      <c r="T126" s="108"/>
      <c r="U126" s="107"/>
      <c r="V126" s="107"/>
      <c r="W126" s="107"/>
      <c r="X126" s="107"/>
      <c r="Y126" s="52">
        <f t="shared" si="20"/>
        <v>0</v>
      </c>
      <c r="Z126" s="117"/>
      <c r="AA126" s="118"/>
      <c r="AB126" s="119"/>
      <c r="AC126" s="120"/>
      <c r="AD126" s="121"/>
      <c r="AE126" s="122"/>
      <c r="AF126" s="118"/>
      <c r="AG126" s="130"/>
      <c r="AH126" s="131"/>
      <c r="AI126" s="132"/>
      <c r="AJ126" s="132"/>
      <c r="AK126" s="133"/>
      <c r="AL126" s="134"/>
      <c r="AM126" s="135"/>
      <c r="AN126" s="132"/>
      <c r="AO126" s="139"/>
      <c r="AP126" s="140"/>
      <c r="AQ126" s="103"/>
      <c r="AR126" s="141"/>
      <c r="AS126" s="141"/>
      <c r="AT126" s="142"/>
      <c r="AU126" s="143"/>
      <c r="AV126" s="143"/>
    </row>
    <row r="127" spans="1:48" s="7" customFormat="1" ht="55.5" customHeight="1">
      <c r="A127" s="98"/>
      <c r="B127" s="99"/>
      <c r="C127" s="100"/>
      <c r="D127" s="101"/>
      <c r="E127" s="98"/>
      <c r="F127" s="98"/>
      <c r="G127" s="102"/>
      <c r="H127" s="103"/>
      <c r="I127" s="102"/>
      <c r="J127" s="102"/>
      <c r="K127" s="102"/>
      <c r="L127" s="105"/>
      <c r="M127" s="105"/>
      <c r="N127" s="102"/>
      <c r="O127" s="106"/>
      <c r="P127" s="47">
        <f t="shared" si="19"/>
        <v>0</v>
      </c>
      <c r="Q127" s="107"/>
      <c r="R127" s="107"/>
      <c r="S127" s="102"/>
      <c r="T127" s="108"/>
      <c r="U127" s="107"/>
      <c r="V127" s="107"/>
      <c r="W127" s="107"/>
      <c r="X127" s="107"/>
      <c r="Y127" s="52">
        <f t="shared" si="20"/>
        <v>0</v>
      </c>
      <c r="Z127" s="117"/>
      <c r="AA127" s="118"/>
      <c r="AB127" s="119"/>
      <c r="AC127" s="120"/>
      <c r="AD127" s="121"/>
      <c r="AE127" s="122"/>
      <c r="AF127" s="118"/>
      <c r="AG127" s="130"/>
      <c r="AH127" s="131"/>
      <c r="AI127" s="132"/>
      <c r="AJ127" s="132"/>
      <c r="AK127" s="133"/>
      <c r="AL127" s="134"/>
      <c r="AM127" s="135"/>
      <c r="AN127" s="132"/>
      <c r="AO127" s="139"/>
      <c r="AP127" s="140"/>
      <c r="AQ127" s="103"/>
      <c r="AR127" s="141"/>
      <c r="AS127" s="141"/>
      <c r="AT127" s="142"/>
      <c r="AU127" s="143"/>
      <c r="AV127" s="143"/>
    </row>
    <row r="128" spans="1:48" s="7" customFormat="1" ht="55.5" customHeight="1">
      <c r="A128" s="98"/>
      <c r="B128" s="99"/>
      <c r="C128" s="100"/>
      <c r="D128" s="101"/>
      <c r="E128" s="98"/>
      <c r="F128" s="98"/>
      <c r="G128" s="102"/>
      <c r="H128" s="103"/>
      <c r="I128" s="102"/>
      <c r="J128" s="102"/>
      <c r="K128" s="102"/>
      <c r="L128" s="105"/>
      <c r="M128" s="105"/>
      <c r="N128" s="102"/>
      <c r="O128" s="106"/>
      <c r="P128" s="47">
        <f t="shared" si="19"/>
        <v>0</v>
      </c>
      <c r="Q128" s="107"/>
      <c r="R128" s="107"/>
      <c r="S128" s="102"/>
      <c r="T128" s="108"/>
      <c r="U128" s="107"/>
      <c r="V128" s="107"/>
      <c r="W128" s="107"/>
      <c r="X128" s="107"/>
      <c r="Y128" s="52">
        <f t="shared" si="20"/>
        <v>0</v>
      </c>
      <c r="Z128" s="117"/>
      <c r="AA128" s="118"/>
      <c r="AB128" s="119"/>
      <c r="AC128" s="120"/>
      <c r="AD128" s="121"/>
      <c r="AE128" s="122"/>
      <c r="AF128" s="118"/>
      <c r="AG128" s="130"/>
      <c r="AH128" s="131"/>
      <c r="AI128" s="132"/>
      <c r="AJ128" s="132"/>
      <c r="AK128" s="133"/>
      <c r="AL128" s="134"/>
      <c r="AM128" s="135"/>
      <c r="AN128" s="132"/>
      <c r="AO128" s="139"/>
      <c r="AP128" s="140"/>
      <c r="AQ128" s="103"/>
      <c r="AR128" s="141"/>
      <c r="AS128" s="141"/>
      <c r="AT128" s="142"/>
      <c r="AU128" s="143"/>
      <c r="AV128" s="143"/>
    </row>
    <row r="129" spans="1:48" s="7" customFormat="1" ht="55.5" customHeight="1">
      <c r="A129" s="98"/>
      <c r="B129" s="99"/>
      <c r="C129" s="100"/>
      <c r="D129" s="101"/>
      <c r="E129" s="98"/>
      <c r="F129" s="98"/>
      <c r="G129" s="102"/>
      <c r="H129" s="103"/>
      <c r="I129" s="102"/>
      <c r="J129" s="102"/>
      <c r="K129" s="102"/>
      <c r="L129" s="105"/>
      <c r="M129" s="105"/>
      <c r="N129" s="102"/>
      <c r="O129" s="106"/>
      <c r="P129" s="47">
        <f t="shared" si="19"/>
        <v>0</v>
      </c>
      <c r="Q129" s="107"/>
      <c r="R129" s="107"/>
      <c r="S129" s="102"/>
      <c r="T129" s="108"/>
      <c r="U129" s="107"/>
      <c r="V129" s="107"/>
      <c r="W129" s="107"/>
      <c r="X129" s="107"/>
      <c r="Y129" s="52">
        <f t="shared" si="20"/>
        <v>0</v>
      </c>
      <c r="Z129" s="117"/>
      <c r="AA129" s="118"/>
      <c r="AB129" s="119"/>
      <c r="AC129" s="120"/>
      <c r="AD129" s="121"/>
      <c r="AE129" s="122"/>
      <c r="AF129" s="118"/>
      <c r="AG129" s="130"/>
      <c r="AH129" s="131"/>
      <c r="AI129" s="132"/>
      <c r="AJ129" s="132"/>
      <c r="AK129" s="133"/>
      <c r="AL129" s="134"/>
      <c r="AM129" s="135"/>
      <c r="AN129" s="132"/>
      <c r="AO129" s="139"/>
      <c r="AP129" s="140"/>
      <c r="AQ129" s="103"/>
      <c r="AR129" s="141"/>
      <c r="AS129" s="141"/>
      <c r="AT129" s="142"/>
      <c r="AU129" s="143"/>
      <c r="AV129" s="143"/>
    </row>
    <row r="130" spans="1:48" s="7" customFormat="1" ht="55.5" customHeight="1">
      <c r="A130" s="98"/>
      <c r="B130" s="99"/>
      <c r="C130" s="100"/>
      <c r="D130" s="101"/>
      <c r="E130" s="98"/>
      <c r="F130" s="98"/>
      <c r="G130" s="102"/>
      <c r="H130" s="103"/>
      <c r="I130" s="102"/>
      <c r="J130" s="102"/>
      <c r="K130" s="102"/>
      <c r="L130" s="105"/>
      <c r="M130" s="105"/>
      <c r="N130" s="102"/>
      <c r="O130" s="106"/>
      <c r="P130" s="47">
        <f t="shared" si="19"/>
        <v>0</v>
      </c>
      <c r="Q130" s="107"/>
      <c r="R130" s="107"/>
      <c r="S130" s="102"/>
      <c r="T130" s="108"/>
      <c r="U130" s="107"/>
      <c r="V130" s="107"/>
      <c r="W130" s="107"/>
      <c r="X130" s="107"/>
      <c r="Y130" s="52">
        <f t="shared" si="20"/>
        <v>0</v>
      </c>
      <c r="Z130" s="117"/>
      <c r="AA130" s="118"/>
      <c r="AB130" s="119"/>
      <c r="AC130" s="120"/>
      <c r="AD130" s="121"/>
      <c r="AE130" s="122"/>
      <c r="AF130" s="118"/>
      <c r="AG130" s="130"/>
      <c r="AH130" s="131"/>
      <c r="AI130" s="132"/>
      <c r="AJ130" s="132"/>
      <c r="AK130" s="133"/>
      <c r="AL130" s="134"/>
      <c r="AM130" s="135"/>
      <c r="AN130" s="132"/>
      <c r="AO130" s="139"/>
      <c r="AP130" s="140"/>
      <c r="AQ130" s="103"/>
      <c r="AR130" s="141"/>
      <c r="AS130" s="141"/>
      <c r="AT130" s="142"/>
      <c r="AU130" s="143"/>
      <c r="AV130" s="143"/>
    </row>
    <row r="131" spans="1:48" s="7" customFormat="1" ht="55.5" customHeight="1">
      <c r="A131" s="98"/>
      <c r="B131" s="99"/>
      <c r="C131" s="100"/>
      <c r="D131" s="101"/>
      <c r="E131" s="98"/>
      <c r="F131" s="98"/>
      <c r="G131" s="102"/>
      <c r="H131" s="103"/>
      <c r="I131" s="102"/>
      <c r="J131" s="102"/>
      <c r="K131" s="102"/>
      <c r="L131" s="105"/>
      <c r="M131" s="105"/>
      <c r="N131" s="102"/>
      <c r="O131" s="106"/>
      <c r="P131" s="47">
        <f t="shared" si="19"/>
        <v>0</v>
      </c>
      <c r="Q131" s="107"/>
      <c r="R131" s="107"/>
      <c r="S131" s="102"/>
      <c r="T131" s="108"/>
      <c r="U131" s="107"/>
      <c r="V131" s="107"/>
      <c r="W131" s="107"/>
      <c r="X131" s="107"/>
      <c r="Y131" s="52">
        <f t="shared" si="20"/>
        <v>0</v>
      </c>
      <c r="Z131" s="117"/>
      <c r="AA131" s="118"/>
      <c r="AB131" s="119"/>
      <c r="AC131" s="120"/>
      <c r="AD131" s="121"/>
      <c r="AE131" s="122"/>
      <c r="AF131" s="118"/>
      <c r="AG131" s="130"/>
      <c r="AH131" s="131"/>
      <c r="AI131" s="132"/>
      <c r="AJ131" s="132"/>
      <c r="AK131" s="133"/>
      <c r="AL131" s="134"/>
      <c r="AM131" s="135"/>
      <c r="AN131" s="132"/>
      <c r="AO131" s="139"/>
      <c r="AP131" s="140"/>
      <c r="AQ131" s="103"/>
      <c r="AR131" s="141"/>
      <c r="AS131" s="141"/>
      <c r="AT131" s="142"/>
      <c r="AU131" s="143"/>
      <c r="AV131" s="143"/>
    </row>
    <row r="132" spans="1:48" s="7" customFormat="1" ht="55.5" customHeight="1">
      <c r="A132" s="98"/>
      <c r="B132" s="99"/>
      <c r="C132" s="100"/>
      <c r="D132" s="101"/>
      <c r="E132" s="98"/>
      <c r="F132" s="98"/>
      <c r="G132" s="102"/>
      <c r="H132" s="103"/>
      <c r="I132" s="102"/>
      <c r="J132" s="102"/>
      <c r="K132" s="102"/>
      <c r="L132" s="105"/>
      <c r="M132" s="105"/>
      <c r="N132" s="102"/>
      <c r="O132" s="106"/>
      <c r="P132" s="47">
        <f t="shared" si="19"/>
        <v>0</v>
      </c>
      <c r="Q132" s="107"/>
      <c r="R132" s="107"/>
      <c r="S132" s="102"/>
      <c r="T132" s="108"/>
      <c r="U132" s="107"/>
      <c r="V132" s="107"/>
      <c r="W132" s="107"/>
      <c r="X132" s="107"/>
      <c r="Y132" s="52">
        <f t="shared" si="20"/>
        <v>0</v>
      </c>
      <c r="Z132" s="117"/>
      <c r="AA132" s="118"/>
      <c r="AB132" s="119"/>
      <c r="AC132" s="120"/>
      <c r="AD132" s="121"/>
      <c r="AE132" s="122"/>
      <c r="AF132" s="118"/>
      <c r="AG132" s="130"/>
      <c r="AH132" s="131"/>
      <c r="AI132" s="132"/>
      <c r="AJ132" s="132"/>
      <c r="AK132" s="133"/>
      <c r="AL132" s="134"/>
      <c r="AM132" s="135"/>
      <c r="AN132" s="132"/>
      <c r="AO132" s="139"/>
      <c r="AP132" s="140"/>
      <c r="AQ132" s="103"/>
      <c r="AR132" s="141"/>
      <c r="AS132" s="141"/>
      <c r="AT132" s="142"/>
      <c r="AU132" s="143"/>
      <c r="AV132" s="143"/>
    </row>
    <row r="133" spans="1:48" s="7" customFormat="1" ht="55.5" customHeight="1">
      <c r="A133" s="98"/>
      <c r="B133" s="99"/>
      <c r="C133" s="100"/>
      <c r="D133" s="101"/>
      <c r="E133" s="98"/>
      <c r="F133" s="98"/>
      <c r="G133" s="102"/>
      <c r="H133" s="103"/>
      <c r="I133" s="102"/>
      <c r="J133" s="102"/>
      <c r="K133" s="102"/>
      <c r="L133" s="105"/>
      <c r="M133" s="105"/>
      <c r="N133" s="102"/>
      <c r="O133" s="106"/>
      <c r="P133" s="47">
        <f t="shared" si="19"/>
        <v>0</v>
      </c>
      <c r="Q133" s="107"/>
      <c r="R133" s="107"/>
      <c r="S133" s="102"/>
      <c r="T133" s="108"/>
      <c r="U133" s="107"/>
      <c r="V133" s="107"/>
      <c r="W133" s="107"/>
      <c r="X133" s="107"/>
      <c r="Y133" s="52">
        <f t="shared" si="20"/>
        <v>0</v>
      </c>
      <c r="Z133" s="117"/>
      <c r="AA133" s="118"/>
      <c r="AB133" s="119"/>
      <c r="AC133" s="120"/>
      <c r="AD133" s="121"/>
      <c r="AE133" s="122"/>
      <c r="AF133" s="118"/>
      <c r="AG133" s="130"/>
      <c r="AH133" s="131"/>
      <c r="AI133" s="132"/>
      <c r="AJ133" s="132"/>
      <c r="AK133" s="133"/>
      <c r="AL133" s="134"/>
      <c r="AM133" s="135"/>
      <c r="AN133" s="132"/>
      <c r="AO133" s="139"/>
      <c r="AP133" s="140"/>
      <c r="AQ133" s="103"/>
      <c r="AR133" s="141"/>
      <c r="AS133" s="141"/>
      <c r="AT133" s="142"/>
      <c r="AU133" s="143"/>
      <c r="AV133" s="143"/>
    </row>
    <row r="134" spans="1:48" s="7" customFormat="1" ht="55.5" customHeight="1">
      <c r="A134" s="98"/>
      <c r="B134" s="99"/>
      <c r="C134" s="100"/>
      <c r="D134" s="101"/>
      <c r="E134" s="98"/>
      <c r="F134" s="98"/>
      <c r="G134" s="102"/>
      <c r="H134" s="103"/>
      <c r="I134" s="102"/>
      <c r="J134" s="102"/>
      <c r="K134" s="102"/>
      <c r="L134" s="105"/>
      <c r="M134" s="105"/>
      <c r="N134" s="102"/>
      <c r="O134" s="106"/>
      <c r="P134" s="47">
        <f t="shared" si="19"/>
        <v>0</v>
      </c>
      <c r="Q134" s="107"/>
      <c r="R134" s="107"/>
      <c r="S134" s="102"/>
      <c r="T134" s="108"/>
      <c r="U134" s="107"/>
      <c r="V134" s="107"/>
      <c r="W134" s="107"/>
      <c r="X134" s="107"/>
      <c r="Y134" s="52">
        <f t="shared" si="20"/>
        <v>0</v>
      </c>
      <c r="Z134" s="117"/>
      <c r="AA134" s="118"/>
      <c r="AB134" s="119"/>
      <c r="AC134" s="120"/>
      <c r="AD134" s="121"/>
      <c r="AE134" s="122"/>
      <c r="AF134" s="118"/>
      <c r="AG134" s="130"/>
      <c r="AH134" s="131"/>
      <c r="AI134" s="132"/>
      <c r="AJ134" s="132"/>
      <c r="AK134" s="133"/>
      <c r="AL134" s="134"/>
      <c r="AM134" s="135"/>
      <c r="AN134" s="132"/>
      <c r="AO134" s="139"/>
      <c r="AP134" s="140"/>
      <c r="AQ134" s="103"/>
      <c r="AR134" s="141"/>
      <c r="AS134" s="141"/>
      <c r="AT134" s="142"/>
      <c r="AU134" s="143"/>
      <c r="AV134" s="143"/>
    </row>
    <row r="135" spans="1:48" s="7" customFormat="1" ht="55.5" customHeight="1">
      <c r="A135" s="98"/>
      <c r="B135" s="99"/>
      <c r="C135" s="100"/>
      <c r="D135" s="101"/>
      <c r="E135" s="98"/>
      <c r="F135" s="98"/>
      <c r="G135" s="102"/>
      <c r="H135" s="103"/>
      <c r="I135" s="102"/>
      <c r="J135" s="102"/>
      <c r="K135" s="102"/>
      <c r="L135" s="105"/>
      <c r="M135" s="105"/>
      <c r="N135" s="102"/>
      <c r="O135" s="106"/>
      <c r="P135" s="47">
        <f t="shared" si="19"/>
        <v>0</v>
      </c>
      <c r="Q135" s="107"/>
      <c r="R135" s="107"/>
      <c r="S135" s="102"/>
      <c r="T135" s="108"/>
      <c r="U135" s="107"/>
      <c r="V135" s="107"/>
      <c r="W135" s="107"/>
      <c r="X135" s="107"/>
      <c r="Y135" s="52">
        <f t="shared" si="20"/>
        <v>0</v>
      </c>
      <c r="Z135" s="117"/>
      <c r="AA135" s="118"/>
      <c r="AB135" s="119"/>
      <c r="AC135" s="120"/>
      <c r="AD135" s="121"/>
      <c r="AE135" s="122"/>
      <c r="AF135" s="118"/>
      <c r="AG135" s="130"/>
      <c r="AH135" s="131"/>
      <c r="AI135" s="132"/>
      <c r="AJ135" s="132"/>
      <c r="AK135" s="133"/>
      <c r="AL135" s="134"/>
      <c r="AM135" s="135"/>
      <c r="AN135" s="132"/>
      <c r="AO135" s="139"/>
      <c r="AP135" s="140"/>
      <c r="AQ135" s="103"/>
      <c r="AR135" s="141"/>
      <c r="AS135" s="141"/>
      <c r="AT135" s="142"/>
      <c r="AU135" s="143"/>
      <c r="AV135" s="143"/>
    </row>
    <row r="136" spans="1:48" s="7" customFormat="1" ht="55.5" customHeight="1">
      <c r="A136" s="98"/>
      <c r="B136" s="99"/>
      <c r="C136" s="100"/>
      <c r="D136" s="101"/>
      <c r="E136" s="98"/>
      <c r="F136" s="98"/>
      <c r="G136" s="102"/>
      <c r="H136" s="103"/>
      <c r="I136" s="102"/>
      <c r="J136" s="102"/>
      <c r="K136" s="102"/>
      <c r="L136" s="105"/>
      <c r="M136" s="105"/>
      <c r="N136" s="102"/>
      <c r="O136" s="106"/>
      <c r="P136" s="47">
        <f t="shared" si="19"/>
        <v>0</v>
      </c>
      <c r="Q136" s="107"/>
      <c r="R136" s="107"/>
      <c r="S136" s="102"/>
      <c r="T136" s="108"/>
      <c r="U136" s="107"/>
      <c r="V136" s="107"/>
      <c r="W136" s="107"/>
      <c r="X136" s="107"/>
      <c r="Y136" s="52">
        <f t="shared" si="20"/>
        <v>0</v>
      </c>
      <c r="Z136" s="117"/>
      <c r="AA136" s="118"/>
      <c r="AB136" s="119"/>
      <c r="AC136" s="120"/>
      <c r="AD136" s="121"/>
      <c r="AE136" s="122"/>
      <c r="AF136" s="118"/>
      <c r="AG136" s="130"/>
      <c r="AH136" s="131"/>
      <c r="AI136" s="132"/>
      <c r="AJ136" s="132"/>
      <c r="AK136" s="133"/>
      <c r="AL136" s="134"/>
      <c r="AM136" s="135"/>
      <c r="AN136" s="132"/>
      <c r="AO136" s="139"/>
      <c r="AP136" s="140"/>
      <c r="AQ136" s="103"/>
      <c r="AR136" s="141"/>
      <c r="AS136" s="141"/>
      <c r="AT136" s="142"/>
      <c r="AU136" s="143"/>
      <c r="AV136" s="143"/>
    </row>
    <row r="137" spans="1:48" s="7" customFormat="1" ht="55.5" customHeight="1">
      <c r="A137" s="98"/>
      <c r="B137" s="99"/>
      <c r="C137" s="100"/>
      <c r="D137" s="101"/>
      <c r="E137" s="98"/>
      <c r="F137" s="98"/>
      <c r="G137" s="102"/>
      <c r="H137" s="103"/>
      <c r="I137" s="102"/>
      <c r="J137" s="102"/>
      <c r="K137" s="102"/>
      <c r="L137" s="105"/>
      <c r="M137" s="105"/>
      <c r="N137" s="102"/>
      <c r="O137" s="106"/>
      <c r="P137" s="47">
        <f t="shared" si="19"/>
        <v>0</v>
      </c>
      <c r="Q137" s="107"/>
      <c r="R137" s="107"/>
      <c r="S137" s="102"/>
      <c r="T137" s="108"/>
      <c r="U137" s="107"/>
      <c r="V137" s="107"/>
      <c r="W137" s="107"/>
      <c r="X137" s="107"/>
      <c r="Y137" s="52">
        <f t="shared" si="20"/>
        <v>0</v>
      </c>
      <c r="Z137" s="117"/>
      <c r="AA137" s="118"/>
      <c r="AB137" s="119"/>
      <c r="AC137" s="120"/>
      <c r="AD137" s="121"/>
      <c r="AE137" s="122"/>
      <c r="AF137" s="118"/>
      <c r="AG137" s="130"/>
      <c r="AH137" s="131"/>
      <c r="AI137" s="132"/>
      <c r="AJ137" s="132"/>
      <c r="AK137" s="133"/>
      <c r="AL137" s="134"/>
      <c r="AM137" s="135"/>
      <c r="AN137" s="132"/>
      <c r="AO137" s="139"/>
      <c r="AP137" s="140"/>
      <c r="AQ137" s="103"/>
      <c r="AR137" s="141"/>
      <c r="AS137" s="141"/>
      <c r="AT137" s="142"/>
      <c r="AU137" s="143"/>
      <c r="AV137" s="143"/>
    </row>
    <row r="138" spans="1:48" s="7" customFormat="1" ht="55.5" customHeight="1">
      <c r="A138" s="98"/>
      <c r="B138" s="99"/>
      <c r="C138" s="100"/>
      <c r="D138" s="101"/>
      <c r="E138" s="98"/>
      <c r="F138" s="98"/>
      <c r="G138" s="102"/>
      <c r="H138" s="103"/>
      <c r="I138" s="102"/>
      <c r="J138" s="102"/>
      <c r="K138" s="102"/>
      <c r="L138" s="105"/>
      <c r="M138" s="105"/>
      <c r="N138" s="102"/>
      <c r="O138" s="106"/>
      <c r="P138" s="47">
        <f t="shared" si="19"/>
        <v>0</v>
      </c>
      <c r="Q138" s="107"/>
      <c r="R138" s="107"/>
      <c r="S138" s="102"/>
      <c r="T138" s="108"/>
      <c r="U138" s="107"/>
      <c r="V138" s="107"/>
      <c r="W138" s="107"/>
      <c r="X138" s="107"/>
      <c r="Y138" s="52">
        <f t="shared" si="20"/>
        <v>0</v>
      </c>
      <c r="Z138" s="117"/>
      <c r="AA138" s="118"/>
      <c r="AB138" s="119"/>
      <c r="AC138" s="120"/>
      <c r="AD138" s="121"/>
      <c r="AE138" s="122"/>
      <c r="AF138" s="118"/>
      <c r="AG138" s="130"/>
      <c r="AH138" s="131"/>
      <c r="AI138" s="132"/>
      <c r="AJ138" s="132"/>
      <c r="AK138" s="133"/>
      <c r="AL138" s="134"/>
      <c r="AM138" s="135"/>
      <c r="AN138" s="132"/>
      <c r="AO138" s="139"/>
      <c r="AP138" s="140"/>
      <c r="AQ138" s="103"/>
      <c r="AR138" s="141"/>
      <c r="AS138" s="141"/>
      <c r="AT138" s="142"/>
      <c r="AU138" s="143"/>
      <c r="AV138" s="143"/>
    </row>
    <row r="139" spans="1:49" s="8" customFormat="1" ht="67.5" customHeight="1">
      <c r="A139" s="91"/>
      <c r="B139" s="92"/>
      <c r="C139" s="94"/>
      <c r="D139" s="95"/>
      <c r="E139" s="91"/>
      <c r="F139" s="91"/>
      <c r="G139" s="96"/>
      <c r="H139" s="42"/>
      <c r="I139" s="96"/>
      <c r="J139" s="96"/>
      <c r="K139" s="96"/>
      <c r="L139" s="43"/>
      <c r="M139" s="43"/>
      <c r="N139" s="96"/>
      <c r="O139" s="14"/>
      <c r="P139" s="47">
        <f t="shared" si="19"/>
        <v>0</v>
      </c>
      <c r="Q139" s="10"/>
      <c r="R139" s="10"/>
      <c r="S139" s="96"/>
      <c r="T139" s="47"/>
      <c r="U139" s="10"/>
      <c r="V139" s="10"/>
      <c r="W139" s="10"/>
      <c r="X139" s="10"/>
      <c r="Y139" s="52">
        <f>S139+T139</f>
        <v>0</v>
      </c>
      <c r="Z139" s="116"/>
      <c r="AA139" s="54"/>
      <c r="AB139" s="55"/>
      <c r="AC139" s="56"/>
      <c r="AD139" s="57"/>
      <c r="AE139" s="58"/>
      <c r="AF139" s="54"/>
      <c r="AG139" s="61"/>
      <c r="AH139" s="62"/>
      <c r="AI139" s="63"/>
      <c r="AJ139" s="63"/>
      <c r="AK139" s="64"/>
      <c r="AL139" s="129"/>
      <c r="AM139" s="96"/>
      <c r="AN139" s="63"/>
      <c r="AO139" s="138"/>
      <c r="AP139" s="72"/>
      <c r="AQ139" s="42"/>
      <c r="AR139" s="24"/>
      <c r="AS139" s="24"/>
      <c r="AT139" s="25"/>
      <c r="AU139" s="26"/>
      <c r="AV139" s="26"/>
      <c r="AW139" s="6"/>
    </row>
    <row r="140" spans="36:43" ht="33.75" customHeight="1">
      <c r="AJ140" s="405" t="s">
        <v>199</v>
      </c>
      <c r="AK140" s="405"/>
      <c r="AL140" s="405"/>
      <c r="AM140" s="405"/>
      <c r="AN140" s="405"/>
      <c r="AO140" s="405"/>
      <c r="AP140" s="405"/>
      <c r="AQ140" s="405"/>
    </row>
    <row r="141" spans="1:45" ht="33">
      <c r="A141" s="406" t="s">
        <v>200</v>
      </c>
      <c r="B141" s="406"/>
      <c r="C141" s="406"/>
      <c r="D141" s="406"/>
      <c r="E141" s="406"/>
      <c r="F141" s="406"/>
      <c r="G141" s="406"/>
      <c r="H141" s="406"/>
      <c r="I141" s="406"/>
      <c r="J141" s="406"/>
      <c r="K141" s="406"/>
      <c r="L141" s="406"/>
      <c r="M141" s="406"/>
      <c r="AJ141" s="392" t="s">
        <v>201</v>
      </c>
      <c r="AK141" s="392"/>
      <c r="AL141" s="392"/>
      <c r="AM141" s="392"/>
      <c r="AN141" s="392"/>
      <c r="AO141" s="392"/>
      <c r="AP141" s="392"/>
      <c r="AQ141" s="392"/>
      <c r="AR141" s="392"/>
      <c r="AS141" s="392"/>
    </row>
    <row r="142" spans="1:45" ht="40.5" customHeight="1">
      <c r="A142" s="391" t="s">
        <v>202</v>
      </c>
      <c r="B142" s="391"/>
      <c r="C142" s="391"/>
      <c r="D142" s="391"/>
      <c r="E142" s="391"/>
      <c r="F142" s="391"/>
      <c r="G142" s="391"/>
      <c r="H142" s="391"/>
      <c r="I142" s="391"/>
      <c r="J142" s="391"/>
      <c r="K142" s="391"/>
      <c r="L142" s="391"/>
      <c r="M142" s="391"/>
      <c r="AJ142" s="392" t="s">
        <v>203</v>
      </c>
      <c r="AK142" s="392"/>
      <c r="AL142" s="392"/>
      <c r="AM142" s="392"/>
      <c r="AN142" s="392"/>
      <c r="AO142" s="392"/>
      <c r="AP142" s="392"/>
      <c r="AQ142" s="392"/>
      <c r="AR142" s="392"/>
      <c r="AS142" s="392"/>
    </row>
    <row r="143" spans="1:45" ht="35.25" customHeight="1">
      <c r="A143" s="393" t="s">
        <v>204</v>
      </c>
      <c r="B143" s="393"/>
      <c r="C143" s="393"/>
      <c r="D143" s="393"/>
      <c r="E143" s="393"/>
      <c r="F143" s="393"/>
      <c r="G143" s="393"/>
      <c r="H143" s="393"/>
      <c r="I143" s="393"/>
      <c r="J143" s="393"/>
      <c r="K143" s="393"/>
      <c r="L143" s="393"/>
      <c r="M143" s="393"/>
      <c r="AJ143" s="392" t="s">
        <v>205</v>
      </c>
      <c r="AK143" s="392"/>
      <c r="AL143" s="392"/>
      <c r="AM143" s="392"/>
      <c r="AN143" s="392"/>
      <c r="AO143" s="392"/>
      <c r="AP143" s="392"/>
      <c r="AQ143" s="392"/>
      <c r="AR143" s="392"/>
      <c r="AS143" s="392"/>
    </row>
    <row r="144" spans="1:45" ht="33">
      <c r="A144" s="145"/>
      <c r="B144" s="145"/>
      <c r="C144" s="146"/>
      <c r="D144" s="147"/>
      <c r="E144" s="148"/>
      <c r="F144" s="148"/>
      <c r="G144" s="148"/>
      <c r="H144" s="148"/>
      <c r="I144" s="148"/>
      <c r="J144" s="150"/>
      <c r="K144" s="151"/>
      <c r="L144" s="151"/>
      <c r="M144" s="152"/>
      <c r="AJ144" s="153"/>
      <c r="AK144" s="153"/>
      <c r="AL144" s="154"/>
      <c r="AM144" s="155"/>
      <c r="AN144" s="155"/>
      <c r="AO144" s="155"/>
      <c r="AP144" s="155"/>
      <c r="AQ144" s="156"/>
      <c r="AR144" s="157"/>
      <c r="AS144" s="155"/>
    </row>
    <row r="145" spans="1:45" ht="33">
      <c r="A145" s="145"/>
      <c r="B145" s="145"/>
      <c r="C145" s="146"/>
      <c r="D145" s="147"/>
      <c r="E145" s="148"/>
      <c r="F145" s="148"/>
      <c r="G145" s="148"/>
      <c r="H145" s="148"/>
      <c r="I145" s="148"/>
      <c r="J145" s="150"/>
      <c r="K145" s="151"/>
      <c r="L145" s="151"/>
      <c r="M145" s="152"/>
      <c r="AJ145" s="153"/>
      <c r="AK145" s="153"/>
      <c r="AL145" s="154"/>
      <c r="AM145" s="155"/>
      <c r="AN145" s="155"/>
      <c r="AO145" s="155"/>
      <c r="AP145" s="155"/>
      <c r="AQ145" s="156"/>
      <c r="AR145" s="157"/>
      <c r="AS145" s="155"/>
    </row>
    <row r="146" spans="1:45" ht="33">
      <c r="A146" s="145"/>
      <c r="B146" s="145"/>
      <c r="C146" s="146"/>
      <c r="D146" s="147"/>
      <c r="E146" s="148"/>
      <c r="F146" s="148"/>
      <c r="G146" s="148"/>
      <c r="H146" s="148"/>
      <c r="I146" s="148"/>
      <c r="J146" s="150"/>
      <c r="K146" s="151"/>
      <c r="L146" s="151"/>
      <c r="M146" s="152"/>
      <c r="AJ146" s="153"/>
      <c r="AK146" s="153"/>
      <c r="AL146" s="154"/>
      <c r="AM146" s="155"/>
      <c r="AN146" s="155"/>
      <c r="AO146" s="155"/>
      <c r="AP146" s="155"/>
      <c r="AQ146" s="156"/>
      <c r="AR146" s="157"/>
      <c r="AS146" s="155"/>
    </row>
    <row r="147" spans="1:45" ht="33">
      <c r="A147" s="145"/>
      <c r="B147" s="145"/>
      <c r="C147" s="146"/>
      <c r="D147" s="147"/>
      <c r="E147" s="148"/>
      <c r="F147" s="148"/>
      <c r="G147" s="148"/>
      <c r="H147" s="148"/>
      <c r="I147" s="148"/>
      <c r="J147" s="150"/>
      <c r="K147" s="151"/>
      <c r="L147" s="151"/>
      <c r="M147" s="152"/>
      <c r="AJ147" s="153"/>
      <c r="AK147" s="153"/>
      <c r="AL147" s="154"/>
      <c r="AM147" s="155"/>
      <c r="AN147" s="155"/>
      <c r="AO147" s="155"/>
      <c r="AP147" s="155"/>
      <c r="AQ147" s="156"/>
      <c r="AR147" s="157"/>
      <c r="AS147" s="155"/>
    </row>
    <row r="148" spans="1:45" ht="33">
      <c r="A148" s="144"/>
      <c r="B148" s="144"/>
      <c r="C148" s="144"/>
      <c r="D148" s="149"/>
      <c r="E148" s="144"/>
      <c r="F148" s="144"/>
      <c r="G148" s="144"/>
      <c r="H148" s="144"/>
      <c r="I148" s="144"/>
      <c r="J148" s="144"/>
      <c r="K148" s="144"/>
      <c r="L148" s="144"/>
      <c r="M148" s="144"/>
      <c r="AJ148" s="392" t="s">
        <v>206</v>
      </c>
      <c r="AK148" s="392"/>
      <c r="AL148" s="392"/>
      <c r="AM148" s="392"/>
      <c r="AN148" s="392"/>
      <c r="AO148" s="392"/>
      <c r="AP148" s="392"/>
      <c r="AQ148" s="392"/>
      <c r="AR148" s="392"/>
      <c r="AS148" s="392"/>
    </row>
    <row r="149" spans="1:13" ht="33">
      <c r="A149" s="391"/>
      <c r="B149" s="391"/>
      <c r="C149" s="391"/>
      <c r="D149" s="391"/>
      <c r="E149" s="391"/>
      <c r="F149" s="391"/>
      <c r="G149" s="391"/>
      <c r="H149" s="391"/>
      <c r="I149" s="391"/>
      <c r="J149" s="391"/>
      <c r="K149" s="391"/>
      <c r="L149" s="391"/>
      <c r="M149" s="391"/>
    </row>
  </sheetData>
  <sheetProtection/>
  <autoFilter ref="A8:AT143"/>
  <mergeCells count="40">
    <mergeCell ref="AS5:AS7"/>
    <mergeCell ref="N5:R6"/>
    <mergeCell ref="S5:T6"/>
    <mergeCell ref="AI5:AJ6"/>
    <mergeCell ref="E5:H6"/>
    <mergeCell ref="I5:L6"/>
    <mergeCell ref="AC5:AH6"/>
    <mergeCell ref="AL5:AL7"/>
    <mergeCell ref="AM5:AM7"/>
    <mergeCell ref="AN5:AN7"/>
    <mergeCell ref="AP5:AP7"/>
    <mergeCell ref="AQ5:AQ7"/>
    <mergeCell ref="AR5:AR7"/>
    <mergeCell ref="AJ148:AS148"/>
    <mergeCell ref="A149:M149"/>
    <mergeCell ref="A5:A7"/>
    <mergeCell ref="B5:B7"/>
    <mergeCell ref="C5:C7"/>
    <mergeCell ref="I83:I84"/>
    <mergeCell ref="J83:J84"/>
    <mergeCell ref="K83:K84"/>
    <mergeCell ref="M5:M7"/>
    <mergeCell ref="Y5:Y7"/>
    <mergeCell ref="AJ140:AQ140"/>
    <mergeCell ref="A141:M141"/>
    <mergeCell ref="AJ141:AS141"/>
    <mergeCell ref="Z5:Z7"/>
    <mergeCell ref="AA5:AA7"/>
    <mergeCell ref="AB5:AB7"/>
    <mergeCell ref="AK5:AK7"/>
    <mergeCell ref="A142:M142"/>
    <mergeCell ref="AJ142:AS142"/>
    <mergeCell ref="A143:M143"/>
    <mergeCell ref="AJ143:AS143"/>
    <mergeCell ref="A1:AQ1"/>
    <mergeCell ref="A2:AQ2"/>
    <mergeCell ref="A3:AQ3"/>
    <mergeCell ref="A4:AQ4"/>
    <mergeCell ref="U5:X5"/>
    <mergeCell ref="U6:X6"/>
  </mergeCells>
  <printOptions/>
  <pageMargins left="0.41" right="0.31" top="0.42" bottom="0.31" header="0.2" footer="0.2"/>
  <pageSetup horizontalDpi="600" verticalDpi="600" orientation="landscape" paperSize="8" scale="3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9"/>
  <sheetViews>
    <sheetView view="pageBreakPreview" zoomScale="85" zoomScaleNormal="85" zoomScaleSheetLayoutView="85" zoomScalePageLayoutView="0" workbookViewId="0" topLeftCell="A1">
      <selection activeCell="A4" sqref="A4:K4"/>
    </sheetView>
  </sheetViews>
  <sheetFormatPr defaultColWidth="9.140625" defaultRowHeight="15"/>
  <cols>
    <col min="1" max="1" width="7.8515625" style="281" customWidth="1"/>
    <col min="2" max="2" width="28.00390625" style="283" customWidth="1"/>
    <col min="3" max="3" width="14.28125" style="284" customWidth="1"/>
    <col min="4" max="4" width="7.421875" style="281" customWidth="1"/>
    <col min="5" max="5" width="7.7109375" style="281" customWidth="1"/>
    <col min="6" max="6" width="12.7109375" style="280" bestFit="1" customWidth="1"/>
    <col min="7" max="7" width="10.8515625" style="284" customWidth="1"/>
    <col min="8" max="8" width="14.7109375" style="279" customWidth="1"/>
    <col min="9" max="9" width="16.7109375" style="280" customWidth="1"/>
    <col min="10" max="10" width="17.140625" style="279" customWidth="1"/>
    <col min="11" max="11" width="12.57421875" style="278" customWidth="1"/>
    <col min="12" max="12" width="32.00390625" style="278" customWidth="1"/>
    <col min="13" max="16384" width="9.140625" style="278" customWidth="1"/>
  </cols>
  <sheetData>
    <row r="1" spans="1:12" s="286" customFormat="1" ht="20.25">
      <c r="A1" s="460" t="s">
        <v>244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277"/>
    </row>
    <row r="2" spans="1:12" s="286" customFormat="1" ht="18.75">
      <c r="A2" s="461" t="s">
        <v>289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287"/>
    </row>
    <row r="3" spans="1:12" s="286" customFormat="1" ht="23.25" customHeight="1">
      <c r="A3" s="462" t="s">
        <v>245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161"/>
    </row>
    <row r="4" spans="1:11" s="285" customFormat="1" ht="30.75" customHeight="1">
      <c r="A4" s="463" t="s">
        <v>316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</row>
    <row r="5" spans="1:11" s="282" customFormat="1" ht="37.5" customHeight="1">
      <c r="A5" s="459" t="s">
        <v>284</v>
      </c>
      <c r="B5" s="459" t="s">
        <v>1</v>
      </c>
      <c r="C5" s="459" t="s">
        <v>238</v>
      </c>
      <c r="D5" s="464" t="s">
        <v>237</v>
      </c>
      <c r="E5" s="464"/>
      <c r="F5" s="464"/>
      <c r="G5" s="465" t="s">
        <v>242</v>
      </c>
      <c r="H5" s="458" t="s">
        <v>243</v>
      </c>
      <c r="I5" s="458"/>
      <c r="J5" s="458" t="s">
        <v>15</v>
      </c>
      <c r="K5" s="459" t="s">
        <v>16</v>
      </c>
    </row>
    <row r="6" spans="1:11" s="284" customFormat="1" ht="51" customHeight="1">
      <c r="A6" s="459"/>
      <c r="B6" s="459"/>
      <c r="C6" s="459"/>
      <c r="D6" s="342" t="s">
        <v>236</v>
      </c>
      <c r="E6" s="342" t="s">
        <v>235</v>
      </c>
      <c r="F6" s="342" t="s">
        <v>234</v>
      </c>
      <c r="G6" s="465"/>
      <c r="H6" s="296" t="s">
        <v>241</v>
      </c>
      <c r="I6" s="296" t="s">
        <v>239</v>
      </c>
      <c r="J6" s="458"/>
      <c r="K6" s="459"/>
    </row>
    <row r="7" spans="1:11" s="331" customFormat="1" ht="25.5" customHeight="1">
      <c r="A7" s="330">
        <v>1</v>
      </c>
      <c r="B7" s="330">
        <v>2</v>
      </c>
      <c r="C7" s="330">
        <v>3</v>
      </c>
      <c r="D7" s="330">
        <v>4</v>
      </c>
      <c r="E7" s="330">
        <v>5</v>
      </c>
      <c r="F7" s="330">
        <v>6</v>
      </c>
      <c r="G7" s="330">
        <v>7</v>
      </c>
      <c r="H7" s="330">
        <v>8</v>
      </c>
      <c r="I7" s="330">
        <v>9</v>
      </c>
      <c r="J7" s="330">
        <v>10</v>
      </c>
      <c r="K7" s="330">
        <v>11</v>
      </c>
    </row>
    <row r="8" spans="1:11" s="288" customFormat="1" ht="33" customHeight="1">
      <c r="A8" s="324"/>
      <c r="B8" s="326" t="s">
        <v>36</v>
      </c>
      <c r="C8" s="324"/>
      <c r="D8" s="324"/>
      <c r="E8" s="324"/>
      <c r="F8" s="324"/>
      <c r="G8" s="324"/>
      <c r="H8" s="324"/>
      <c r="I8" s="324"/>
      <c r="J8" s="327">
        <f>SUM(J10:J96)</f>
        <v>577112000</v>
      </c>
      <c r="K8" s="324"/>
    </row>
    <row r="9" spans="1:11" s="318" customFormat="1" ht="36" customHeight="1">
      <c r="A9" s="329" t="s">
        <v>285</v>
      </c>
      <c r="B9" s="319" t="s">
        <v>286</v>
      </c>
      <c r="C9" s="320"/>
      <c r="D9" s="321"/>
      <c r="E9" s="322"/>
      <c r="F9" s="323"/>
      <c r="G9" s="350"/>
      <c r="H9" s="298"/>
      <c r="I9" s="298"/>
      <c r="J9" s="298"/>
      <c r="K9" s="298"/>
    </row>
    <row r="10" spans="1:12" ht="43.5" customHeight="1">
      <c r="A10" s="344">
        <v>1</v>
      </c>
      <c r="B10" s="340" t="s">
        <v>222</v>
      </c>
      <c r="C10" s="341" t="s">
        <v>224</v>
      </c>
      <c r="D10" s="338">
        <v>5</v>
      </c>
      <c r="E10" s="292">
        <v>404</v>
      </c>
      <c r="F10" s="339">
        <v>80.5</v>
      </c>
      <c r="G10" s="350">
        <v>80.5</v>
      </c>
      <c r="H10" s="293">
        <v>40000</v>
      </c>
      <c r="I10" s="293">
        <f>G10*H10</f>
        <v>3220000</v>
      </c>
      <c r="J10" s="298">
        <f>I10</f>
        <v>3220000</v>
      </c>
      <c r="K10" s="293"/>
      <c r="L10" s="332"/>
    </row>
    <row r="11" spans="1:12" ht="46.5" customHeight="1">
      <c r="A11" s="343">
        <v>2</v>
      </c>
      <c r="B11" s="340" t="s">
        <v>223</v>
      </c>
      <c r="C11" s="341" t="s">
        <v>224</v>
      </c>
      <c r="D11" s="338">
        <v>5</v>
      </c>
      <c r="E11" s="292">
        <v>391</v>
      </c>
      <c r="F11" s="339">
        <v>23.2</v>
      </c>
      <c r="G11" s="350">
        <v>23.200000000000003</v>
      </c>
      <c r="H11" s="293">
        <v>40000</v>
      </c>
      <c r="I11" s="293">
        <f aca="true" t="shared" si="0" ref="I11:I36">G11*H11</f>
        <v>928000.0000000001</v>
      </c>
      <c r="J11" s="298">
        <f>I11</f>
        <v>928000.0000000001</v>
      </c>
      <c r="K11" s="293"/>
      <c r="L11" s="333"/>
    </row>
    <row r="12" spans="1:12" ht="46.5" customHeight="1">
      <c r="A12" s="328">
        <v>3</v>
      </c>
      <c r="B12" s="337" t="s">
        <v>39</v>
      </c>
      <c r="C12" s="336" t="s">
        <v>224</v>
      </c>
      <c r="D12" s="338">
        <v>5</v>
      </c>
      <c r="E12" s="335">
        <v>405</v>
      </c>
      <c r="F12" s="294">
        <v>174</v>
      </c>
      <c r="G12" s="350">
        <v>123.7</v>
      </c>
      <c r="H12" s="293">
        <v>40000</v>
      </c>
      <c r="I12" s="293">
        <f t="shared" si="0"/>
        <v>4948000</v>
      </c>
      <c r="J12" s="298">
        <f>I12</f>
        <v>4948000</v>
      </c>
      <c r="K12" s="293"/>
      <c r="L12" s="334"/>
    </row>
    <row r="13" spans="1:11" ht="39" customHeight="1">
      <c r="A13" s="328">
        <v>4</v>
      </c>
      <c r="B13" s="337" t="s">
        <v>230</v>
      </c>
      <c r="C13" s="336" t="s">
        <v>225</v>
      </c>
      <c r="D13" s="338">
        <v>9</v>
      </c>
      <c r="E13" s="292">
        <v>215</v>
      </c>
      <c r="F13" s="339">
        <v>234.4</v>
      </c>
      <c r="G13" s="350">
        <v>25</v>
      </c>
      <c r="H13" s="293">
        <v>40000</v>
      </c>
      <c r="I13" s="293">
        <f t="shared" si="0"/>
        <v>1000000</v>
      </c>
      <c r="J13" s="298">
        <f>I13</f>
        <v>1000000</v>
      </c>
      <c r="K13" s="293"/>
    </row>
    <row r="14" spans="1:11" ht="39" customHeight="1">
      <c r="A14" s="452">
        <v>5</v>
      </c>
      <c r="B14" s="453" t="s">
        <v>40</v>
      </c>
      <c r="C14" s="454" t="s">
        <v>225</v>
      </c>
      <c r="D14" s="455">
        <v>4</v>
      </c>
      <c r="E14" s="292">
        <v>21</v>
      </c>
      <c r="F14" s="339">
        <v>229.8</v>
      </c>
      <c r="G14" s="350">
        <v>19</v>
      </c>
      <c r="H14" s="293">
        <v>40000</v>
      </c>
      <c r="I14" s="293">
        <f t="shared" si="0"/>
        <v>760000</v>
      </c>
      <c r="J14" s="298">
        <f>SUM(I14:I15)</f>
        <v>3372000</v>
      </c>
      <c r="K14" s="293"/>
    </row>
    <row r="15" spans="1:11" ht="39" customHeight="1">
      <c r="A15" s="452"/>
      <c r="B15" s="453"/>
      <c r="C15" s="454"/>
      <c r="D15" s="455"/>
      <c r="E15" s="292">
        <v>41</v>
      </c>
      <c r="F15" s="339">
        <v>617</v>
      </c>
      <c r="G15" s="350">
        <v>65.3</v>
      </c>
      <c r="H15" s="293">
        <v>40000</v>
      </c>
      <c r="I15" s="293">
        <f t="shared" si="0"/>
        <v>2612000</v>
      </c>
      <c r="J15" s="298"/>
      <c r="K15" s="293"/>
    </row>
    <row r="16" spans="1:11" ht="51" customHeight="1">
      <c r="A16" s="343">
        <v>6</v>
      </c>
      <c r="B16" s="337" t="s">
        <v>41</v>
      </c>
      <c r="C16" s="336" t="s">
        <v>225</v>
      </c>
      <c r="D16" s="338">
        <v>9</v>
      </c>
      <c r="E16" s="292">
        <v>1</v>
      </c>
      <c r="F16" s="339">
        <v>505.8</v>
      </c>
      <c r="G16" s="350">
        <v>505.8</v>
      </c>
      <c r="H16" s="293">
        <v>40000</v>
      </c>
      <c r="I16" s="293">
        <f t="shared" si="0"/>
        <v>20232000</v>
      </c>
      <c r="J16" s="298">
        <f>I16</f>
        <v>20232000</v>
      </c>
      <c r="K16" s="293"/>
    </row>
    <row r="17" spans="1:11" ht="30" customHeight="1">
      <c r="A17" s="452">
        <v>7</v>
      </c>
      <c r="B17" s="456" t="s">
        <v>221</v>
      </c>
      <c r="C17" s="457" t="s">
        <v>226</v>
      </c>
      <c r="D17" s="455">
        <v>12</v>
      </c>
      <c r="E17" s="292">
        <v>222</v>
      </c>
      <c r="F17" s="451">
        <v>95.3</v>
      </c>
      <c r="G17" s="350">
        <v>68.3</v>
      </c>
      <c r="H17" s="293">
        <v>40000</v>
      </c>
      <c r="I17" s="293">
        <f t="shared" si="0"/>
        <v>2732000</v>
      </c>
      <c r="J17" s="298">
        <f>SUM(I17:I19)</f>
        <v>4284000</v>
      </c>
      <c r="K17" s="293"/>
    </row>
    <row r="18" spans="1:11" ht="30" customHeight="1">
      <c r="A18" s="452"/>
      <c r="B18" s="456"/>
      <c r="C18" s="457"/>
      <c r="D18" s="455"/>
      <c r="E18" s="292">
        <v>222</v>
      </c>
      <c r="F18" s="451"/>
      <c r="G18" s="350">
        <v>27</v>
      </c>
      <c r="H18" s="293">
        <v>40000</v>
      </c>
      <c r="I18" s="293">
        <f t="shared" si="0"/>
        <v>1080000</v>
      </c>
      <c r="J18" s="298"/>
      <c r="K18" s="293"/>
    </row>
    <row r="19" spans="1:11" ht="30" customHeight="1">
      <c r="A19" s="452"/>
      <c r="B19" s="456"/>
      <c r="C19" s="457"/>
      <c r="D19" s="455"/>
      <c r="E19" s="292">
        <v>488</v>
      </c>
      <c r="F19" s="339">
        <v>197.7</v>
      </c>
      <c r="G19" s="351">
        <v>11.8</v>
      </c>
      <c r="H19" s="293">
        <v>40000</v>
      </c>
      <c r="I19" s="293">
        <f t="shared" si="0"/>
        <v>472000</v>
      </c>
      <c r="J19" s="298"/>
      <c r="K19" s="293"/>
    </row>
    <row r="20" spans="1:11" ht="39.75" customHeight="1">
      <c r="A20" s="343">
        <v>8</v>
      </c>
      <c r="B20" s="337" t="s">
        <v>43</v>
      </c>
      <c r="C20" s="336" t="s">
        <v>226</v>
      </c>
      <c r="D20" s="338">
        <v>12</v>
      </c>
      <c r="E20" s="292">
        <v>187</v>
      </c>
      <c r="F20" s="339">
        <v>570.9</v>
      </c>
      <c r="G20" s="350">
        <v>242.6</v>
      </c>
      <c r="H20" s="293">
        <v>40000</v>
      </c>
      <c r="I20" s="293">
        <f t="shared" si="0"/>
        <v>9704000</v>
      </c>
      <c r="J20" s="298">
        <f>I20</f>
        <v>9704000</v>
      </c>
      <c r="K20" s="293"/>
    </row>
    <row r="21" spans="1:11" ht="28.5" customHeight="1">
      <c r="A21" s="452">
        <v>9</v>
      </c>
      <c r="B21" s="456" t="s">
        <v>240</v>
      </c>
      <c r="C21" s="457" t="s">
        <v>226</v>
      </c>
      <c r="D21" s="455">
        <v>11</v>
      </c>
      <c r="E21" s="292">
        <v>271</v>
      </c>
      <c r="F21" s="339">
        <v>259.9</v>
      </c>
      <c r="G21" s="351">
        <v>128.4</v>
      </c>
      <c r="H21" s="293">
        <v>40000</v>
      </c>
      <c r="I21" s="293">
        <f t="shared" si="0"/>
        <v>5136000</v>
      </c>
      <c r="J21" s="298">
        <f>SUM(I21:I23)</f>
        <v>14016000</v>
      </c>
      <c r="K21" s="293"/>
    </row>
    <row r="22" spans="1:11" ht="28.5" customHeight="1">
      <c r="A22" s="452"/>
      <c r="B22" s="456"/>
      <c r="C22" s="457"/>
      <c r="D22" s="455"/>
      <c r="E22" s="292">
        <v>274</v>
      </c>
      <c r="F22" s="339">
        <v>134.7</v>
      </c>
      <c r="G22" s="351">
        <v>134.7</v>
      </c>
      <c r="H22" s="293">
        <v>40000</v>
      </c>
      <c r="I22" s="293">
        <f t="shared" si="0"/>
        <v>5388000</v>
      </c>
      <c r="J22" s="298"/>
      <c r="K22" s="293"/>
    </row>
    <row r="23" spans="1:11" ht="28.5" customHeight="1">
      <c r="A23" s="452"/>
      <c r="B23" s="456"/>
      <c r="C23" s="457"/>
      <c r="D23" s="455"/>
      <c r="E23" s="292">
        <v>272</v>
      </c>
      <c r="F23" s="339">
        <v>87.3</v>
      </c>
      <c r="G23" s="351">
        <v>87.3</v>
      </c>
      <c r="H23" s="293">
        <v>40000</v>
      </c>
      <c r="I23" s="293">
        <f t="shared" si="0"/>
        <v>3492000</v>
      </c>
      <c r="J23" s="298"/>
      <c r="K23" s="293"/>
    </row>
    <row r="24" spans="1:11" ht="58.5" customHeight="1">
      <c r="A24" s="343">
        <v>10</v>
      </c>
      <c r="B24" s="295" t="s">
        <v>231</v>
      </c>
      <c r="C24" s="341" t="s">
        <v>226</v>
      </c>
      <c r="D24" s="338">
        <v>11</v>
      </c>
      <c r="E24" s="292">
        <v>380</v>
      </c>
      <c r="F24" s="339">
        <v>631.6</v>
      </c>
      <c r="G24" s="351">
        <v>489.5</v>
      </c>
      <c r="H24" s="293">
        <v>40000</v>
      </c>
      <c r="I24" s="293">
        <f t="shared" si="0"/>
        <v>19580000</v>
      </c>
      <c r="J24" s="298">
        <f>I24</f>
        <v>19580000</v>
      </c>
      <c r="K24" s="293"/>
    </row>
    <row r="25" spans="1:11" ht="41.25" customHeight="1">
      <c r="A25" s="343">
        <v>11</v>
      </c>
      <c r="B25" s="340" t="s">
        <v>232</v>
      </c>
      <c r="C25" s="341" t="s">
        <v>226</v>
      </c>
      <c r="D25" s="338">
        <v>12</v>
      </c>
      <c r="E25" s="292">
        <v>189</v>
      </c>
      <c r="F25" s="339">
        <v>88.8</v>
      </c>
      <c r="G25" s="351">
        <v>88.8</v>
      </c>
      <c r="H25" s="293">
        <v>40000</v>
      </c>
      <c r="I25" s="293">
        <f t="shared" si="0"/>
        <v>3552000</v>
      </c>
      <c r="J25" s="298">
        <f>I25</f>
        <v>3552000</v>
      </c>
      <c r="K25" s="293"/>
    </row>
    <row r="26" spans="1:11" ht="29.25" customHeight="1">
      <c r="A26" s="452">
        <v>12</v>
      </c>
      <c r="B26" s="453" t="s">
        <v>42</v>
      </c>
      <c r="C26" s="454" t="s">
        <v>226</v>
      </c>
      <c r="D26" s="455">
        <v>11</v>
      </c>
      <c r="E26" s="292">
        <v>275</v>
      </c>
      <c r="F26" s="339">
        <v>286.5</v>
      </c>
      <c r="G26" s="350">
        <v>32.8</v>
      </c>
      <c r="H26" s="293">
        <v>40000</v>
      </c>
      <c r="I26" s="293">
        <f t="shared" si="0"/>
        <v>1312000</v>
      </c>
      <c r="J26" s="298">
        <f>SUM(I26:I27)</f>
        <v>27708000</v>
      </c>
      <c r="K26" s="293"/>
    </row>
    <row r="27" spans="1:11" ht="29.25" customHeight="1">
      <c r="A27" s="452"/>
      <c r="B27" s="453"/>
      <c r="C27" s="454"/>
      <c r="D27" s="455"/>
      <c r="E27" s="292">
        <v>301</v>
      </c>
      <c r="F27" s="339">
        <v>1104.4</v>
      </c>
      <c r="G27" s="350">
        <v>659.9</v>
      </c>
      <c r="H27" s="293">
        <v>40000</v>
      </c>
      <c r="I27" s="293">
        <f t="shared" si="0"/>
        <v>26396000</v>
      </c>
      <c r="J27" s="298"/>
      <c r="K27" s="293"/>
    </row>
    <row r="28" spans="1:11" ht="33" customHeight="1">
      <c r="A28" s="452">
        <v>13</v>
      </c>
      <c r="B28" s="453" t="s">
        <v>45</v>
      </c>
      <c r="C28" s="454" t="s">
        <v>228</v>
      </c>
      <c r="D28" s="455">
        <v>13</v>
      </c>
      <c r="E28" s="292">
        <v>77</v>
      </c>
      <c r="F28" s="451">
        <v>1003.8</v>
      </c>
      <c r="G28" s="350">
        <v>178.79999999999998</v>
      </c>
      <c r="H28" s="293">
        <v>40000</v>
      </c>
      <c r="I28" s="293">
        <f t="shared" si="0"/>
        <v>7151999.999999999</v>
      </c>
      <c r="J28" s="298">
        <f>SUM(I28:I30)</f>
        <v>25176000</v>
      </c>
      <c r="K28" s="293"/>
    </row>
    <row r="29" spans="1:11" ht="33" customHeight="1">
      <c r="A29" s="452"/>
      <c r="B29" s="453"/>
      <c r="C29" s="454"/>
      <c r="D29" s="455"/>
      <c r="E29" s="292">
        <v>77</v>
      </c>
      <c r="F29" s="451"/>
      <c r="G29" s="350">
        <v>206.6</v>
      </c>
      <c r="H29" s="293">
        <v>40000</v>
      </c>
      <c r="I29" s="293">
        <f t="shared" si="0"/>
        <v>8264000</v>
      </c>
      <c r="J29" s="298"/>
      <c r="K29" s="293"/>
    </row>
    <row r="30" spans="1:11" ht="33" customHeight="1">
      <c r="A30" s="452"/>
      <c r="B30" s="453"/>
      <c r="C30" s="454"/>
      <c r="D30" s="455"/>
      <c r="E30" s="292">
        <v>98</v>
      </c>
      <c r="F30" s="339">
        <v>553.5</v>
      </c>
      <c r="G30" s="350">
        <v>244</v>
      </c>
      <c r="H30" s="293">
        <v>40000</v>
      </c>
      <c r="I30" s="293">
        <f t="shared" si="0"/>
        <v>9760000</v>
      </c>
      <c r="J30" s="298"/>
      <c r="K30" s="293"/>
    </row>
    <row r="31" spans="1:11" ht="37.5" customHeight="1">
      <c r="A31" s="343">
        <v>14</v>
      </c>
      <c r="B31" s="337" t="s">
        <v>46</v>
      </c>
      <c r="C31" s="336" t="s">
        <v>228</v>
      </c>
      <c r="D31" s="338">
        <v>13</v>
      </c>
      <c r="E31" s="292">
        <v>97</v>
      </c>
      <c r="F31" s="339">
        <v>340.6</v>
      </c>
      <c r="G31" s="350">
        <v>229.1</v>
      </c>
      <c r="H31" s="293">
        <v>40000</v>
      </c>
      <c r="I31" s="293">
        <f t="shared" si="0"/>
        <v>9164000</v>
      </c>
      <c r="J31" s="298">
        <f>I31</f>
        <v>9164000</v>
      </c>
      <c r="K31" s="293"/>
    </row>
    <row r="32" spans="1:11" ht="37.5" customHeight="1">
      <c r="A32" s="343">
        <v>15</v>
      </c>
      <c r="B32" s="337" t="s">
        <v>47</v>
      </c>
      <c r="C32" s="336" t="s">
        <v>228</v>
      </c>
      <c r="D32" s="338">
        <v>13</v>
      </c>
      <c r="E32" s="292">
        <v>113</v>
      </c>
      <c r="F32" s="339">
        <v>724.6</v>
      </c>
      <c r="G32" s="350">
        <v>241.8</v>
      </c>
      <c r="H32" s="293">
        <v>40000</v>
      </c>
      <c r="I32" s="293">
        <f t="shared" si="0"/>
        <v>9672000</v>
      </c>
      <c r="J32" s="298">
        <f>I32</f>
        <v>9672000</v>
      </c>
      <c r="K32" s="293"/>
    </row>
    <row r="33" spans="1:11" ht="37.5" customHeight="1">
      <c r="A33" s="452">
        <v>16</v>
      </c>
      <c r="B33" s="453" t="s">
        <v>44</v>
      </c>
      <c r="C33" s="454" t="s">
        <v>228</v>
      </c>
      <c r="D33" s="455">
        <v>13</v>
      </c>
      <c r="E33" s="292">
        <v>76</v>
      </c>
      <c r="F33" s="451">
        <v>968.9</v>
      </c>
      <c r="G33" s="350">
        <v>86</v>
      </c>
      <c r="H33" s="293">
        <v>40000</v>
      </c>
      <c r="I33" s="293">
        <f t="shared" si="0"/>
        <v>3440000</v>
      </c>
      <c r="J33" s="298">
        <f>SUM(I33:I34)</f>
        <v>4144000</v>
      </c>
      <c r="K33" s="293"/>
    </row>
    <row r="34" spans="1:11" ht="37.5" customHeight="1">
      <c r="A34" s="452"/>
      <c r="B34" s="453"/>
      <c r="C34" s="454"/>
      <c r="D34" s="455"/>
      <c r="E34" s="292">
        <v>76</v>
      </c>
      <c r="F34" s="451"/>
      <c r="G34" s="350">
        <v>17.6</v>
      </c>
      <c r="H34" s="293">
        <v>40000</v>
      </c>
      <c r="I34" s="293">
        <f t="shared" si="0"/>
        <v>704000</v>
      </c>
      <c r="J34" s="298"/>
      <c r="K34" s="293"/>
    </row>
    <row r="35" spans="1:11" ht="37.5" customHeight="1">
      <c r="A35" s="343">
        <v>17</v>
      </c>
      <c r="B35" s="340" t="s">
        <v>220</v>
      </c>
      <c r="C35" s="341" t="s">
        <v>227</v>
      </c>
      <c r="D35" s="338">
        <v>12</v>
      </c>
      <c r="E35" s="292">
        <v>234</v>
      </c>
      <c r="F35" s="339">
        <v>571.9</v>
      </c>
      <c r="G35" s="350">
        <v>145.8</v>
      </c>
      <c r="H35" s="293">
        <v>40000</v>
      </c>
      <c r="I35" s="293">
        <f t="shared" si="0"/>
        <v>5832000</v>
      </c>
      <c r="J35" s="298">
        <f>I35</f>
        <v>5832000</v>
      </c>
      <c r="K35" s="293"/>
    </row>
    <row r="36" spans="1:11" ht="60" customHeight="1">
      <c r="A36" s="343">
        <v>18</v>
      </c>
      <c r="B36" s="340" t="s">
        <v>233</v>
      </c>
      <c r="C36" s="341" t="s">
        <v>229</v>
      </c>
      <c r="D36" s="338">
        <v>9</v>
      </c>
      <c r="E36" s="292">
        <v>69</v>
      </c>
      <c r="F36" s="339">
        <v>563.5</v>
      </c>
      <c r="G36" s="350">
        <v>279.8</v>
      </c>
      <c r="H36" s="293">
        <v>40000</v>
      </c>
      <c r="I36" s="293">
        <f t="shared" si="0"/>
        <v>11192000</v>
      </c>
      <c r="J36" s="298">
        <f>I36</f>
        <v>11192000</v>
      </c>
      <c r="K36" s="293"/>
    </row>
    <row r="37" spans="1:11" s="318" customFormat="1" ht="36" customHeight="1">
      <c r="A37" s="329" t="s">
        <v>287</v>
      </c>
      <c r="B37" s="319" t="s">
        <v>288</v>
      </c>
      <c r="C37" s="320"/>
      <c r="D37" s="321"/>
      <c r="E37" s="322"/>
      <c r="F37" s="323"/>
      <c r="G37" s="350"/>
      <c r="H37" s="298"/>
      <c r="I37" s="298"/>
      <c r="J37" s="298"/>
      <c r="K37" s="298"/>
    </row>
    <row r="38" spans="1:22" ht="41.25" customHeight="1">
      <c r="A38" s="312">
        <v>1</v>
      </c>
      <c r="B38" s="299" t="s">
        <v>283</v>
      </c>
      <c r="C38" s="315" t="s">
        <v>228</v>
      </c>
      <c r="D38" s="312">
        <v>13</v>
      </c>
      <c r="E38" s="314">
        <v>91</v>
      </c>
      <c r="F38" s="314">
        <v>961.5</v>
      </c>
      <c r="G38" s="352">
        <v>16.7</v>
      </c>
      <c r="H38" s="293">
        <v>40000</v>
      </c>
      <c r="I38" s="300">
        <f aca="true" t="shared" si="1" ref="I38:I96">G38*40000</f>
        <v>668000</v>
      </c>
      <c r="J38" s="304">
        <f>SUM(I38:I38)</f>
        <v>668000</v>
      </c>
      <c r="K38" s="325"/>
      <c r="L38" s="448"/>
      <c r="M38" s="449"/>
      <c r="N38" s="450"/>
      <c r="O38" s="290"/>
      <c r="P38" s="290"/>
      <c r="Q38" s="291"/>
      <c r="R38" s="291">
        <f>SUM(G10:G36)</f>
        <v>4443.1</v>
      </c>
      <c r="S38" s="293"/>
      <c r="T38" s="297">
        <f>SUM(I10:I36)</f>
        <v>177724000</v>
      </c>
      <c r="U38" s="297">
        <f>SUM(J10:J36)</f>
        <v>177724000</v>
      </c>
      <c r="V38" s="291"/>
    </row>
    <row r="39" spans="1:21" ht="41.25" customHeight="1">
      <c r="A39" s="312">
        <v>2</v>
      </c>
      <c r="B39" s="299" t="s">
        <v>282</v>
      </c>
      <c r="C39" s="315" t="s">
        <v>228</v>
      </c>
      <c r="D39" s="312">
        <v>13</v>
      </c>
      <c r="E39" s="314">
        <v>409</v>
      </c>
      <c r="F39" s="314">
        <v>949.2</v>
      </c>
      <c r="G39" s="352">
        <v>298.5</v>
      </c>
      <c r="H39" s="293">
        <v>40000</v>
      </c>
      <c r="I39" s="300">
        <f t="shared" si="1"/>
        <v>11940000</v>
      </c>
      <c r="J39" s="444">
        <f>SUM(I39:I41)</f>
        <v>15900000</v>
      </c>
      <c r="K39" s="325"/>
      <c r="L39" s="289"/>
      <c r="M39" s="283"/>
      <c r="N39" s="284"/>
      <c r="O39" s="281"/>
      <c r="P39" s="281"/>
      <c r="Q39" s="280"/>
      <c r="R39" s="284"/>
      <c r="S39" s="279"/>
      <c r="T39" s="280"/>
      <c r="U39" s="279"/>
    </row>
    <row r="40" spans="1:21" ht="41.25" customHeight="1">
      <c r="A40" s="312">
        <v>2</v>
      </c>
      <c r="B40" s="299" t="s">
        <v>282</v>
      </c>
      <c r="C40" s="315" t="s">
        <v>228</v>
      </c>
      <c r="D40" s="314">
        <v>13</v>
      </c>
      <c r="E40" s="317">
        <v>410</v>
      </c>
      <c r="F40" s="316">
        <v>175.4</v>
      </c>
      <c r="G40" s="352">
        <v>25.2</v>
      </c>
      <c r="H40" s="293">
        <v>40000</v>
      </c>
      <c r="I40" s="300">
        <f t="shared" si="1"/>
        <v>1008000</v>
      </c>
      <c r="J40" s="444"/>
      <c r="K40" s="325"/>
      <c r="L40" s="289"/>
      <c r="M40" s="283"/>
      <c r="N40" s="284"/>
      <c r="O40" s="281"/>
      <c r="P40" s="281"/>
      <c r="Q40" s="280"/>
      <c r="R40" s="284"/>
      <c r="S40" s="279"/>
      <c r="T40" s="280"/>
      <c r="U40" s="279"/>
    </row>
    <row r="41" spans="1:21" ht="41.25" customHeight="1">
      <c r="A41" s="312">
        <v>2</v>
      </c>
      <c r="B41" s="299" t="s">
        <v>282</v>
      </c>
      <c r="C41" s="315" t="s">
        <v>228</v>
      </c>
      <c r="D41" s="314">
        <v>13</v>
      </c>
      <c r="E41" s="317">
        <v>411</v>
      </c>
      <c r="F41" s="316">
        <v>448.1</v>
      </c>
      <c r="G41" s="352">
        <v>73.8</v>
      </c>
      <c r="H41" s="293">
        <v>40000</v>
      </c>
      <c r="I41" s="300">
        <f t="shared" si="1"/>
        <v>2952000</v>
      </c>
      <c r="J41" s="444"/>
      <c r="K41" s="325"/>
      <c r="L41" s="289"/>
      <c r="M41" s="283"/>
      <c r="N41" s="284"/>
      <c r="O41" s="281"/>
      <c r="P41" s="281"/>
      <c r="Q41" s="280"/>
      <c r="R41" s="284"/>
      <c r="S41" s="279"/>
      <c r="T41" s="280"/>
      <c r="U41" s="279"/>
    </row>
    <row r="42" spans="1:21" ht="41.25" customHeight="1">
      <c r="A42" s="312">
        <v>3</v>
      </c>
      <c r="B42" s="299" t="s">
        <v>281</v>
      </c>
      <c r="C42" s="315" t="s">
        <v>228</v>
      </c>
      <c r="D42" s="314">
        <v>13</v>
      </c>
      <c r="E42" s="314">
        <v>90</v>
      </c>
      <c r="F42" s="313">
        <v>976</v>
      </c>
      <c r="G42" s="352">
        <v>6.9</v>
      </c>
      <c r="H42" s="293">
        <v>40000</v>
      </c>
      <c r="I42" s="300">
        <f t="shared" si="1"/>
        <v>276000</v>
      </c>
      <c r="J42" s="304">
        <f>SUM(I42:I42)</f>
        <v>276000</v>
      </c>
      <c r="K42" s="325"/>
      <c r="L42" s="289"/>
      <c r="M42" s="283"/>
      <c r="N42" s="284"/>
      <c r="O42" s="281"/>
      <c r="P42" s="281"/>
      <c r="Q42" s="280"/>
      <c r="R42" s="284"/>
      <c r="S42" s="279"/>
      <c r="T42" s="280"/>
      <c r="U42" s="279"/>
    </row>
    <row r="43" spans="1:21" ht="41.25" customHeight="1">
      <c r="A43" s="312">
        <v>4</v>
      </c>
      <c r="B43" s="299" t="s">
        <v>280</v>
      </c>
      <c r="C43" s="315" t="s">
        <v>226</v>
      </c>
      <c r="D43" s="314">
        <v>60</v>
      </c>
      <c r="E43" s="314">
        <v>2</v>
      </c>
      <c r="F43" s="313">
        <v>497.9</v>
      </c>
      <c r="G43" s="352">
        <v>74.1</v>
      </c>
      <c r="H43" s="293">
        <v>40000</v>
      </c>
      <c r="I43" s="300">
        <f t="shared" si="1"/>
        <v>2964000</v>
      </c>
      <c r="J43" s="444">
        <f>SUM(I43:I44)</f>
        <v>9036000</v>
      </c>
      <c r="K43" s="325"/>
      <c r="L43" s="289"/>
      <c r="M43" s="283"/>
      <c r="N43" s="284"/>
      <c r="O43" s="281"/>
      <c r="P43" s="281"/>
      <c r="Q43" s="280"/>
      <c r="R43" s="284"/>
      <c r="S43" s="279"/>
      <c r="T43" s="280"/>
      <c r="U43" s="279"/>
    </row>
    <row r="44" spans="1:21" ht="41.25" customHeight="1">
      <c r="A44" s="312">
        <v>4</v>
      </c>
      <c r="B44" s="308" t="s">
        <v>279</v>
      </c>
      <c r="C44" s="301" t="s">
        <v>226</v>
      </c>
      <c r="D44" s="303">
        <v>12</v>
      </c>
      <c r="E44" s="303">
        <v>151</v>
      </c>
      <c r="F44" s="309">
        <v>556.4</v>
      </c>
      <c r="G44" s="352">
        <v>151.8</v>
      </c>
      <c r="H44" s="293">
        <v>40000</v>
      </c>
      <c r="I44" s="300">
        <f t="shared" si="1"/>
        <v>6072000</v>
      </c>
      <c r="J44" s="444"/>
      <c r="K44" s="325"/>
      <c r="L44" s="289"/>
      <c r="M44" s="283"/>
      <c r="N44" s="284"/>
      <c r="O44" s="281"/>
      <c r="P44" s="281"/>
      <c r="Q44" s="280"/>
      <c r="R44" s="284"/>
      <c r="S44" s="279"/>
      <c r="T44" s="280"/>
      <c r="U44" s="279"/>
    </row>
    <row r="45" spans="1:21" ht="41.25" customHeight="1">
      <c r="A45" s="306">
        <v>6</v>
      </c>
      <c r="B45" s="311" t="s">
        <v>278</v>
      </c>
      <c r="C45" s="306" t="s">
        <v>227</v>
      </c>
      <c r="D45" s="309">
        <v>12</v>
      </c>
      <c r="E45" s="309">
        <v>213</v>
      </c>
      <c r="F45" s="310">
        <v>53.6</v>
      </c>
      <c r="G45" s="352">
        <v>53.6</v>
      </c>
      <c r="H45" s="293">
        <v>40000</v>
      </c>
      <c r="I45" s="300">
        <f t="shared" si="1"/>
        <v>2144000</v>
      </c>
      <c r="J45" s="444">
        <f>SUM(I45:I46)</f>
        <v>3896000</v>
      </c>
      <c r="K45" s="325"/>
      <c r="L45" s="289"/>
      <c r="M45" s="283"/>
      <c r="N45" s="284"/>
      <c r="O45" s="281"/>
      <c r="P45" s="281"/>
      <c r="Q45" s="280"/>
      <c r="R45" s="284"/>
      <c r="S45" s="279"/>
      <c r="T45" s="280"/>
      <c r="U45" s="279"/>
    </row>
    <row r="46" spans="1:21" ht="41.25" customHeight="1">
      <c r="A46" s="306">
        <v>6</v>
      </c>
      <c r="B46" s="311" t="s">
        <v>278</v>
      </c>
      <c r="C46" s="306" t="s">
        <v>227</v>
      </c>
      <c r="D46" s="309">
        <v>12</v>
      </c>
      <c r="E46" s="309">
        <v>216</v>
      </c>
      <c r="F46" s="310">
        <v>43.8</v>
      </c>
      <c r="G46" s="352">
        <v>43.8</v>
      </c>
      <c r="H46" s="293">
        <v>40000</v>
      </c>
      <c r="I46" s="300">
        <f t="shared" si="1"/>
        <v>1752000</v>
      </c>
      <c r="J46" s="444"/>
      <c r="K46" s="325"/>
      <c r="L46" s="289"/>
      <c r="M46" s="283"/>
      <c r="N46" s="284"/>
      <c r="O46" s="281"/>
      <c r="P46" s="281"/>
      <c r="Q46" s="280"/>
      <c r="R46" s="284"/>
      <c r="S46" s="279"/>
      <c r="T46" s="280"/>
      <c r="U46" s="279"/>
    </row>
    <row r="47" spans="1:21" ht="41.25" customHeight="1">
      <c r="A47" s="306">
        <v>9</v>
      </c>
      <c r="B47" s="308" t="s">
        <v>277</v>
      </c>
      <c r="C47" s="301" t="s">
        <v>228</v>
      </c>
      <c r="D47" s="303">
        <v>13</v>
      </c>
      <c r="E47" s="303">
        <v>101</v>
      </c>
      <c r="F47" s="302">
        <v>316.9</v>
      </c>
      <c r="G47" s="352">
        <v>316.9</v>
      </c>
      <c r="H47" s="293">
        <v>40000</v>
      </c>
      <c r="I47" s="300">
        <f t="shared" si="1"/>
        <v>12676000</v>
      </c>
      <c r="J47" s="304">
        <f>SUM(I47:I47)</f>
        <v>12676000</v>
      </c>
      <c r="K47" s="325"/>
      <c r="L47" s="289"/>
      <c r="M47" s="283"/>
      <c r="N47" s="284"/>
      <c r="O47" s="281"/>
      <c r="P47" s="281"/>
      <c r="Q47" s="280"/>
      <c r="R47" s="284"/>
      <c r="S47" s="279"/>
      <c r="T47" s="280"/>
      <c r="U47" s="279"/>
    </row>
    <row r="48" spans="1:21" ht="41.25" customHeight="1">
      <c r="A48" s="306">
        <v>10</v>
      </c>
      <c r="B48" s="305" t="s">
        <v>276</v>
      </c>
      <c r="C48" s="301" t="s">
        <v>228</v>
      </c>
      <c r="D48" s="303">
        <v>13</v>
      </c>
      <c r="E48" s="303">
        <v>125</v>
      </c>
      <c r="F48" s="302">
        <v>331.4</v>
      </c>
      <c r="G48" s="352">
        <v>331.4</v>
      </c>
      <c r="H48" s="293">
        <v>40000</v>
      </c>
      <c r="I48" s="300">
        <f t="shared" si="1"/>
        <v>13256000</v>
      </c>
      <c r="J48" s="444">
        <f>SUM(I48:I49)</f>
        <v>14080000</v>
      </c>
      <c r="K48" s="325"/>
      <c r="L48" s="289"/>
      <c r="M48" s="283"/>
      <c r="N48" s="284"/>
      <c r="O48" s="281"/>
      <c r="P48" s="281"/>
      <c r="Q48" s="280"/>
      <c r="R48" s="284"/>
      <c r="S48" s="279"/>
      <c r="T48" s="280"/>
      <c r="U48" s="279"/>
    </row>
    <row r="49" spans="1:21" ht="41.25" customHeight="1">
      <c r="A49" s="306">
        <v>10</v>
      </c>
      <c r="B49" s="305" t="s">
        <v>276</v>
      </c>
      <c r="C49" s="301" t="s">
        <v>228</v>
      </c>
      <c r="D49" s="303">
        <v>13</v>
      </c>
      <c r="E49" s="303">
        <v>142</v>
      </c>
      <c r="F49" s="302">
        <v>20.6</v>
      </c>
      <c r="G49" s="352">
        <v>20.599999999999998</v>
      </c>
      <c r="H49" s="293">
        <v>40000</v>
      </c>
      <c r="I49" s="300">
        <f t="shared" si="1"/>
        <v>823999.9999999999</v>
      </c>
      <c r="J49" s="444"/>
      <c r="K49" s="325"/>
      <c r="L49" s="289"/>
      <c r="M49" s="283"/>
      <c r="N49" s="284"/>
      <c r="O49" s="281"/>
      <c r="P49" s="281"/>
      <c r="Q49" s="280"/>
      <c r="R49" s="284"/>
      <c r="S49" s="279"/>
      <c r="T49" s="280"/>
      <c r="U49" s="279"/>
    </row>
    <row r="50" spans="1:21" ht="148.5">
      <c r="A50" s="306">
        <v>11</v>
      </c>
      <c r="B50" s="308" t="s">
        <v>275</v>
      </c>
      <c r="C50" s="301" t="s">
        <v>227</v>
      </c>
      <c r="D50" s="303">
        <v>12</v>
      </c>
      <c r="E50" s="303">
        <v>240</v>
      </c>
      <c r="F50" s="303">
        <v>253.5</v>
      </c>
      <c r="G50" s="352">
        <v>7.4</v>
      </c>
      <c r="H50" s="293">
        <v>40000</v>
      </c>
      <c r="I50" s="300">
        <f t="shared" si="1"/>
        <v>296000</v>
      </c>
      <c r="J50" s="304">
        <f>SUM(I50:I50)</f>
        <v>296000</v>
      </c>
      <c r="K50" s="325"/>
      <c r="L50" s="289"/>
      <c r="M50" s="283"/>
      <c r="N50" s="284"/>
      <c r="O50" s="281"/>
      <c r="P50" s="281"/>
      <c r="Q50" s="280"/>
      <c r="R50" s="284"/>
      <c r="S50" s="279"/>
      <c r="T50" s="280"/>
      <c r="U50" s="279"/>
    </row>
    <row r="51" spans="1:21" ht="115.5">
      <c r="A51" s="306">
        <v>12</v>
      </c>
      <c r="B51" s="308" t="s">
        <v>274</v>
      </c>
      <c r="C51" s="301" t="s">
        <v>225</v>
      </c>
      <c r="D51" s="303">
        <v>9</v>
      </c>
      <c r="E51" s="303">
        <v>7</v>
      </c>
      <c r="F51" s="303">
        <v>731.1</v>
      </c>
      <c r="G51" s="352">
        <v>79.6</v>
      </c>
      <c r="H51" s="293">
        <v>40000</v>
      </c>
      <c r="I51" s="300">
        <f t="shared" si="1"/>
        <v>3184000</v>
      </c>
      <c r="J51" s="304">
        <f>SUM(I51:I51)</f>
        <v>3184000</v>
      </c>
      <c r="K51" s="325"/>
      <c r="L51" s="289"/>
      <c r="M51" s="283"/>
      <c r="N51" s="284"/>
      <c r="O51" s="281"/>
      <c r="P51" s="281"/>
      <c r="Q51" s="280"/>
      <c r="R51" s="284"/>
      <c r="S51" s="279"/>
      <c r="T51" s="280"/>
      <c r="U51" s="279"/>
    </row>
    <row r="52" spans="1:21" ht="33" customHeight="1">
      <c r="A52" s="306">
        <v>13</v>
      </c>
      <c r="B52" s="305" t="s">
        <v>273</v>
      </c>
      <c r="C52" s="306" t="s">
        <v>226</v>
      </c>
      <c r="D52" s="303">
        <v>12</v>
      </c>
      <c r="E52" s="303">
        <v>196</v>
      </c>
      <c r="F52" s="302">
        <v>316</v>
      </c>
      <c r="G52" s="352">
        <v>4.3</v>
      </c>
      <c r="H52" s="293">
        <v>40000</v>
      </c>
      <c r="I52" s="300">
        <f t="shared" si="1"/>
        <v>172000</v>
      </c>
      <c r="J52" s="304">
        <f>SUM(I52)</f>
        <v>172000</v>
      </c>
      <c r="K52" s="325"/>
      <c r="L52" s="289"/>
      <c r="M52" s="283"/>
      <c r="N52" s="284"/>
      <c r="O52" s="281"/>
      <c r="P52" s="281"/>
      <c r="Q52" s="280"/>
      <c r="R52" s="284"/>
      <c r="S52" s="279"/>
      <c r="T52" s="280"/>
      <c r="U52" s="279"/>
    </row>
    <row r="53" spans="1:21" ht="33" customHeight="1">
      <c r="A53" s="306">
        <v>14</v>
      </c>
      <c r="B53" s="305" t="s">
        <v>272</v>
      </c>
      <c r="C53" s="301" t="s">
        <v>226</v>
      </c>
      <c r="D53" s="303">
        <v>11</v>
      </c>
      <c r="E53" s="303">
        <v>413</v>
      </c>
      <c r="F53" s="303">
        <v>181.3</v>
      </c>
      <c r="G53" s="352">
        <v>181.3</v>
      </c>
      <c r="H53" s="293">
        <v>40000</v>
      </c>
      <c r="I53" s="300">
        <f t="shared" si="1"/>
        <v>7252000</v>
      </c>
      <c r="J53" s="304">
        <f>SUM(I53:I53)</f>
        <v>7252000</v>
      </c>
      <c r="K53" s="325"/>
      <c r="L53" s="289"/>
      <c r="M53" s="283"/>
      <c r="N53" s="284"/>
      <c r="O53" s="281"/>
      <c r="P53" s="281"/>
      <c r="Q53" s="280"/>
      <c r="R53" s="284"/>
      <c r="S53" s="279"/>
      <c r="T53" s="280"/>
      <c r="U53" s="279"/>
    </row>
    <row r="54" spans="1:21" ht="145.5" customHeight="1">
      <c r="A54" s="306">
        <v>15</v>
      </c>
      <c r="B54" s="308" t="s">
        <v>271</v>
      </c>
      <c r="C54" s="301" t="s">
        <v>226</v>
      </c>
      <c r="D54" s="303">
        <v>12</v>
      </c>
      <c r="E54" s="303">
        <v>188</v>
      </c>
      <c r="F54" s="302">
        <v>601</v>
      </c>
      <c r="G54" s="352">
        <v>386.59999999999997</v>
      </c>
      <c r="H54" s="293">
        <v>40000</v>
      </c>
      <c r="I54" s="300">
        <f t="shared" si="1"/>
        <v>15463999.999999998</v>
      </c>
      <c r="J54" s="444">
        <f>SUM(I54:I55)</f>
        <v>31520000</v>
      </c>
      <c r="K54" s="325"/>
      <c r="L54" s="289"/>
      <c r="M54" s="283"/>
      <c r="N54" s="284"/>
      <c r="O54" s="281"/>
      <c r="P54" s="281"/>
      <c r="Q54" s="280"/>
      <c r="R54" s="284"/>
      <c r="S54" s="279"/>
      <c r="T54" s="280"/>
      <c r="U54" s="279"/>
    </row>
    <row r="55" spans="1:21" ht="146.25" customHeight="1">
      <c r="A55" s="306">
        <v>15</v>
      </c>
      <c r="B55" s="308" t="s">
        <v>271</v>
      </c>
      <c r="C55" s="301" t="s">
        <v>226</v>
      </c>
      <c r="D55" s="303">
        <v>12</v>
      </c>
      <c r="E55" s="303">
        <v>218</v>
      </c>
      <c r="F55" s="302">
        <v>401.4</v>
      </c>
      <c r="G55" s="352">
        <v>401.4</v>
      </c>
      <c r="H55" s="293">
        <v>40000</v>
      </c>
      <c r="I55" s="300">
        <f t="shared" si="1"/>
        <v>16056000</v>
      </c>
      <c r="J55" s="444"/>
      <c r="K55" s="325"/>
      <c r="L55" s="289"/>
      <c r="M55" s="283"/>
      <c r="N55" s="284"/>
      <c r="O55" s="281"/>
      <c r="P55" s="281"/>
      <c r="Q55" s="280"/>
      <c r="R55" s="284"/>
      <c r="S55" s="279"/>
      <c r="T55" s="280"/>
      <c r="U55" s="279"/>
    </row>
    <row r="56" spans="1:21" ht="36" customHeight="1">
      <c r="A56" s="306">
        <v>16</v>
      </c>
      <c r="B56" s="308" t="s">
        <v>270</v>
      </c>
      <c r="C56" s="301" t="s">
        <v>228</v>
      </c>
      <c r="D56" s="303">
        <v>13</v>
      </c>
      <c r="E56" s="303">
        <v>80</v>
      </c>
      <c r="F56" s="303">
        <v>310.1</v>
      </c>
      <c r="G56" s="352">
        <v>8.8</v>
      </c>
      <c r="H56" s="293">
        <v>40000</v>
      </c>
      <c r="I56" s="300">
        <f t="shared" si="1"/>
        <v>352000</v>
      </c>
      <c r="J56" s="304">
        <f>SUM(I56:I56)</f>
        <v>352000</v>
      </c>
      <c r="K56" s="325"/>
      <c r="L56" s="289"/>
      <c r="M56" s="283"/>
      <c r="N56" s="284"/>
      <c r="O56" s="281"/>
      <c r="P56" s="281"/>
      <c r="Q56" s="280"/>
      <c r="R56" s="284"/>
      <c r="S56" s="279"/>
      <c r="T56" s="280"/>
      <c r="U56" s="279"/>
    </row>
    <row r="57" spans="1:21" ht="36" customHeight="1">
      <c r="A57" s="306">
        <v>17</v>
      </c>
      <c r="B57" s="308" t="s">
        <v>269</v>
      </c>
      <c r="C57" s="301" t="s">
        <v>228</v>
      </c>
      <c r="D57" s="303">
        <v>13</v>
      </c>
      <c r="E57" s="303">
        <v>78</v>
      </c>
      <c r="F57" s="302">
        <v>719.3</v>
      </c>
      <c r="G57" s="352">
        <v>374.6</v>
      </c>
      <c r="H57" s="293">
        <v>40000</v>
      </c>
      <c r="I57" s="300">
        <f t="shared" si="1"/>
        <v>14984000</v>
      </c>
      <c r="J57" s="444">
        <f>SUM(I57:I58)</f>
        <v>15500000</v>
      </c>
      <c r="K57" s="325"/>
      <c r="L57" s="289"/>
      <c r="M57" s="283"/>
      <c r="N57" s="284"/>
      <c r="O57" s="281"/>
      <c r="P57" s="281"/>
      <c r="Q57" s="280"/>
      <c r="R57" s="284"/>
      <c r="S57" s="279"/>
      <c r="T57" s="280"/>
      <c r="U57" s="279"/>
    </row>
    <row r="58" spans="1:21" ht="36" customHeight="1">
      <c r="A58" s="306">
        <v>17</v>
      </c>
      <c r="B58" s="308" t="s">
        <v>269</v>
      </c>
      <c r="C58" s="301" t="s">
        <v>228</v>
      </c>
      <c r="D58" s="303">
        <v>13</v>
      </c>
      <c r="E58" s="303">
        <v>99</v>
      </c>
      <c r="F58" s="302">
        <v>150.4</v>
      </c>
      <c r="G58" s="352">
        <v>12.9</v>
      </c>
      <c r="H58" s="293">
        <v>40000</v>
      </c>
      <c r="I58" s="300">
        <f t="shared" si="1"/>
        <v>516000</v>
      </c>
      <c r="J58" s="444"/>
      <c r="K58" s="325"/>
      <c r="L58" s="289"/>
      <c r="M58" s="283"/>
      <c r="N58" s="284"/>
      <c r="O58" s="281"/>
      <c r="P58" s="281"/>
      <c r="Q58" s="280"/>
      <c r="R58" s="284"/>
      <c r="S58" s="279"/>
      <c r="T58" s="280"/>
      <c r="U58" s="279"/>
    </row>
    <row r="59" spans="1:21" ht="36" customHeight="1">
      <c r="A59" s="306">
        <v>18</v>
      </c>
      <c r="B59" s="308" t="s">
        <v>268</v>
      </c>
      <c r="C59" s="301" t="s">
        <v>228</v>
      </c>
      <c r="D59" s="306">
        <v>13</v>
      </c>
      <c r="E59" s="306">
        <v>79</v>
      </c>
      <c r="F59" s="306">
        <v>331.1</v>
      </c>
      <c r="G59" s="352">
        <v>331.1</v>
      </c>
      <c r="H59" s="293">
        <v>40000</v>
      </c>
      <c r="I59" s="300">
        <f t="shared" si="1"/>
        <v>13244000</v>
      </c>
      <c r="J59" s="304">
        <f aca="true" t="shared" si="2" ref="J59:J64">SUM(I59:I59)</f>
        <v>13244000</v>
      </c>
      <c r="K59" s="325"/>
      <c r="L59" s="289"/>
      <c r="M59" s="283"/>
      <c r="N59" s="284"/>
      <c r="O59" s="281"/>
      <c r="P59" s="281"/>
      <c r="Q59" s="280"/>
      <c r="R59" s="284"/>
      <c r="S59" s="279"/>
      <c r="T59" s="280"/>
      <c r="U59" s="279"/>
    </row>
    <row r="60" spans="1:21" ht="138" customHeight="1">
      <c r="A60" s="306">
        <v>19</v>
      </c>
      <c r="B60" s="308" t="s">
        <v>267</v>
      </c>
      <c r="C60" s="301" t="s">
        <v>228</v>
      </c>
      <c r="D60" s="303">
        <v>13</v>
      </c>
      <c r="E60" s="303">
        <v>82</v>
      </c>
      <c r="F60" s="303">
        <v>674.3</v>
      </c>
      <c r="G60" s="352">
        <v>564.4</v>
      </c>
      <c r="H60" s="293">
        <v>40000</v>
      </c>
      <c r="I60" s="300">
        <f t="shared" si="1"/>
        <v>22576000</v>
      </c>
      <c r="J60" s="304">
        <f t="shared" si="2"/>
        <v>22576000</v>
      </c>
      <c r="K60" s="325"/>
      <c r="L60" s="289"/>
      <c r="M60" s="283"/>
      <c r="N60" s="284"/>
      <c r="O60" s="281"/>
      <c r="P60" s="281"/>
      <c r="Q60" s="280"/>
      <c r="R60" s="284"/>
      <c r="S60" s="279"/>
      <c r="T60" s="280"/>
      <c r="U60" s="279"/>
    </row>
    <row r="61" spans="1:21" ht="162.75" customHeight="1">
      <c r="A61" s="306">
        <v>20</v>
      </c>
      <c r="B61" s="308" t="s">
        <v>266</v>
      </c>
      <c r="C61" s="306" t="s">
        <v>228</v>
      </c>
      <c r="D61" s="303">
        <v>13</v>
      </c>
      <c r="E61" s="303">
        <v>108</v>
      </c>
      <c r="F61" s="303">
        <v>870.4</v>
      </c>
      <c r="G61" s="352">
        <v>157.1</v>
      </c>
      <c r="H61" s="293">
        <v>40000</v>
      </c>
      <c r="I61" s="300">
        <f t="shared" si="1"/>
        <v>6284000</v>
      </c>
      <c r="J61" s="304">
        <f t="shared" si="2"/>
        <v>6284000</v>
      </c>
      <c r="K61" s="325"/>
      <c r="L61" s="289"/>
      <c r="M61" s="283"/>
      <c r="N61" s="284"/>
      <c r="O61" s="281"/>
      <c r="P61" s="281"/>
      <c r="Q61" s="280"/>
      <c r="R61" s="284"/>
      <c r="S61" s="279"/>
      <c r="T61" s="280"/>
      <c r="U61" s="279"/>
    </row>
    <row r="62" spans="1:21" ht="36" customHeight="1">
      <c r="A62" s="306">
        <v>21</v>
      </c>
      <c r="B62" s="305" t="s">
        <v>265</v>
      </c>
      <c r="C62" s="301" t="s">
        <v>226</v>
      </c>
      <c r="D62" s="303">
        <v>12</v>
      </c>
      <c r="E62" s="303">
        <v>207</v>
      </c>
      <c r="F62" s="303">
        <v>1015.4</v>
      </c>
      <c r="G62" s="352">
        <v>227.4</v>
      </c>
      <c r="H62" s="293">
        <v>40000</v>
      </c>
      <c r="I62" s="300">
        <f t="shared" si="1"/>
        <v>9096000</v>
      </c>
      <c r="J62" s="304">
        <f t="shared" si="2"/>
        <v>9096000</v>
      </c>
      <c r="K62" s="325"/>
      <c r="L62" s="289"/>
      <c r="M62" s="283"/>
      <c r="N62" s="284"/>
      <c r="O62" s="281"/>
      <c r="P62" s="281"/>
      <c r="Q62" s="280"/>
      <c r="R62" s="284"/>
      <c r="S62" s="279"/>
      <c r="T62" s="280"/>
      <c r="U62" s="279"/>
    </row>
    <row r="63" spans="1:21" ht="148.5">
      <c r="A63" s="306">
        <v>22</v>
      </c>
      <c r="B63" s="308" t="s">
        <v>264</v>
      </c>
      <c r="C63" s="306" t="s">
        <v>225</v>
      </c>
      <c r="D63" s="303">
        <v>4</v>
      </c>
      <c r="E63" s="303">
        <v>38</v>
      </c>
      <c r="F63" s="303">
        <v>978.1</v>
      </c>
      <c r="G63" s="352">
        <v>601.5</v>
      </c>
      <c r="H63" s="293">
        <v>40000</v>
      </c>
      <c r="I63" s="300">
        <f t="shared" si="1"/>
        <v>24060000</v>
      </c>
      <c r="J63" s="304">
        <f t="shared" si="2"/>
        <v>24060000</v>
      </c>
      <c r="K63" s="325"/>
      <c r="L63" s="289"/>
      <c r="M63" s="283"/>
      <c r="N63" s="284"/>
      <c r="O63" s="281"/>
      <c r="P63" s="281"/>
      <c r="Q63" s="280"/>
      <c r="R63" s="284"/>
      <c r="S63" s="279"/>
      <c r="T63" s="280"/>
      <c r="U63" s="279"/>
    </row>
    <row r="64" spans="1:21" ht="120.75" customHeight="1">
      <c r="A64" s="306">
        <v>23</v>
      </c>
      <c r="B64" s="308" t="s">
        <v>263</v>
      </c>
      <c r="C64" s="306" t="s">
        <v>224</v>
      </c>
      <c r="D64" s="303">
        <v>11</v>
      </c>
      <c r="E64" s="303">
        <v>222</v>
      </c>
      <c r="F64" s="302">
        <v>315</v>
      </c>
      <c r="G64" s="352">
        <v>162.1</v>
      </c>
      <c r="H64" s="293">
        <v>40000</v>
      </c>
      <c r="I64" s="300">
        <f t="shared" si="1"/>
        <v>6484000</v>
      </c>
      <c r="J64" s="304">
        <f t="shared" si="2"/>
        <v>6484000</v>
      </c>
      <c r="K64" s="325"/>
      <c r="L64" s="289"/>
      <c r="M64" s="283"/>
      <c r="N64" s="284"/>
      <c r="O64" s="281"/>
      <c r="P64" s="281"/>
      <c r="Q64" s="280"/>
      <c r="R64" s="284"/>
      <c r="S64" s="279"/>
      <c r="T64" s="280"/>
      <c r="U64" s="279"/>
    </row>
    <row r="65" spans="1:21" ht="83.25" customHeight="1">
      <c r="A65" s="445">
        <v>24</v>
      </c>
      <c r="B65" s="446" t="s">
        <v>262</v>
      </c>
      <c r="C65" s="445" t="s">
        <v>225</v>
      </c>
      <c r="D65" s="303">
        <v>4</v>
      </c>
      <c r="E65" s="303">
        <v>20</v>
      </c>
      <c r="F65" s="303">
        <v>337.2</v>
      </c>
      <c r="G65" s="352">
        <v>1.6</v>
      </c>
      <c r="H65" s="293">
        <v>40000</v>
      </c>
      <c r="I65" s="300">
        <f t="shared" si="1"/>
        <v>64000</v>
      </c>
      <c r="J65" s="444">
        <f>SUM(I65:I66)</f>
        <v>15868000</v>
      </c>
      <c r="K65" s="325"/>
      <c r="L65" s="289"/>
      <c r="M65" s="283"/>
      <c r="N65" s="284"/>
      <c r="O65" s="281"/>
      <c r="P65" s="281"/>
      <c r="Q65" s="280"/>
      <c r="R65" s="284"/>
      <c r="S65" s="279"/>
      <c r="T65" s="280"/>
      <c r="U65" s="279"/>
    </row>
    <row r="66" spans="1:21" ht="83.25" customHeight="1">
      <c r="A66" s="445"/>
      <c r="B66" s="446">
        <v>0</v>
      </c>
      <c r="C66" s="445"/>
      <c r="D66" s="303">
        <v>4</v>
      </c>
      <c r="E66" s="303">
        <v>30</v>
      </c>
      <c r="F66" s="303">
        <v>642.1</v>
      </c>
      <c r="G66" s="352">
        <v>395.1</v>
      </c>
      <c r="H66" s="293">
        <v>40000</v>
      </c>
      <c r="I66" s="300">
        <f t="shared" si="1"/>
        <v>15804000</v>
      </c>
      <c r="J66" s="444"/>
      <c r="K66" s="325"/>
      <c r="L66" s="289"/>
      <c r="M66" s="283"/>
      <c r="N66" s="284"/>
      <c r="O66" s="281"/>
      <c r="P66" s="281"/>
      <c r="Q66" s="280"/>
      <c r="R66" s="284"/>
      <c r="S66" s="279"/>
      <c r="T66" s="280"/>
      <c r="U66" s="279"/>
    </row>
    <row r="67" spans="1:21" ht="63" customHeight="1">
      <c r="A67" s="445">
        <v>25</v>
      </c>
      <c r="B67" s="446" t="s">
        <v>261</v>
      </c>
      <c r="C67" s="445" t="s">
        <v>225</v>
      </c>
      <c r="D67" s="303">
        <v>4</v>
      </c>
      <c r="E67" s="303">
        <v>40</v>
      </c>
      <c r="F67" s="303">
        <v>509.7</v>
      </c>
      <c r="G67" s="352">
        <v>200.4</v>
      </c>
      <c r="H67" s="293">
        <v>40000</v>
      </c>
      <c r="I67" s="300">
        <f t="shared" si="1"/>
        <v>8016000</v>
      </c>
      <c r="J67" s="444">
        <f>SUM(I67:I69)</f>
        <v>31380000</v>
      </c>
      <c r="K67" s="325"/>
      <c r="L67" s="289"/>
      <c r="M67" s="283"/>
      <c r="N67" s="284"/>
      <c r="O67" s="281"/>
      <c r="P67" s="281"/>
      <c r="Q67" s="280"/>
      <c r="R67" s="284"/>
      <c r="S67" s="279"/>
      <c r="T67" s="280"/>
      <c r="U67" s="279"/>
    </row>
    <row r="68" spans="1:21" ht="63" customHeight="1">
      <c r="A68" s="445"/>
      <c r="B68" s="446"/>
      <c r="C68" s="445"/>
      <c r="D68" s="303">
        <v>4</v>
      </c>
      <c r="E68" s="303">
        <v>32</v>
      </c>
      <c r="F68" s="303">
        <v>350.7</v>
      </c>
      <c r="G68" s="352">
        <v>350.7</v>
      </c>
      <c r="H68" s="293">
        <v>40000</v>
      </c>
      <c r="I68" s="300">
        <f t="shared" si="1"/>
        <v>14028000</v>
      </c>
      <c r="J68" s="444"/>
      <c r="K68" s="325"/>
      <c r="L68" s="289"/>
      <c r="M68" s="283"/>
      <c r="N68" s="284"/>
      <c r="O68" s="281"/>
      <c r="P68" s="281"/>
      <c r="Q68" s="280"/>
      <c r="R68" s="284"/>
      <c r="S68" s="279"/>
      <c r="T68" s="280"/>
      <c r="U68" s="279"/>
    </row>
    <row r="69" spans="1:21" ht="63" customHeight="1">
      <c r="A69" s="445"/>
      <c r="B69" s="446"/>
      <c r="C69" s="445"/>
      <c r="D69" s="303">
        <v>9</v>
      </c>
      <c r="E69" s="303">
        <v>4</v>
      </c>
      <c r="F69" s="303">
        <v>485.2</v>
      </c>
      <c r="G69" s="352">
        <v>233.4</v>
      </c>
      <c r="H69" s="293">
        <v>40000</v>
      </c>
      <c r="I69" s="300">
        <f t="shared" si="1"/>
        <v>9336000</v>
      </c>
      <c r="J69" s="444"/>
      <c r="K69" s="325"/>
      <c r="L69" s="289"/>
      <c r="M69" s="283"/>
      <c r="N69" s="284"/>
      <c r="O69" s="281"/>
      <c r="P69" s="281"/>
      <c r="Q69" s="280"/>
      <c r="R69" s="284"/>
      <c r="S69" s="279"/>
      <c r="T69" s="280"/>
      <c r="U69" s="279"/>
    </row>
    <row r="70" spans="1:21" ht="181.5" customHeight="1">
      <c r="A70" s="306">
        <v>26</v>
      </c>
      <c r="B70" s="308" t="s">
        <v>260</v>
      </c>
      <c r="C70" s="306" t="s">
        <v>225</v>
      </c>
      <c r="D70" s="303">
        <v>4</v>
      </c>
      <c r="E70" s="303">
        <v>138</v>
      </c>
      <c r="F70" s="303">
        <v>287.1</v>
      </c>
      <c r="G70" s="352">
        <v>134.1</v>
      </c>
      <c r="H70" s="293">
        <v>40000</v>
      </c>
      <c r="I70" s="300">
        <f t="shared" si="1"/>
        <v>5364000</v>
      </c>
      <c r="J70" s="304">
        <f>SUM(I70:I70)</f>
        <v>5364000</v>
      </c>
      <c r="K70" s="325"/>
      <c r="L70" s="289"/>
      <c r="M70" s="283"/>
      <c r="N70" s="284"/>
      <c r="O70" s="281"/>
      <c r="P70" s="281"/>
      <c r="Q70" s="280"/>
      <c r="R70" s="284"/>
      <c r="S70" s="279"/>
      <c r="T70" s="280"/>
      <c r="U70" s="279"/>
    </row>
    <row r="71" spans="1:21" ht="45.75" customHeight="1">
      <c r="A71" s="306">
        <v>27</v>
      </c>
      <c r="B71" s="308" t="s">
        <v>259</v>
      </c>
      <c r="C71" s="306" t="s">
        <v>225</v>
      </c>
      <c r="D71" s="303">
        <v>4</v>
      </c>
      <c r="E71" s="303">
        <v>35</v>
      </c>
      <c r="F71" s="302">
        <v>429</v>
      </c>
      <c r="G71" s="352">
        <v>10.2</v>
      </c>
      <c r="H71" s="293">
        <v>40000</v>
      </c>
      <c r="I71" s="300">
        <f t="shared" si="1"/>
        <v>408000</v>
      </c>
      <c r="J71" s="304">
        <f>SUM(I71:I71)</f>
        <v>408000</v>
      </c>
      <c r="K71" s="325"/>
      <c r="L71" s="289"/>
      <c r="M71" s="283"/>
      <c r="N71" s="284"/>
      <c r="O71" s="281"/>
      <c r="P71" s="281"/>
      <c r="Q71" s="280"/>
      <c r="R71" s="284"/>
      <c r="S71" s="279"/>
      <c r="T71" s="280"/>
      <c r="U71" s="279"/>
    </row>
    <row r="72" spans="1:21" ht="45.75" customHeight="1">
      <c r="A72" s="306">
        <v>28</v>
      </c>
      <c r="B72" s="305" t="s">
        <v>152</v>
      </c>
      <c r="C72" s="306" t="s">
        <v>225</v>
      </c>
      <c r="D72" s="303">
        <v>9</v>
      </c>
      <c r="E72" s="303">
        <v>10</v>
      </c>
      <c r="F72" s="303">
        <v>170.8</v>
      </c>
      <c r="G72" s="352">
        <v>170.8</v>
      </c>
      <c r="H72" s="293">
        <v>40000</v>
      </c>
      <c r="I72" s="300">
        <f t="shared" si="1"/>
        <v>6832000</v>
      </c>
      <c r="J72" s="444">
        <f>SUM(I72:I74)</f>
        <v>25240000</v>
      </c>
      <c r="K72" s="325"/>
      <c r="L72" s="289"/>
      <c r="M72" s="283"/>
      <c r="N72" s="284"/>
      <c r="O72" s="281"/>
      <c r="P72" s="281"/>
      <c r="Q72" s="280"/>
      <c r="R72" s="284"/>
      <c r="S72" s="279"/>
      <c r="T72" s="280"/>
      <c r="U72" s="279"/>
    </row>
    <row r="73" spans="1:21" ht="45.75" customHeight="1">
      <c r="A73" s="306">
        <v>28</v>
      </c>
      <c r="B73" s="305" t="s">
        <v>152</v>
      </c>
      <c r="C73" s="306" t="s">
        <v>225</v>
      </c>
      <c r="D73" s="303">
        <v>9</v>
      </c>
      <c r="E73" s="303">
        <v>19</v>
      </c>
      <c r="F73" s="303">
        <v>375.4</v>
      </c>
      <c r="G73" s="352">
        <v>375.4</v>
      </c>
      <c r="H73" s="293">
        <v>40000</v>
      </c>
      <c r="I73" s="300">
        <f t="shared" si="1"/>
        <v>15016000</v>
      </c>
      <c r="J73" s="444"/>
      <c r="K73" s="325"/>
      <c r="L73" s="289"/>
      <c r="M73" s="283"/>
      <c r="N73" s="284"/>
      <c r="O73" s="281"/>
      <c r="P73" s="281"/>
      <c r="Q73" s="280"/>
      <c r="R73" s="284"/>
      <c r="S73" s="279"/>
      <c r="T73" s="280"/>
      <c r="U73" s="279"/>
    </row>
    <row r="74" spans="1:21" ht="45.75" customHeight="1">
      <c r="A74" s="306">
        <v>28</v>
      </c>
      <c r="B74" s="305" t="s">
        <v>152</v>
      </c>
      <c r="C74" s="306" t="s">
        <v>225</v>
      </c>
      <c r="D74" s="303">
        <v>9</v>
      </c>
      <c r="E74" s="303">
        <v>26</v>
      </c>
      <c r="F74" s="302">
        <v>491</v>
      </c>
      <c r="G74" s="352">
        <v>84.8</v>
      </c>
      <c r="H74" s="293">
        <v>40000</v>
      </c>
      <c r="I74" s="300">
        <f t="shared" si="1"/>
        <v>3392000</v>
      </c>
      <c r="J74" s="444"/>
      <c r="K74" s="325"/>
      <c r="L74" s="289"/>
      <c r="M74" s="283"/>
      <c r="N74" s="284"/>
      <c r="O74" s="281"/>
      <c r="P74" s="281"/>
      <c r="Q74" s="280"/>
      <c r="R74" s="284"/>
      <c r="S74" s="279"/>
      <c r="T74" s="280"/>
      <c r="U74" s="279"/>
    </row>
    <row r="75" spans="1:21" ht="71.25" customHeight="1">
      <c r="A75" s="445">
        <v>29</v>
      </c>
      <c r="B75" s="446" t="s">
        <v>258</v>
      </c>
      <c r="C75" s="447" t="s">
        <v>224</v>
      </c>
      <c r="D75" s="303">
        <v>4</v>
      </c>
      <c r="E75" s="303">
        <v>105</v>
      </c>
      <c r="F75" s="302">
        <v>373.6</v>
      </c>
      <c r="G75" s="352">
        <v>373.6</v>
      </c>
      <c r="H75" s="293">
        <v>40000</v>
      </c>
      <c r="I75" s="300">
        <f t="shared" si="1"/>
        <v>14944000</v>
      </c>
      <c r="J75" s="444">
        <f>SUM(I75:I76)</f>
        <v>32732000</v>
      </c>
      <c r="K75" s="325"/>
      <c r="L75" s="289"/>
      <c r="M75" s="283"/>
      <c r="N75" s="284"/>
      <c r="O75" s="281"/>
      <c r="P75" s="281"/>
      <c r="Q75" s="280"/>
      <c r="R75" s="284"/>
      <c r="S75" s="279"/>
      <c r="T75" s="280"/>
      <c r="U75" s="279"/>
    </row>
    <row r="76" spans="1:21" ht="71.25" customHeight="1">
      <c r="A76" s="445"/>
      <c r="B76" s="446">
        <v>0</v>
      </c>
      <c r="C76" s="447"/>
      <c r="D76" s="303">
        <v>5</v>
      </c>
      <c r="E76" s="303">
        <v>340</v>
      </c>
      <c r="F76" s="302">
        <v>444.7</v>
      </c>
      <c r="G76" s="352">
        <v>444.70000000000005</v>
      </c>
      <c r="H76" s="293">
        <v>40000</v>
      </c>
      <c r="I76" s="300">
        <f t="shared" si="1"/>
        <v>17788000</v>
      </c>
      <c r="J76" s="444"/>
      <c r="K76" s="325"/>
      <c r="L76" s="289"/>
      <c r="M76" s="283"/>
      <c r="N76" s="284"/>
      <c r="O76" s="281"/>
      <c r="P76" s="281"/>
      <c r="Q76" s="280"/>
      <c r="R76" s="284"/>
      <c r="S76" s="279"/>
      <c r="T76" s="280"/>
      <c r="U76" s="279"/>
    </row>
    <row r="77" spans="1:21" ht="201" customHeight="1">
      <c r="A77" s="306">
        <v>30</v>
      </c>
      <c r="B77" s="308" t="s">
        <v>255</v>
      </c>
      <c r="C77" s="301" t="s">
        <v>225</v>
      </c>
      <c r="D77" s="303">
        <v>9</v>
      </c>
      <c r="E77" s="303">
        <v>8</v>
      </c>
      <c r="F77" s="303">
        <v>785.2</v>
      </c>
      <c r="G77" s="352">
        <v>44.7</v>
      </c>
      <c r="H77" s="293">
        <v>40000</v>
      </c>
      <c r="I77" s="300">
        <f t="shared" si="1"/>
        <v>1788000</v>
      </c>
      <c r="J77" s="304">
        <f>SUM(I77:I77)</f>
        <v>1788000</v>
      </c>
      <c r="K77" s="325"/>
      <c r="L77" s="289"/>
      <c r="M77" s="283"/>
      <c r="N77" s="284"/>
      <c r="O77" s="281"/>
      <c r="P77" s="281"/>
      <c r="Q77" s="280"/>
      <c r="R77" s="284"/>
      <c r="S77" s="279"/>
      <c r="T77" s="280"/>
      <c r="U77" s="279"/>
    </row>
    <row r="78" spans="1:21" ht="48" customHeight="1">
      <c r="A78" s="306">
        <v>31</v>
      </c>
      <c r="B78" s="308" t="s">
        <v>257</v>
      </c>
      <c r="C78" s="301" t="s">
        <v>229</v>
      </c>
      <c r="D78" s="303">
        <v>9</v>
      </c>
      <c r="E78" s="303">
        <v>68</v>
      </c>
      <c r="F78" s="302">
        <v>195.4</v>
      </c>
      <c r="G78" s="352">
        <v>112.6</v>
      </c>
      <c r="H78" s="293">
        <v>40000</v>
      </c>
      <c r="I78" s="300">
        <f t="shared" si="1"/>
        <v>4504000</v>
      </c>
      <c r="J78" s="304">
        <f>SUM(I78:I78)</f>
        <v>4504000</v>
      </c>
      <c r="K78" s="325"/>
      <c r="L78" s="289"/>
      <c r="M78" s="283"/>
      <c r="N78" s="284"/>
      <c r="O78" s="281"/>
      <c r="P78" s="281"/>
      <c r="Q78" s="280"/>
      <c r="R78" s="284"/>
      <c r="S78" s="279"/>
      <c r="T78" s="280"/>
      <c r="U78" s="279"/>
    </row>
    <row r="79" spans="1:21" ht="48" customHeight="1">
      <c r="A79" s="306">
        <v>32</v>
      </c>
      <c r="B79" s="308" t="s">
        <v>256</v>
      </c>
      <c r="C79" s="301" t="s">
        <v>226</v>
      </c>
      <c r="D79" s="303">
        <v>12</v>
      </c>
      <c r="E79" s="303">
        <v>204</v>
      </c>
      <c r="F79" s="303">
        <v>229.6</v>
      </c>
      <c r="G79" s="352">
        <v>79</v>
      </c>
      <c r="H79" s="293">
        <v>40000</v>
      </c>
      <c r="I79" s="300">
        <f t="shared" si="1"/>
        <v>3160000</v>
      </c>
      <c r="J79" s="304">
        <f>SUM(I79:I79)</f>
        <v>3160000</v>
      </c>
      <c r="K79" s="325"/>
      <c r="L79" s="289"/>
      <c r="M79" s="283"/>
      <c r="N79" s="284"/>
      <c r="O79" s="281"/>
      <c r="P79" s="281"/>
      <c r="Q79" s="280"/>
      <c r="R79" s="284"/>
      <c r="S79" s="279"/>
      <c r="T79" s="280"/>
      <c r="U79" s="279"/>
    </row>
    <row r="80" spans="1:21" ht="113.25" customHeight="1">
      <c r="A80" s="445">
        <v>33</v>
      </c>
      <c r="B80" s="446" t="s">
        <v>255</v>
      </c>
      <c r="C80" s="306" t="s">
        <v>228</v>
      </c>
      <c r="D80" s="303">
        <v>13</v>
      </c>
      <c r="E80" s="303">
        <v>102</v>
      </c>
      <c r="F80" s="303">
        <v>260.7</v>
      </c>
      <c r="G80" s="352">
        <v>83.6</v>
      </c>
      <c r="H80" s="293">
        <v>40000</v>
      </c>
      <c r="I80" s="300">
        <f t="shared" si="1"/>
        <v>3344000</v>
      </c>
      <c r="J80" s="444">
        <f>SUM(I80:I81)</f>
        <v>3536000</v>
      </c>
      <c r="K80" s="325"/>
      <c r="L80" s="289"/>
      <c r="M80" s="283"/>
      <c r="N80" s="284"/>
      <c r="O80" s="281"/>
      <c r="P80" s="281"/>
      <c r="Q80" s="280"/>
      <c r="R80" s="284"/>
      <c r="S80" s="279"/>
      <c r="T80" s="280"/>
      <c r="U80" s="279"/>
    </row>
    <row r="81" spans="1:21" ht="113.25" customHeight="1">
      <c r="A81" s="445"/>
      <c r="B81" s="446"/>
      <c r="C81" s="306"/>
      <c r="D81" s="303">
        <v>13</v>
      </c>
      <c r="E81" s="303">
        <v>139</v>
      </c>
      <c r="F81" s="303">
        <v>599.2</v>
      </c>
      <c r="G81" s="352">
        <v>4.8</v>
      </c>
      <c r="H81" s="293">
        <v>40000</v>
      </c>
      <c r="I81" s="300">
        <f t="shared" si="1"/>
        <v>192000</v>
      </c>
      <c r="J81" s="444"/>
      <c r="K81" s="325"/>
      <c r="L81" s="289"/>
      <c r="M81" s="283"/>
      <c r="N81" s="284"/>
      <c r="O81" s="281"/>
      <c r="P81" s="281"/>
      <c r="Q81" s="280"/>
      <c r="R81" s="284"/>
      <c r="S81" s="279"/>
      <c r="T81" s="280"/>
      <c r="U81" s="279"/>
    </row>
    <row r="82" spans="1:21" ht="48" customHeight="1">
      <c r="A82" s="306">
        <v>34</v>
      </c>
      <c r="B82" s="305" t="s">
        <v>254</v>
      </c>
      <c r="C82" s="301" t="s">
        <v>226</v>
      </c>
      <c r="D82" s="303">
        <v>12</v>
      </c>
      <c r="E82" s="303">
        <v>223</v>
      </c>
      <c r="F82" s="302">
        <v>753.8</v>
      </c>
      <c r="G82" s="352">
        <v>408.5</v>
      </c>
      <c r="H82" s="293">
        <v>40000</v>
      </c>
      <c r="I82" s="300">
        <f t="shared" si="1"/>
        <v>16340000</v>
      </c>
      <c r="J82" s="443">
        <f>SUM(I82:I83)</f>
        <v>24704000</v>
      </c>
      <c r="K82" s="325"/>
      <c r="L82" s="289"/>
      <c r="M82" s="283"/>
      <c r="N82" s="284"/>
      <c r="O82" s="281"/>
      <c r="P82" s="281"/>
      <c r="Q82" s="280"/>
      <c r="R82" s="284"/>
      <c r="S82" s="279"/>
      <c r="T82" s="280"/>
      <c r="U82" s="279"/>
    </row>
    <row r="83" spans="1:21" ht="48" customHeight="1">
      <c r="A83" s="306">
        <v>34</v>
      </c>
      <c r="B83" s="305" t="s">
        <v>254</v>
      </c>
      <c r="C83" s="301" t="s">
        <v>226</v>
      </c>
      <c r="D83" s="303">
        <v>12</v>
      </c>
      <c r="E83" s="303">
        <v>206</v>
      </c>
      <c r="F83" s="302">
        <v>641.1</v>
      </c>
      <c r="G83" s="352">
        <v>209.1</v>
      </c>
      <c r="H83" s="293">
        <v>40000</v>
      </c>
      <c r="I83" s="300">
        <f t="shared" si="1"/>
        <v>8364000</v>
      </c>
      <c r="J83" s="443"/>
      <c r="K83" s="325"/>
      <c r="L83" s="289"/>
      <c r="M83" s="283"/>
      <c r="N83" s="284"/>
      <c r="O83" s="281"/>
      <c r="P83" s="281"/>
      <c r="Q83" s="280"/>
      <c r="R83" s="284"/>
      <c r="S83" s="279"/>
      <c r="T83" s="280"/>
      <c r="U83" s="279"/>
    </row>
    <row r="84" spans="1:21" ht="48" customHeight="1">
      <c r="A84" s="306">
        <v>35</v>
      </c>
      <c r="B84" s="308" t="s">
        <v>253</v>
      </c>
      <c r="C84" s="301" t="s">
        <v>226</v>
      </c>
      <c r="D84" s="303">
        <v>12</v>
      </c>
      <c r="E84" s="303">
        <v>206</v>
      </c>
      <c r="F84" s="302">
        <v>641.1</v>
      </c>
      <c r="G84" s="352">
        <v>432</v>
      </c>
      <c r="H84" s="293">
        <v>40000</v>
      </c>
      <c r="I84" s="300">
        <f t="shared" si="1"/>
        <v>17280000</v>
      </c>
      <c r="J84" s="304">
        <f>SUM(I84:I84)</f>
        <v>17280000</v>
      </c>
      <c r="K84" s="325"/>
      <c r="L84" s="289"/>
      <c r="M84" s="283"/>
      <c r="N84" s="284"/>
      <c r="O84" s="281"/>
      <c r="P84" s="281"/>
      <c r="Q84" s="280"/>
      <c r="R84" s="284"/>
      <c r="S84" s="279"/>
      <c r="T84" s="280"/>
      <c r="U84" s="279"/>
    </row>
    <row r="85" spans="1:21" ht="48" customHeight="1">
      <c r="A85" s="306">
        <v>36</v>
      </c>
      <c r="B85" s="308" t="s">
        <v>252</v>
      </c>
      <c r="C85" s="301" t="s">
        <v>225</v>
      </c>
      <c r="D85" s="303">
        <v>9</v>
      </c>
      <c r="E85" s="303">
        <v>21</v>
      </c>
      <c r="F85" s="302">
        <v>402.8</v>
      </c>
      <c r="G85" s="352">
        <v>9.3</v>
      </c>
      <c r="H85" s="293">
        <v>40000</v>
      </c>
      <c r="I85" s="300">
        <f t="shared" si="1"/>
        <v>372000</v>
      </c>
      <c r="J85" s="304">
        <f>SUM(I85:I85)</f>
        <v>372000</v>
      </c>
      <c r="K85" s="325"/>
      <c r="L85" s="289"/>
      <c r="M85" s="283"/>
      <c r="N85" s="284"/>
      <c r="O85" s="281"/>
      <c r="P85" s="281"/>
      <c r="Q85" s="280"/>
      <c r="R85" s="284"/>
      <c r="S85" s="279"/>
      <c r="T85" s="280"/>
      <c r="U85" s="279"/>
    </row>
    <row r="86" spans="1:21" ht="48" customHeight="1">
      <c r="A86" s="306">
        <v>37</v>
      </c>
      <c r="B86" s="308" t="s">
        <v>251</v>
      </c>
      <c r="C86" s="301" t="s">
        <v>225</v>
      </c>
      <c r="D86" s="303">
        <v>9</v>
      </c>
      <c r="E86" s="303">
        <v>21</v>
      </c>
      <c r="F86" s="302">
        <v>402.8</v>
      </c>
      <c r="G86" s="352">
        <v>9.3</v>
      </c>
      <c r="H86" s="293">
        <v>40000</v>
      </c>
      <c r="I86" s="300">
        <f t="shared" si="1"/>
        <v>372000</v>
      </c>
      <c r="J86" s="444">
        <f>SUM(I86:I87)</f>
        <v>2300000</v>
      </c>
      <c r="K86" s="325"/>
      <c r="L86" s="289"/>
      <c r="M86" s="283"/>
      <c r="N86" s="284"/>
      <c r="O86" s="281"/>
      <c r="P86" s="281"/>
      <c r="Q86" s="280"/>
      <c r="R86" s="284"/>
      <c r="S86" s="279"/>
      <c r="T86" s="280"/>
      <c r="U86" s="279"/>
    </row>
    <row r="87" spans="1:21" ht="48" customHeight="1">
      <c r="A87" s="306">
        <v>37</v>
      </c>
      <c r="B87" s="308" t="s">
        <v>251</v>
      </c>
      <c r="C87" s="301" t="s">
        <v>225</v>
      </c>
      <c r="D87" s="303">
        <v>9</v>
      </c>
      <c r="E87" s="303">
        <v>22</v>
      </c>
      <c r="F87" s="302">
        <v>406.4</v>
      </c>
      <c r="G87" s="352">
        <v>48.2</v>
      </c>
      <c r="H87" s="293">
        <v>40000</v>
      </c>
      <c r="I87" s="300">
        <f t="shared" si="1"/>
        <v>1928000</v>
      </c>
      <c r="J87" s="444"/>
      <c r="K87" s="325"/>
      <c r="L87" s="289"/>
      <c r="M87" s="283"/>
      <c r="N87" s="284"/>
      <c r="O87" s="281"/>
      <c r="P87" s="281"/>
      <c r="Q87" s="280"/>
      <c r="R87" s="284"/>
      <c r="S87" s="279"/>
      <c r="T87" s="280"/>
      <c r="U87" s="279"/>
    </row>
    <row r="88" spans="1:21" ht="48" customHeight="1">
      <c r="A88" s="306">
        <v>38</v>
      </c>
      <c r="B88" s="305" t="s">
        <v>250</v>
      </c>
      <c r="C88" s="301" t="s">
        <v>226</v>
      </c>
      <c r="D88" s="303">
        <v>12</v>
      </c>
      <c r="E88" s="303">
        <v>151</v>
      </c>
      <c r="F88" s="302">
        <v>303.5</v>
      </c>
      <c r="G88" s="352">
        <v>14.9</v>
      </c>
      <c r="H88" s="293">
        <v>40000</v>
      </c>
      <c r="I88" s="300">
        <f t="shared" si="1"/>
        <v>596000</v>
      </c>
      <c r="J88" s="444">
        <f>SUM(I88:I89)</f>
        <v>9236000</v>
      </c>
      <c r="K88" s="325"/>
      <c r="L88" s="289"/>
      <c r="M88" s="283"/>
      <c r="N88" s="284"/>
      <c r="O88" s="281"/>
      <c r="P88" s="281"/>
      <c r="Q88" s="280"/>
      <c r="R88" s="284"/>
      <c r="S88" s="279"/>
      <c r="T88" s="280"/>
      <c r="U88" s="279"/>
    </row>
    <row r="89" spans="1:21" ht="48" customHeight="1">
      <c r="A89" s="306">
        <v>38</v>
      </c>
      <c r="B89" s="305" t="s">
        <v>250</v>
      </c>
      <c r="C89" s="301" t="s">
        <v>226</v>
      </c>
      <c r="D89" s="303">
        <v>60</v>
      </c>
      <c r="E89" s="303">
        <v>58</v>
      </c>
      <c r="F89" s="307">
        <v>216</v>
      </c>
      <c r="G89" s="352">
        <v>216</v>
      </c>
      <c r="H89" s="293">
        <v>40000</v>
      </c>
      <c r="I89" s="300">
        <f t="shared" si="1"/>
        <v>8640000</v>
      </c>
      <c r="J89" s="444"/>
      <c r="K89" s="325"/>
      <c r="L89" s="289"/>
      <c r="M89" s="283"/>
      <c r="N89" s="284"/>
      <c r="O89" s="281"/>
      <c r="P89" s="281"/>
      <c r="Q89" s="280"/>
      <c r="R89" s="284"/>
      <c r="S89" s="279"/>
      <c r="T89" s="280"/>
      <c r="U89" s="279"/>
    </row>
    <row r="90" spans="1:21" ht="48" customHeight="1">
      <c r="A90" s="306">
        <v>39</v>
      </c>
      <c r="B90" s="305" t="s">
        <v>249</v>
      </c>
      <c r="C90" s="301" t="s">
        <v>226</v>
      </c>
      <c r="D90" s="303">
        <v>60</v>
      </c>
      <c r="E90" s="303">
        <v>58</v>
      </c>
      <c r="F90" s="302">
        <v>120</v>
      </c>
      <c r="G90" s="352">
        <v>120</v>
      </c>
      <c r="H90" s="293">
        <v>40000</v>
      </c>
      <c r="I90" s="300">
        <f t="shared" si="1"/>
        <v>4800000</v>
      </c>
      <c r="J90" s="304">
        <f>SUM(I90:I90)</f>
        <v>4800000</v>
      </c>
      <c r="K90" s="325"/>
      <c r="L90" s="289"/>
      <c r="M90" s="283"/>
      <c r="N90" s="284"/>
      <c r="O90" s="281"/>
      <c r="P90" s="281"/>
      <c r="Q90" s="280"/>
      <c r="R90" s="284"/>
      <c r="S90" s="279"/>
      <c r="T90" s="280"/>
      <c r="U90" s="279"/>
    </row>
    <row r="91" spans="1:21" ht="48" customHeight="1">
      <c r="A91" s="306">
        <v>40</v>
      </c>
      <c r="B91" s="305" t="s">
        <v>248</v>
      </c>
      <c r="C91" s="301" t="s">
        <v>226</v>
      </c>
      <c r="D91" s="303">
        <v>12</v>
      </c>
      <c r="E91" s="303">
        <v>151</v>
      </c>
      <c r="F91" s="302">
        <v>379.3</v>
      </c>
      <c r="G91" s="352">
        <v>43.3</v>
      </c>
      <c r="H91" s="293">
        <v>40000</v>
      </c>
      <c r="I91" s="300">
        <f t="shared" si="1"/>
        <v>1732000</v>
      </c>
      <c r="J91" s="444">
        <f>SUM(I91:I93)</f>
        <v>10356000</v>
      </c>
      <c r="K91" s="325"/>
      <c r="L91" s="289"/>
      <c r="M91" s="283"/>
      <c r="N91" s="284"/>
      <c r="O91" s="281"/>
      <c r="P91" s="281"/>
      <c r="Q91" s="280"/>
      <c r="R91" s="284"/>
      <c r="S91" s="279"/>
      <c r="T91" s="280"/>
      <c r="U91" s="279"/>
    </row>
    <row r="92" spans="1:21" ht="48" customHeight="1">
      <c r="A92" s="306">
        <v>40</v>
      </c>
      <c r="B92" s="305" t="s">
        <v>248</v>
      </c>
      <c r="C92" s="301" t="s">
        <v>226</v>
      </c>
      <c r="D92" s="303">
        <v>60</v>
      </c>
      <c r="E92" s="303">
        <v>58</v>
      </c>
      <c r="F92" s="302">
        <v>120</v>
      </c>
      <c r="G92" s="352">
        <v>77.5</v>
      </c>
      <c r="H92" s="293">
        <v>40000</v>
      </c>
      <c r="I92" s="300">
        <f t="shared" si="1"/>
        <v>3100000</v>
      </c>
      <c r="J92" s="444"/>
      <c r="K92" s="325"/>
      <c r="L92" s="289"/>
      <c r="M92" s="283"/>
      <c r="N92" s="284"/>
      <c r="O92" s="281"/>
      <c r="P92" s="281"/>
      <c r="Q92" s="280"/>
      <c r="R92" s="284"/>
      <c r="S92" s="279"/>
      <c r="T92" s="280"/>
      <c r="U92" s="279"/>
    </row>
    <row r="93" spans="1:21" ht="48" customHeight="1">
      <c r="A93" s="306">
        <v>40</v>
      </c>
      <c r="B93" s="305" t="s">
        <v>248</v>
      </c>
      <c r="C93" s="301" t="s">
        <v>226</v>
      </c>
      <c r="D93" s="303">
        <v>60</v>
      </c>
      <c r="E93" s="303">
        <v>58</v>
      </c>
      <c r="F93" s="302">
        <v>236.2</v>
      </c>
      <c r="G93" s="352">
        <v>138.1</v>
      </c>
      <c r="H93" s="293">
        <v>40000</v>
      </c>
      <c r="I93" s="300">
        <f t="shared" si="1"/>
        <v>5524000</v>
      </c>
      <c r="J93" s="444"/>
      <c r="K93" s="325"/>
      <c r="L93" s="289"/>
      <c r="M93" s="283"/>
      <c r="N93" s="284"/>
      <c r="O93" s="281"/>
      <c r="P93" s="281"/>
      <c r="Q93" s="280"/>
      <c r="R93" s="284"/>
      <c r="S93" s="279"/>
      <c r="T93" s="280"/>
      <c r="U93" s="279"/>
    </row>
    <row r="94" spans="1:21" ht="48" customHeight="1">
      <c r="A94" s="306">
        <v>41</v>
      </c>
      <c r="B94" s="305" t="s">
        <v>247</v>
      </c>
      <c r="C94" s="301" t="s">
        <v>225</v>
      </c>
      <c r="D94" s="303">
        <v>9</v>
      </c>
      <c r="E94" s="303">
        <v>6</v>
      </c>
      <c r="F94" s="302">
        <v>517.5</v>
      </c>
      <c r="G94" s="352">
        <v>47.8</v>
      </c>
      <c r="H94" s="293">
        <v>40000</v>
      </c>
      <c r="I94" s="300">
        <f t="shared" si="1"/>
        <v>1912000</v>
      </c>
      <c r="J94" s="304">
        <f>SUM(I94:I94)</f>
        <v>1912000</v>
      </c>
      <c r="K94" s="325"/>
      <c r="L94" s="289"/>
      <c r="M94" s="283"/>
      <c r="N94" s="284"/>
      <c r="O94" s="281"/>
      <c r="P94" s="281"/>
      <c r="Q94" s="280"/>
      <c r="R94" s="284"/>
      <c r="S94" s="279"/>
      <c r="T94" s="280"/>
      <c r="U94" s="279"/>
    </row>
    <row r="95" spans="1:21" ht="86.25" customHeight="1">
      <c r="A95" s="445">
        <v>42</v>
      </c>
      <c r="B95" s="446" t="s">
        <v>246</v>
      </c>
      <c r="C95" s="447" t="s">
        <v>226</v>
      </c>
      <c r="D95" s="303">
        <v>11</v>
      </c>
      <c r="E95" s="303">
        <v>445</v>
      </c>
      <c r="F95" s="302">
        <v>382.6</v>
      </c>
      <c r="G95" s="352">
        <v>140.7</v>
      </c>
      <c r="H95" s="293">
        <v>40000</v>
      </c>
      <c r="I95" s="300">
        <f t="shared" si="1"/>
        <v>5628000</v>
      </c>
      <c r="J95" s="444">
        <f>SUM(I95:I96)</f>
        <v>7896000</v>
      </c>
      <c r="K95" s="325"/>
      <c r="L95" s="289"/>
      <c r="M95" s="283"/>
      <c r="N95" s="284"/>
      <c r="O95" s="281"/>
      <c r="P95" s="281"/>
      <c r="Q95" s="280"/>
      <c r="R95" s="284"/>
      <c r="S95" s="279"/>
      <c r="T95" s="280"/>
      <c r="U95" s="279"/>
    </row>
    <row r="96" spans="1:21" ht="86.25" customHeight="1">
      <c r="A96" s="445"/>
      <c r="B96" s="446"/>
      <c r="C96" s="447"/>
      <c r="D96" s="303">
        <v>11</v>
      </c>
      <c r="E96" s="303">
        <v>444</v>
      </c>
      <c r="F96" s="302">
        <v>56.7</v>
      </c>
      <c r="G96" s="352">
        <v>56.7</v>
      </c>
      <c r="H96" s="293">
        <v>40000</v>
      </c>
      <c r="I96" s="300">
        <f t="shared" si="1"/>
        <v>2268000</v>
      </c>
      <c r="J96" s="444"/>
      <c r="K96" s="325"/>
      <c r="L96" s="289"/>
      <c r="M96" s="283"/>
      <c r="N96" s="284"/>
      <c r="O96" s="281"/>
      <c r="P96" s="281"/>
      <c r="Q96" s="280"/>
      <c r="R96" s="284"/>
      <c r="S96" s="279"/>
      <c r="T96" s="280"/>
      <c r="U96" s="279"/>
    </row>
    <row r="97" spans="1:11" ht="23.25" customHeight="1">
      <c r="A97" s="441" t="s">
        <v>290</v>
      </c>
      <c r="B97" s="442"/>
      <c r="C97" s="346"/>
      <c r="D97" s="345"/>
      <c r="E97" s="345"/>
      <c r="F97" s="347"/>
      <c r="G97" s="389">
        <f>SUM(G10:G96)</f>
        <v>14427.800000000003</v>
      </c>
      <c r="H97" s="390"/>
      <c r="I97" s="389">
        <f>SUM(I10:I96)</f>
        <v>577112000</v>
      </c>
      <c r="J97" s="348"/>
      <c r="K97" s="349"/>
    </row>
    <row r="98" ht="15">
      <c r="I98" s="354"/>
    </row>
    <row r="99" ht="15">
      <c r="I99" s="353"/>
    </row>
  </sheetData>
  <sheetProtection/>
  <autoFilter ref="A7:K36"/>
  <mergeCells count="71">
    <mergeCell ref="A1:K1"/>
    <mergeCell ref="A2:K2"/>
    <mergeCell ref="A3:K3"/>
    <mergeCell ref="A4:K4"/>
    <mergeCell ref="A5:A6"/>
    <mergeCell ref="B5:B6"/>
    <mergeCell ref="C5:C6"/>
    <mergeCell ref="D5:F5"/>
    <mergeCell ref="G5:G6"/>
    <mergeCell ref="H5:I5"/>
    <mergeCell ref="J5:J6"/>
    <mergeCell ref="K5:K6"/>
    <mergeCell ref="A14:A15"/>
    <mergeCell ref="B14:B15"/>
    <mergeCell ref="C14:C15"/>
    <mergeCell ref="D14:D15"/>
    <mergeCell ref="A17:A19"/>
    <mergeCell ref="B17:B19"/>
    <mergeCell ref="C17:C19"/>
    <mergeCell ref="D17:D19"/>
    <mergeCell ref="F17:F18"/>
    <mergeCell ref="A21:A23"/>
    <mergeCell ref="B21:B23"/>
    <mergeCell ref="C21:C23"/>
    <mergeCell ref="D21:D23"/>
    <mergeCell ref="A26:A27"/>
    <mergeCell ref="B26:B27"/>
    <mergeCell ref="C26:C27"/>
    <mergeCell ref="D26:D27"/>
    <mergeCell ref="A28:A30"/>
    <mergeCell ref="B28:B30"/>
    <mergeCell ref="C28:C30"/>
    <mergeCell ref="D28:D30"/>
    <mergeCell ref="F28:F29"/>
    <mergeCell ref="A33:A34"/>
    <mergeCell ref="B33:B34"/>
    <mergeCell ref="C33:C34"/>
    <mergeCell ref="D33:D34"/>
    <mergeCell ref="F33:F34"/>
    <mergeCell ref="L38:N38"/>
    <mergeCell ref="J39:J41"/>
    <mergeCell ref="J43:J44"/>
    <mergeCell ref="J45:J46"/>
    <mergeCell ref="J48:J49"/>
    <mergeCell ref="J54:J55"/>
    <mergeCell ref="J57:J58"/>
    <mergeCell ref="A65:A66"/>
    <mergeCell ref="B65:B66"/>
    <mergeCell ref="C65:C66"/>
    <mergeCell ref="J65:J66"/>
    <mergeCell ref="A67:A69"/>
    <mergeCell ref="B67:B69"/>
    <mergeCell ref="C67:C69"/>
    <mergeCell ref="J67:J69"/>
    <mergeCell ref="J72:J74"/>
    <mergeCell ref="A75:A76"/>
    <mergeCell ref="B75:B76"/>
    <mergeCell ref="C75:C76"/>
    <mergeCell ref="J75:J76"/>
    <mergeCell ref="A80:A81"/>
    <mergeCell ref="B80:B81"/>
    <mergeCell ref="J80:J81"/>
    <mergeCell ref="A97:B97"/>
    <mergeCell ref="J82:J83"/>
    <mergeCell ref="J86:J87"/>
    <mergeCell ref="J88:J89"/>
    <mergeCell ref="J91:J93"/>
    <mergeCell ref="A95:A96"/>
    <mergeCell ref="B95:B96"/>
    <mergeCell ref="C95:C96"/>
    <mergeCell ref="J95:J96"/>
  </mergeCells>
  <printOptions/>
  <pageMargins left="0.68" right="0.45" top="0.7" bottom="0.31496062992125984" header="0.31496062992125984" footer="0.31496062992125984"/>
  <pageSetup fitToHeight="0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S11"/>
  <sheetViews>
    <sheetView tabSelected="1" zoomScalePageLayoutView="0" workbookViewId="0" topLeftCell="A7">
      <selection activeCell="A4" sqref="A4:M4"/>
    </sheetView>
  </sheetViews>
  <sheetFormatPr defaultColWidth="10.28125" defaultRowHeight="15"/>
  <cols>
    <col min="1" max="1" width="6.140625" style="366" customWidth="1"/>
    <col min="2" max="2" width="17.421875" style="367" customWidth="1"/>
    <col min="3" max="3" width="24.57421875" style="366" customWidth="1"/>
    <col min="4" max="4" width="9.28125" style="365" customWidth="1"/>
    <col min="5" max="5" width="8.140625" style="368" customWidth="1"/>
    <col min="6" max="6" width="7.28125" style="368" customWidth="1"/>
    <col min="7" max="7" width="10.7109375" style="366" customWidth="1"/>
    <col min="8" max="8" width="0.13671875" style="368" customWidth="1"/>
    <col min="9" max="9" width="7.7109375" style="368" customWidth="1"/>
    <col min="10" max="10" width="9.00390625" style="368" customWidth="1"/>
    <col min="11" max="11" width="12.7109375" style="366" customWidth="1"/>
    <col min="12" max="12" width="15.28125" style="366" customWidth="1"/>
    <col min="13" max="13" width="11.421875" style="366" customWidth="1"/>
    <col min="14" max="149" width="10.28125" style="368" customWidth="1"/>
    <col min="150" max="16384" width="10.28125" style="368" customWidth="1"/>
  </cols>
  <sheetData>
    <row r="1" spans="1:149" s="356" customFormat="1" ht="26.25" customHeight="1">
      <c r="A1" s="469" t="s">
        <v>291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5"/>
      <c r="AU1" s="355"/>
      <c r="AV1" s="355"/>
      <c r="AW1" s="355"/>
      <c r="AX1" s="355"/>
      <c r="AY1" s="355"/>
      <c r="AZ1" s="355"/>
      <c r="BA1" s="355"/>
      <c r="BB1" s="355"/>
      <c r="BC1" s="355"/>
      <c r="BD1" s="355"/>
      <c r="BE1" s="355"/>
      <c r="BF1" s="355"/>
      <c r="BG1" s="355"/>
      <c r="BH1" s="355"/>
      <c r="BI1" s="355"/>
      <c r="BJ1" s="355"/>
      <c r="BK1" s="355"/>
      <c r="BL1" s="355"/>
      <c r="BM1" s="355"/>
      <c r="BN1" s="355"/>
      <c r="BO1" s="355"/>
      <c r="BP1" s="355"/>
      <c r="BQ1" s="355"/>
      <c r="BR1" s="355"/>
      <c r="BS1" s="355"/>
      <c r="BT1" s="355"/>
      <c r="BU1" s="355"/>
      <c r="BV1" s="355"/>
      <c r="BW1" s="355"/>
      <c r="BX1" s="355"/>
      <c r="BY1" s="355"/>
      <c r="BZ1" s="355"/>
      <c r="CA1" s="355"/>
      <c r="CB1" s="355"/>
      <c r="CC1" s="355"/>
      <c r="CD1" s="355"/>
      <c r="CE1" s="355"/>
      <c r="CF1" s="355"/>
      <c r="CG1" s="355"/>
      <c r="CH1" s="355"/>
      <c r="CI1" s="355"/>
      <c r="CJ1" s="355"/>
      <c r="CK1" s="355"/>
      <c r="CL1" s="355"/>
      <c r="CM1" s="355"/>
      <c r="CN1" s="355"/>
      <c r="CO1" s="355"/>
      <c r="CP1" s="355"/>
      <c r="CQ1" s="355"/>
      <c r="CR1" s="355"/>
      <c r="CS1" s="355"/>
      <c r="CT1" s="355"/>
      <c r="CU1" s="355"/>
      <c r="CV1" s="355"/>
      <c r="CW1" s="355"/>
      <c r="CX1" s="355"/>
      <c r="CY1" s="355"/>
      <c r="CZ1" s="355"/>
      <c r="DA1" s="355"/>
      <c r="DB1" s="355"/>
      <c r="DC1" s="355"/>
      <c r="DD1" s="355"/>
      <c r="DE1" s="355"/>
      <c r="DF1" s="355"/>
      <c r="DG1" s="355"/>
      <c r="DH1" s="355"/>
      <c r="DI1" s="355"/>
      <c r="DJ1" s="355"/>
      <c r="DK1" s="355"/>
      <c r="DL1" s="355"/>
      <c r="DM1" s="355"/>
      <c r="DN1" s="355"/>
      <c r="DO1" s="355"/>
      <c r="DP1" s="355"/>
      <c r="DQ1" s="355"/>
      <c r="DR1" s="355"/>
      <c r="DS1" s="355"/>
      <c r="DT1" s="355"/>
      <c r="DU1" s="355"/>
      <c r="DV1" s="355"/>
      <c r="DW1" s="355"/>
      <c r="DX1" s="355"/>
      <c r="DY1" s="355"/>
      <c r="DZ1" s="355"/>
      <c r="EA1" s="355"/>
      <c r="EB1" s="355"/>
      <c r="EC1" s="355"/>
      <c r="ED1" s="355"/>
      <c r="EE1" s="355"/>
      <c r="EF1" s="355"/>
      <c r="EG1" s="355"/>
      <c r="EH1" s="355"/>
      <c r="EI1" s="355"/>
      <c r="EJ1" s="355"/>
      <c r="EK1" s="355"/>
      <c r="EL1" s="355"/>
      <c r="EM1" s="355"/>
      <c r="EN1" s="355"/>
      <c r="EO1" s="355"/>
      <c r="EP1" s="355"/>
      <c r="EQ1" s="355"/>
      <c r="ER1" s="355"/>
      <c r="ES1" s="355"/>
    </row>
    <row r="2" spans="1:13" s="357" customFormat="1" ht="24" customHeight="1">
      <c r="A2" s="369"/>
      <c r="B2" s="370"/>
      <c r="C2" s="370"/>
      <c r="D2" s="370"/>
      <c r="E2" s="370"/>
      <c r="F2" s="371" t="s">
        <v>289</v>
      </c>
      <c r="G2" s="370"/>
      <c r="H2" s="370"/>
      <c r="I2" s="370"/>
      <c r="J2" s="370"/>
      <c r="K2" s="372"/>
      <c r="L2" s="372"/>
      <c r="M2" s="369"/>
    </row>
    <row r="3" spans="1:149" s="356" customFormat="1" ht="25.5" customHeight="1">
      <c r="A3" s="469" t="s">
        <v>292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C3" s="355"/>
      <c r="BD3" s="355"/>
      <c r="BE3" s="355"/>
      <c r="BF3" s="355"/>
      <c r="BG3" s="355"/>
      <c r="BH3" s="355"/>
      <c r="BI3" s="355"/>
      <c r="BJ3" s="355"/>
      <c r="BK3" s="355"/>
      <c r="BL3" s="355"/>
      <c r="BM3" s="355"/>
      <c r="BN3" s="355"/>
      <c r="BO3" s="355"/>
      <c r="BP3" s="355"/>
      <c r="BQ3" s="355"/>
      <c r="BR3" s="355"/>
      <c r="BS3" s="355"/>
      <c r="BT3" s="355"/>
      <c r="BU3" s="355"/>
      <c r="BV3" s="355"/>
      <c r="BW3" s="355"/>
      <c r="BX3" s="355"/>
      <c r="BY3" s="355"/>
      <c r="BZ3" s="355"/>
      <c r="CA3" s="355"/>
      <c r="CB3" s="355"/>
      <c r="CC3" s="355"/>
      <c r="CD3" s="355"/>
      <c r="CE3" s="355"/>
      <c r="CF3" s="355"/>
      <c r="CG3" s="355"/>
      <c r="CH3" s="355"/>
      <c r="CI3" s="355"/>
      <c r="CJ3" s="355"/>
      <c r="CK3" s="355"/>
      <c r="CL3" s="355"/>
      <c r="CM3" s="355"/>
      <c r="CN3" s="355"/>
      <c r="CO3" s="355"/>
      <c r="CP3" s="355"/>
      <c r="CQ3" s="355"/>
      <c r="CR3" s="355"/>
      <c r="CS3" s="355"/>
      <c r="CT3" s="355"/>
      <c r="CU3" s="355"/>
      <c r="CV3" s="355"/>
      <c r="CW3" s="355"/>
      <c r="CX3" s="355"/>
      <c r="CY3" s="355"/>
      <c r="CZ3" s="355"/>
      <c r="DA3" s="355"/>
      <c r="DB3" s="355"/>
      <c r="DC3" s="355"/>
      <c r="DD3" s="355"/>
      <c r="DE3" s="355"/>
      <c r="DF3" s="355"/>
      <c r="DG3" s="355"/>
      <c r="DH3" s="355"/>
      <c r="DI3" s="355"/>
      <c r="DJ3" s="355"/>
      <c r="DK3" s="355"/>
      <c r="DL3" s="355"/>
      <c r="DM3" s="355"/>
      <c r="DN3" s="355"/>
      <c r="DO3" s="355"/>
      <c r="DP3" s="355"/>
      <c r="DQ3" s="355"/>
      <c r="DR3" s="355"/>
      <c r="DS3" s="355"/>
      <c r="DT3" s="355"/>
      <c r="DU3" s="355"/>
      <c r="DV3" s="355"/>
      <c r="DW3" s="355"/>
      <c r="DX3" s="355"/>
      <c r="DY3" s="355"/>
      <c r="DZ3" s="355"/>
      <c r="EA3" s="355"/>
      <c r="EB3" s="355"/>
      <c r="EC3" s="355"/>
      <c r="ED3" s="355"/>
      <c r="EE3" s="355"/>
      <c r="EF3" s="355"/>
      <c r="EG3" s="355"/>
      <c r="EH3" s="355"/>
      <c r="EI3" s="355"/>
      <c r="EJ3" s="355"/>
      <c r="EK3" s="355"/>
      <c r="EL3" s="355"/>
      <c r="EM3" s="355"/>
      <c r="EN3" s="355"/>
      <c r="EO3" s="355"/>
      <c r="EP3" s="355"/>
      <c r="EQ3" s="355"/>
      <c r="ER3" s="355"/>
      <c r="ES3" s="355"/>
    </row>
    <row r="4" spans="1:149" s="356" customFormat="1" ht="25.5" customHeight="1">
      <c r="A4" s="470" t="str">
        <f>' 40k'!A4:K4</f>
        <v>(Kèm theo Quyết định số:……./QĐ-UBND  ngày …./02/2024 của Ủy ban nhân dân huyện Tân Yên)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  <c r="BK4" s="355"/>
      <c r="BL4" s="355"/>
      <c r="BM4" s="355"/>
      <c r="BN4" s="355"/>
      <c r="BO4" s="355"/>
      <c r="BP4" s="355"/>
      <c r="BQ4" s="355"/>
      <c r="BR4" s="355"/>
      <c r="BS4" s="355"/>
      <c r="BT4" s="355"/>
      <c r="BU4" s="355"/>
      <c r="BV4" s="355"/>
      <c r="BW4" s="355"/>
      <c r="BX4" s="355"/>
      <c r="BY4" s="355"/>
      <c r="BZ4" s="355"/>
      <c r="CA4" s="355"/>
      <c r="CB4" s="355"/>
      <c r="CC4" s="355"/>
      <c r="CD4" s="355"/>
      <c r="CE4" s="355"/>
      <c r="CF4" s="355"/>
      <c r="CG4" s="355"/>
      <c r="CH4" s="355"/>
      <c r="CI4" s="355"/>
      <c r="CJ4" s="355"/>
      <c r="CK4" s="355"/>
      <c r="CL4" s="355"/>
      <c r="CM4" s="355"/>
      <c r="CN4" s="355"/>
      <c r="CO4" s="355"/>
      <c r="CP4" s="355"/>
      <c r="CQ4" s="355"/>
      <c r="CR4" s="355"/>
      <c r="CS4" s="355"/>
      <c r="CT4" s="355"/>
      <c r="CU4" s="355"/>
      <c r="CV4" s="355"/>
      <c r="CW4" s="355"/>
      <c r="CX4" s="355"/>
      <c r="CY4" s="355"/>
      <c r="CZ4" s="355"/>
      <c r="DA4" s="355"/>
      <c r="DB4" s="355"/>
      <c r="DC4" s="355"/>
      <c r="DD4" s="355"/>
      <c r="DE4" s="355"/>
      <c r="DF4" s="355"/>
      <c r="DG4" s="355"/>
      <c r="DH4" s="355"/>
      <c r="DI4" s="355"/>
      <c r="DJ4" s="355"/>
      <c r="DK4" s="355"/>
      <c r="DL4" s="355"/>
      <c r="DM4" s="355"/>
      <c r="DN4" s="355"/>
      <c r="DO4" s="355"/>
      <c r="DP4" s="355"/>
      <c r="DQ4" s="355"/>
      <c r="DR4" s="355"/>
      <c r="DS4" s="355"/>
      <c r="DT4" s="355"/>
      <c r="DU4" s="355"/>
      <c r="DV4" s="355"/>
      <c r="DW4" s="355"/>
      <c r="DX4" s="355"/>
      <c r="DY4" s="355"/>
      <c r="DZ4" s="355"/>
      <c r="EA4" s="355"/>
      <c r="EB4" s="355"/>
      <c r="EC4" s="355"/>
      <c r="ED4" s="355"/>
      <c r="EE4" s="355"/>
      <c r="EF4" s="355"/>
      <c r="EG4" s="355"/>
      <c r="EH4" s="355"/>
      <c r="EI4" s="355"/>
      <c r="EJ4" s="355"/>
      <c r="EK4" s="355"/>
      <c r="EL4" s="355"/>
      <c r="EM4" s="355"/>
      <c r="EN4" s="355"/>
      <c r="EO4" s="355"/>
      <c r="EP4" s="355"/>
      <c r="EQ4" s="355"/>
      <c r="ER4" s="355"/>
      <c r="ES4" s="355"/>
    </row>
    <row r="5" spans="1:149" s="360" customFormat="1" ht="65.25" customHeight="1">
      <c r="A5" s="466" t="s">
        <v>284</v>
      </c>
      <c r="B5" s="466" t="s">
        <v>293</v>
      </c>
      <c r="C5" s="466" t="s">
        <v>294</v>
      </c>
      <c r="D5" s="466" t="s">
        <v>295</v>
      </c>
      <c r="E5" s="466" t="s">
        <v>296</v>
      </c>
      <c r="F5" s="466" t="s">
        <v>297</v>
      </c>
      <c r="G5" s="466" t="s">
        <v>298</v>
      </c>
      <c r="H5" s="358"/>
      <c r="I5" s="466" t="s">
        <v>27</v>
      </c>
      <c r="J5" s="466" t="s">
        <v>299</v>
      </c>
      <c r="K5" s="467" t="s">
        <v>300</v>
      </c>
      <c r="L5" s="466" t="s">
        <v>301</v>
      </c>
      <c r="M5" s="466" t="s">
        <v>16</v>
      </c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  <c r="CZ5" s="359"/>
      <c r="DA5" s="359"/>
      <c r="DB5" s="359"/>
      <c r="DC5" s="359"/>
      <c r="DD5" s="359"/>
      <c r="DE5" s="359"/>
      <c r="DF5" s="359"/>
      <c r="DG5" s="359"/>
      <c r="DH5" s="359"/>
      <c r="DI5" s="359"/>
      <c r="DJ5" s="359"/>
      <c r="DK5" s="359"/>
      <c r="DL5" s="359"/>
      <c r="DM5" s="359"/>
      <c r="DN5" s="359"/>
      <c r="DO5" s="359"/>
      <c r="DP5" s="359"/>
      <c r="DQ5" s="359"/>
      <c r="DR5" s="359"/>
      <c r="DS5" s="359"/>
      <c r="DT5" s="359"/>
      <c r="DU5" s="359"/>
      <c r="DV5" s="359"/>
      <c r="DW5" s="359"/>
      <c r="DX5" s="359"/>
      <c r="DY5" s="359"/>
      <c r="DZ5" s="359"/>
      <c r="EA5" s="359"/>
      <c r="EB5" s="359"/>
      <c r="EC5" s="359"/>
      <c r="ED5" s="359"/>
      <c r="EE5" s="359"/>
      <c r="EF5" s="359"/>
      <c r="EG5" s="359"/>
      <c r="EH5" s="359"/>
      <c r="EI5" s="359"/>
      <c r="EJ5" s="359"/>
      <c r="EK5" s="359"/>
      <c r="EL5" s="359"/>
      <c r="EM5" s="359"/>
      <c r="EN5" s="359"/>
      <c r="EO5" s="359"/>
      <c r="EP5" s="359"/>
      <c r="EQ5" s="359"/>
      <c r="ER5" s="359"/>
      <c r="ES5" s="359"/>
    </row>
    <row r="6" spans="1:149" s="361" customFormat="1" ht="33.75" customHeight="1">
      <c r="A6" s="466"/>
      <c r="B6" s="466"/>
      <c r="C6" s="466"/>
      <c r="D6" s="466"/>
      <c r="E6" s="466"/>
      <c r="F6" s="466"/>
      <c r="G6" s="466"/>
      <c r="H6" s="358" t="s">
        <v>302</v>
      </c>
      <c r="I6" s="466"/>
      <c r="J6" s="466"/>
      <c r="K6" s="468"/>
      <c r="L6" s="466"/>
      <c r="M6" s="466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359"/>
      <c r="AT6" s="359"/>
      <c r="AU6" s="359"/>
      <c r="AV6" s="359"/>
      <c r="AW6" s="359"/>
      <c r="AX6" s="359"/>
      <c r="AY6" s="359"/>
      <c r="AZ6" s="359"/>
      <c r="BA6" s="359"/>
      <c r="BB6" s="359"/>
      <c r="BC6" s="359"/>
      <c r="BD6" s="359"/>
      <c r="BE6" s="359"/>
      <c r="BF6" s="359"/>
      <c r="BG6" s="359"/>
      <c r="BH6" s="359"/>
      <c r="BI6" s="359"/>
      <c r="BJ6" s="359"/>
      <c r="BK6" s="359"/>
      <c r="BL6" s="359"/>
      <c r="BM6" s="359"/>
      <c r="BN6" s="359"/>
      <c r="BO6" s="359"/>
      <c r="BP6" s="359"/>
      <c r="BQ6" s="359"/>
      <c r="BR6" s="359"/>
      <c r="BS6" s="359"/>
      <c r="BT6" s="359"/>
      <c r="BU6" s="359"/>
      <c r="BV6" s="359"/>
      <c r="BW6" s="359"/>
      <c r="BX6" s="359"/>
      <c r="BY6" s="359"/>
      <c r="BZ6" s="359"/>
      <c r="CA6" s="359"/>
      <c r="CB6" s="359"/>
      <c r="CC6" s="359"/>
      <c r="CD6" s="359"/>
      <c r="CE6" s="359"/>
      <c r="CF6" s="359"/>
      <c r="CG6" s="359"/>
      <c r="CH6" s="359"/>
      <c r="CI6" s="359"/>
      <c r="CJ6" s="359"/>
      <c r="CK6" s="359"/>
      <c r="CL6" s="359"/>
      <c r="CM6" s="359"/>
      <c r="CN6" s="359"/>
      <c r="CO6" s="359"/>
      <c r="CP6" s="359"/>
      <c r="CQ6" s="359"/>
      <c r="CR6" s="359"/>
      <c r="CS6" s="359"/>
      <c r="CT6" s="359"/>
      <c r="CU6" s="359"/>
      <c r="CV6" s="359"/>
      <c r="CW6" s="359"/>
      <c r="CX6" s="359"/>
      <c r="CY6" s="359"/>
      <c r="CZ6" s="359"/>
      <c r="DA6" s="359"/>
      <c r="DB6" s="359"/>
      <c r="DC6" s="359"/>
      <c r="DD6" s="359"/>
      <c r="DE6" s="359"/>
      <c r="DF6" s="359"/>
      <c r="DG6" s="359"/>
      <c r="DH6" s="359"/>
      <c r="DI6" s="359"/>
      <c r="DJ6" s="359"/>
      <c r="DK6" s="359"/>
      <c r="DL6" s="359"/>
      <c r="DM6" s="359"/>
      <c r="DN6" s="359"/>
      <c r="DO6" s="359"/>
      <c r="DP6" s="359"/>
      <c r="DQ6" s="359"/>
      <c r="DR6" s="359"/>
      <c r="DS6" s="359"/>
      <c r="DT6" s="359"/>
      <c r="DU6" s="359"/>
      <c r="DV6" s="359"/>
      <c r="DW6" s="359"/>
      <c r="DX6" s="359"/>
      <c r="DY6" s="359"/>
      <c r="DZ6" s="359"/>
      <c r="EA6" s="359"/>
      <c r="EB6" s="359"/>
      <c r="EC6" s="359"/>
      <c r="ED6" s="359"/>
      <c r="EE6" s="359"/>
      <c r="EF6" s="359"/>
      <c r="EG6" s="359"/>
      <c r="EH6" s="359"/>
      <c r="EI6" s="359"/>
      <c r="EJ6" s="359"/>
      <c r="EK6" s="359"/>
      <c r="EL6" s="359"/>
      <c r="EM6" s="359"/>
      <c r="EN6" s="359"/>
      <c r="EO6" s="359"/>
      <c r="EP6" s="359"/>
      <c r="EQ6" s="359"/>
      <c r="ER6" s="359"/>
      <c r="ES6" s="359"/>
    </row>
    <row r="7" spans="1:86" s="362" customFormat="1" ht="38.25" customHeight="1">
      <c r="A7" s="362">
        <v>1</v>
      </c>
      <c r="B7" s="362">
        <v>2</v>
      </c>
      <c r="C7" s="362">
        <v>3</v>
      </c>
      <c r="D7" s="362">
        <v>4</v>
      </c>
      <c r="E7" s="362">
        <v>6</v>
      </c>
      <c r="F7" s="362">
        <v>7</v>
      </c>
      <c r="G7" s="362">
        <v>8</v>
      </c>
      <c r="H7" s="362">
        <v>9</v>
      </c>
      <c r="I7" s="362">
        <v>10</v>
      </c>
      <c r="J7" s="362">
        <v>11</v>
      </c>
      <c r="K7" s="362">
        <v>12</v>
      </c>
      <c r="L7" s="362">
        <v>13</v>
      </c>
      <c r="M7" s="362">
        <v>14</v>
      </c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3"/>
      <c r="AX7" s="363"/>
      <c r="AY7" s="363"/>
      <c r="AZ7" s="363"/>
      <c r="BA7" s="363"/>
      <c r="BB7" s="363"/>
      <c r="BC7" s="363"/>
      <c r="BD7" s="363"/>
      <c r="BE7" s="363"/>
      <c r="BF7" s="363"/>
      <c r="BG7" s="363"/>
      <c r="BH7" s="363"/>
      <c r="BI7" s="363"/>
      <c r="BJ7" s="363"/>
      <c r="BK7" s="363"/>
      <c r="BL7" s="363"/>
      <c r="BM7" s="363"/>
      <c r="BN7" s="363"/>
      <c r="BO7" s="363"/>
      <c r="BP7" s="363"/>
      <c r="BQ7" s="363"/>
      <c r="BR7" s="363"/>
      <c r="BS7" s="363"/>
      <c r="BT7" s="363"/>
      <c r="BU7" s="363"/>
      <c r="BV7" s="363"/>
      <c r="BW7" s="363"/>
      <c r="BX7" s="363"/>
      <c r="BY7" s="363"/>
      <c r="BZ7" s="363"/>
      <c r="CA7" s="363"/>
      <c r="CB7" s="363"/>
      <c r="CC7" s="363"/>
      <c r="CD7" s="363"/>
      <c r="CE7" s="363"/>
      <c r="CF7" s="363"/>
      <c r="CG7" s="363"/>
      <c r="CH7" s="364"/>
    </row>
    <row r="8" spans="2:149" s="361" customFormat="1" ht="32.25" customHeight="1">
      <c r="B8" s="373" t="s">
        <v>303</v>
      </c>
      <c r="C8" s="358"/>
      <c r="I8" s="374"/>
      <c r="J8" s="374"/>
      <c r="K8" s="374"/>
      <c r="L8" s="374">
        <f>SUM(L9:L11)</f>
        <v>25000000</v>
      </c>
      <c r="M8" s="375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  <c r="AN8" s="359"/>
      <c r="AO8" s="359"/>
      <c r="AP8" s="359"/>
      <c r="AQ8" s="359"/>
      <c r="AR8" s="359"/>
      <c r="AS8" s="359"/>
      <c r="AT8" s="359"/>
      <c r="AU8" s="359"/>
      <c r="AV8" s="359"/>
      <c r="AW8" s="359"/>
      <c r="AX8" s="359"/>
      <c r="AY8" s="359"/>
      <c r="AZ8" s="359"/>
      <c r="BA8" s="359"/>
      <c r="BB8" s="359"/>
      <c r="BC8" s="359"/>
      <c r="BD8" s="359"/>
      <c r="BE8" s="359"/>
      <c r="BF8" s="359"/>
      <c r="BG8" s="359"/>
      <c r="BH8" s="359"/>
      <c r="BI8" s="359"/>
      <c r="BJ8" s="359"/>
      <c r="BK8" s="359"/>
      <c r="BL8" s="359"/>
      <c r="BM8" s="359"/>
      <c r="BN8" s="359"/>
      <c r="BO8" s="359"/>
      <c r="BP8" s="359"/>
      <c r="BQ8" s="359"/>
      <c r="BR8" s="359"/>
      <c r="BS8" s="359"/>
      <c r="BT8" s="359"/>
      <c r="BU8" s="359"/>
      <c r="BV8" s="359"/>
      <c r="BW8" s="359"/>
      <c r="BX8" s="359"/>
      <c r="BY8" s="359"/>
      <c r="BZ8" s="359"/>
      <c r="CA8" s="359"/>
      <c r="CB8" s="359"/>
      <c r="CC8" s="359"/>
      <c r="CD8" s="359"/>
      <c r="CE8" s="359"/>
      <c r="CF8" s="359"/>
      <c r="CG8" s="359"/>
      <c r="CH8" s="359"/>
      <c r="CI8" s="359"/>
      <c r="CJ8" s="359"/>
      <c r="CK8" s="359"/>
      <c r="CL8" s="359"/>
      <c r="CM8" s="359"/>
      <c r="CN8" s="359"/>
      <c r="CO8" s="359"/>
      <c r="CP8" s="359"/>
      <c r="CQ8" s="359"/>
      <c r="CR8" s="359"/>
      <c r="CS8" s="359"/>
      <c r="CT8" s="359"/>
      <c r="CU8" s="359"/>
      <c r="CV8" s="359"/>
      <c r="CW8" s="359"/>
      <c r="CX8" s="359"/>
      <c r="CY8" s="359"/>
      <c r="CZ8" s="359"/>
      <c r="DA8" s="359"/>
      <c r="DB8" s="359"/>
      <c r="DC8" s="359"/>
      <c r="DD8" s="359"/>
      <c r="DE8" s="359"/>
      <c r="DF8" s="359"/>
      <c r="DG8" s="359"/>
      <c r="DH8" s="359"/>
      <c r="DI8" s="359"/>
      <c r="DJ8" s="359"/>
      <c r="DK8" s="359"/>
      <c r="DL8" s="359"/>
      <c r="DM8" s="359"/>
      <c r="DN8" s="359"/>
      <c r="DO8" s="359"/>
      <c r="DP8" s="359"/>
      <c r="DQ8" s="359"/>
      <c r="DR8" s="359"/>
      <c r="DS8" s="359"/>
      <c r="DT8" s="359"/>
      <c r="DU8" s="359"/>
      <c r="DV8" s="359"/>
      <c r="DW8" s="359"/>
      <c r="DX8" s="359"/>
      <c r="DY8" s="359"/>
      <c r="DZ8" s="359"/>
      <c r="EA8" s="359"/>
      <c r="EB8" s="359"/>
      <c r="EC8" s="359"/>
      <c r="ED8" s="359"/>
      <c r="EE8" s="359"/>
      <c r="EF8" s="359"/>
      <c r="EG8" s="359"/>
      <c r="EH8" s="359"/>
      <c r="EI8" s="359"/>
      <c r="EJ8" s="359"/>
      <c r="EK8" s="359"/>
      <c r="EL8" s="359"/>
      <c r="EM8" s="359"/>
      <c r="EN8" s="359"/>
      <c r="EO8" s="359"/>
      <c r="EP8" s="359"/>
      <c r="EQ8" s="359"/>
      <c r="ER8" s="359"/>
      <c r="ES8" s="359"/>
    </row>
    <row r="9" spans="1:13" s="365" customFormat="1" ht="72.75" customHeight="1">
      <c r="A9" s="376">
        <v>1</v>
      </c>
      <c r="B9" s="377" t="s">
        <v>304</v>
      </c>
      <c r="C9" s="378" t="s">
        <v>305</v>
      </c>
      <c r="D9" s="379" t="s">
        <v>306</v>
      </c>
      <c r="E9" s="377">
        <v>12</v>
      </c>
      <c r="F9" s="377">
        <v>240</v>
      </c>
      <c r="G9" s="380" t="s">
        <v>307</v>
      </c>
      <c r="H9" s="361"/>
      <c r="I9" s="381">
        <v>2</v>
      </c>
      <c r="J9" s="382" t="s">
        <v>308</v>
      </c>
      <c r="K9" s="383">
        <v>5000000</v>
      </c>
      <c r="L9" s="384">
        <f>I9*K9</f>
        <v>10000000</v>
      </c>
      <c r="M9" s="385"/>
    </row>
    <row r="10" spans="1:13" s="365" customFormat="1" ht="72.75" customHeight="1">
      <c r="A10" s="386">
        <v>2</v>
      </c>
      <c r="B10" s="387" t="s">
        <v>309</v>
      </c>
      <c r="C10" s="378" t="s">
        <v>310</v>
      </c>
      <c r="D10" s="379" t="s">
        <v>311</v>
      </c>
      <c r="E10" s="377">
        <v>12</v>
      </c>
      <c r="F10" s="377">
        <v>488</v>
      </c>
      <c r="G10" s="388" t="s">
        <v>312</v>
      </c>
      <c r="H10" s="361"/>
      <c r="I10" s="381">
        <v>2</v>
      </c>
      <c r="J10" s="382" t="s">
        <v>308</v>
      </c>
      <c r="K10" s="383">
        <v>5000000</v>
      </c>
      <c r="L10" s="384">
        <f>I10*K10</f>
        <v>10000000</v>
      </c>
      <c r="M10" s="385"/>
    </row>
    <row r="11" spans="1:13" s="365" customFormat="1" ht="72.75" customHeight="1">
      <c r="A11" s="376">
        <v>3</v>
      </c>
      <c r="B11" s="377" t="s">
        <v>270</v>
      </c>
      <c r="C11" s="378" t="s">
        <v>313</v>
      </c>
      <c r="D11" s="379" t="s">
        <v>314</v>
      </c>
      <c r="E11" s="377">
        <v>13</v>
      </c>
      <c r="F11" s="377">
        <v>82</v>
      </c>
      <c r="G11" s="388" t="s">
        <v>315</v>
      </c>
      <c r="H11" s="361"/>
      <c r="I11" s="381">
        <v>1</v>
      </c>
      <c r="J11" s="382" t="s">
        <v>308</v>
      </c>
      <c r="K11" s="383">
        <v>5000000</v>
      </c>
      <c r="L11" s="384">
        <f>I11*K11</f>
        <v>5000000</v>
      </c>
      <c r="M11" s="385"/>
    </row>
  </sheetData>
  <sheetProtection/>
  <mergeCells count="15">
    <mergeCell ref="C5:C6"/>
    <mergeCell ref="D5:D6"/>
    <mergeCell ref="E5:E6"/>
    <mergeCell ref="F5:F6"/>
    <mergeCell ref="G5:G6"/>
    <mergeCell ref="I5:I6"/>
    <mergeCell ref="J5:J6"/>
    <mergeCell ref="K5:K6"/>
    <mergeCell ref="L5:L6"/>
    <mergeCell ref="M5:M6"/>
    <mergeCell ref="A1:M1"/>
    <mergeCell ref="A3:M3"/>
    <mergeCell ref="A4:M4"/>
    <mergeCell ref="A5:A6"/>
    <mergeCell ref="B5:B6"/>
  </mergeCells>
  <printOptions/>
  <pageMargins left="0.34" right="0.39" top="0.51" bottom="0.38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MAT</cp:lastModifiedBy>
  <cp:lastPrinted>2024-01-29T11:59:40Z</cp:lastPrinted>
  <dcterms:created xsi:type="dcterms:W3CDTF">2014-11-11T04:08:06Z</dcterms:created>
  <dcterms:modified xsi:type="dcterms:W3CDTF">2024-02-01T04:05:06Z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EC42B80D6C0845969A5311B78F103A4B</vt:lpwstr>
  </property>
  <property fmtid="{D5CDD505-2E9C-101B-9397-08002B2CF9AE}" pid="3" name="KSOProductBuildVer">
    <vt:lpwstr>1033-11.2.0.11417</vt:lpwstr>
  </property>
</Properties>
</file>