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20" firstSheet="0" activeTab="3"/>
  </bookViews>
  <sheets>
    <sheet name="TTCT" sheetId="1" r:id="rId1"/>
    <sheet name="PA" sheetId="2" r:id="rId2"/>
    <sheet name="40K" sheetId="3" r:id="rId3"/>
    <sheet name="70%" sheetId="4" r:id="rId4"/>
  </sheets>
  <externalReferences>
    <externalReference r:id="rId7"/>
  </externalReferences>
  <definedNames>
    <definedName name="_xlnm._FilterDatabase" localSheetId="1" hidden="1">'PA'!$A$5:$Q$32</definedName>
    <definedName name="_xlnm._FilterDatabase" localSheetId="0" hidden="1">'TTCT'!$D$4:$J$33</definedName>
    <definedName name="_xlnm.Print_Titles" localSheetId="0">'TTCT'!$3:$4</definedName>
  </definedNames>
  <calcPr fullCalcOnLoad="1"/>
</workbook>
</file>

<file path=xl/sharedStrings.xml><?xml version="1.0" encoding="utf-8"?>
<sst xmlns="http://schemas.openxmlformats.org/spreadsheetml/2006/main" count="149" uniqueCount="90">
  <si>
    <t>STT</t>
  </si>
  <si>
    <t>Họ và tên chủ sử dụng</t>
  </si>
  <si>
    <t>Số
 thửa</t>
  </si>
  <si>
    <t>DT 
thửa (m2)</t>
  </si>
  <si>
    <t>Loại 
đất</t>
  </si>
  <si>
    <t>Diện tích thu hồi (m2)</t>
  </si>
  <si>
    <t>Tổng DT
 thu hồi</t>
  </si>
  <si>
    <t>Ghi chú</t>
  </si>
  <si>
    <t>Đất Giao cho hộ</t>
  </si>
  <si>
    <t xml:space="preserve">Số 
Tờ </t>
  </si>
  <si>
    <t>Thông tin thửa đất
 theo BĐ ĐC</t>
  </si>
  <si>
    <t>LUC</t>
  </si>
  <si>
    <t>Địa chỉ</t>
  </si>
  <si>
    <t>Thông tin thửa đất
 theo GCN, HSĐC</t>
  </si>
  <si>
    <t>Tr 144</t>
  </si>
  <si>
    <t>Tr 48 TT 90</t>
  </si>
  <si>
    <t>Tr 103 TT 200</t>
  </si>
  <si>
    <t>LUK</t>
  </si>
  <si>
    <t>TDP Ngò</t>
  </si>
  <si>
    <t>TDP Chợ</t>
  </si>
  <si>
    <t>TDP Đông</t>
  </si>
  <si>
    <t>DT 
cấp
(m2)</t>
  </si>
  <si>
    <t>Đã TH
dự án 
An Huy</t>
  </si>
  <si>
    <t>TDP Ngô Xá</t>
  </si>
  <si>
    <t>GCN</t>
  </si>
  <si>
    <t>Đất
 UBND</t>
  </si>
  <si>
    <t>Giấy tờ CM QSD đất</t>
  </si>
  <si>
    <t>Lấy ý kiến DC+ SĐC Tr 103 được cấp 130</t>
  </si>
  <si>
    <t>298(1)</t>
  </si>
  <si>
    <t>498
+ 407</t>
  </si>
  <si>
    <t>198
+42</t>
  </si>
  <si>
    <t>Tr 109, TT 211</t>
  </si>
  <si>
    <t>Tr162</t>
  </si>
  <si>
    <t>II. TDP Ngò, Ngô Xá</t>
  </si>
  <si>
    <t>I. TDP Chợ, Đông, Phố Mới  - TT Cao Thượng</t>
  </si>
  <si>
    <t>Tr 123
VB cử người Đại diện</t>
  </si>
  <si>
    <t>Chủ sử dụng</t>
  </si>
  <si>
    <t>Thông tin thửa đất
 theo BĐĐC</t>
  </si>
  <si>
    <t>Bồi thường hỗ trợ cho hộ gia đình ,cá nhân</t>
  </si>
  <si>
    <t>Hỗ trợ khi thu hồi đất UBND xã quản lý (đồng)</t>
  </si>
  <si>
    <t xml:space="preserve">Tổng kinh phí Bồi thường hỗi trợ
(đồng)
</t>
  </si>
  <si>
    <t>Số 
Tờ</t>
  </si>
  <si>
    <t xml:space="preserve">Đất hộ </t>
  </si>
  <si>
    <t>Đất UBND</t>
  </si>
  <si>
    <t>Bồi thường chi phí đầu tư vào đất còn lại đối với đất công ích (50%giá đất NN)</t>
  </si>
  <si>
    <t>Tổng kinh phí bồi thường, hỗ trợ cho hộ (đồng)</t>
  </si>
  <si>
    <t>Tổng</t>
  </si>
  <si>
    <r>
      <t>Diện tích thu hồi (m</t>
    </r>
    <r>
      <rPr>
        <b/>
        <vertAlign val="superscript"/>
        <sz val="9"/>
        <rFont val="Times New Roman"/>
        <family val="1"/>
      </rPr>
      <t>2</t>
    </r>
    <r>
      <rPr>
        <b/>
        <sz val="9"/>
        <rFont val="Times New Roman"/>
        <family val="1"/>
      </rPr>
      <t>)</t>
    </r>
  </si>
  <si>
    <r>
      <t>Diện tích thửa 
(m</t>
    </r>
    <r>
      <rPr>
        <b/>
        <vertAlign val="superscript"/>
        <sz val="9"/>
        <rFont val="Times New Roman"/>
        <family val="1"/>
      </rPr>
      <t>2</t>
    </r>
    <r>
      <rPr>
        <b/>
        <sz val="9"/>
        <rFont val="Times New Roman"/>
        <family val="1"/>
      </rPr>
      <t>)</t>
    </r>
  </si>
  <si>
    <r>
      <t>Tổng diện tích thu hồi (m</t>
    </r>
    <r>
      <rPr>
        <b/>
        <vertAlign val="superscript"/>
        <sz val="9"/>
        <rFont val="Times New Roman"/>
        <family val="1"/>
      </rPr>
      <t>2</t>
    </r>
    <r>
      <rPr>
        <b/>
        <sz val="9"/>
        <rFont val="Times New Roman"/>
        <family val="1"/>
      </rPr>
      <t>)</t>
    </r>
  </si>
  <si>
    <r>
      <t>Bồi thường về đất 52.000đ/m</t>
    </r>
    <r>
      <rPr>
        <b/>
        <vertAlign val="superscript"/>
        <sz val="9"/>
        <rFont val="Times New Roman"/>
        <family val="1"/>
      </rPr>
      <t>2</t>
    </r>
  </si>
  <si>
    <r>
      <t>Bồi thường hoa mầu trên đất 9.500đ/m</t>
    </r>
    <r>
      <rPr>
        <b/>
        <vertAlign val="superscript"/>
        <sz val="9"/>
        <rFont val="Times New Roman"/>
        <family val="1"/>
      </rPr>
      <t>2</t>
    </r>
  </si>
  <si>
    <r>
      <t>Hỗ trợ ổn định 
đời sống và sản xuất khi nhà nước thu hồi 10.000đ/m</t>
    </r>
    <r>
      <rPr>
        <b/>
        <vertAlign val="superscript"/>
        <sz val="8"/>
        <rFont val="Times New Roman"/>
        <family val="1"/>
      </rPr>
      <t>2</t>
    </r>
  </si>
  <si>
    <r>
      <t>Hỗ trợ đào 
tạo, chuyển đổi nghề và tìm kiếm việc làm =3 lần giá đất NN 156.000đ/m</t>
    </r>
    <r>
      <rPr>
        <b/>
        <vertAlign val="superscript"/>
        <sz val="8"/>
        <rFont val="Times New Roman"/>
        <family val="1"/>
      </rPr>
      <t>2</t>
    </r>
  </si>
  <si>
    <t>Họ và tên</t>
  </si>
  <si>
    <r>
      <t>Diện tích một định xuất (m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)</t>
    </r>
  </si>
  <si>
    <t>70% của Định xuất</t>
  </si>
  <si>
    <t>Diện tích thu 
hồi đất  (m2)</t>
  </si>
  <si>
    <t>Tỷ lệ</t>
  </si>
  <si>
    <t>ĐVT: đồng</t>
  </si>
  <si>
    <r>
      <t>Diện tích thu hồi đất của hộ (m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)</t>
    </r>
  </si>
  <si>
    <r>
      <t>Diện tích thu hồi ở dự án khác (m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)</t>
    </r>
  </si>
  <si>
    <t>Tổng diện tích thu hồi</t>
  </si>
  <si>
    <t>Số lao động được hỗ trợ</t>
  </si>
  <si>
    <t>Số lao động đã được hỗ trợ</t>
  </si>
  <si>
    <t>Số lao động đề nghị được hỗ trợ</t>
  </si>
  <si>
    <t>Mức hỗ trợ trên một lao động</t>
  </si>
  <si>
    <t>Thành tiền</t>
  </si>
  <si>
    <t>I. Thị trấn Cao Thượng</t>
  </si>
  <si>
    <t>Tổng cộng</t>
  </si>
  <si>
    <r>
      <t>Khuyến khích nhận tiền và bàn giao mặt bằng sớm 40.000đ/m</t>
    </r>
    <r>
      <rPr>
        <b/>
        <vertAlign val="superscript"/>
        <sz val="9"/>
        <rFont val="Times New Roman"/>
        <family val="1"/>
      </rPr>
      <t>2</t>
    </r>
  </si>
  <si>
    <t>214(2)</t>
  </si>
  <si>
    <t>Tr 78 TT 150</t>
  </si>
  <si>
    <t>1.Hoàng Huy Thắng - con 
2.Hoàng Quốc Minh -con 
3.Hoàng Thị Vân - con 
4.Hoàng Thị Huê- con 5.Hoàng Thị Hoè-con
6.Hàng thừa kế của ông Hoàng Huy Bình gồm: Hoàng Huy Sơn
7. Hàng Thừa kế của Hoàng Huy Bích gồm: Hoàng Thị Hương+ Hoàng Thị Ninh
Là Hàng thừa kế của ông Hoàng Huy Liệu và bà Nguyễn Thị Hoan 
(GCN Hoàng Huy Liệu)</t>
  </si>
  <si>
    <t>Nguyễn Thị Hoà</t>
  </si>
  <si>
    <t>Tr 111</t>
  </si>
  <si>
    <t>Nguyễn Thị  Hợp</t>
  </si>
  <si>
    <t>T109</t>
  </si>
  <si>
    <t xml:space="preserve">
1.Nguyễn Văn Hải - con đẻ
2.Hàng thừa kế thế vị của ông Nguyễn Thanh Hùng gồm: Nguyễn Thị Thu Hương+Nguyễn Quang Huy- Cháu
3.Hàng Thừa kế thế vị của ông Nguyễn Văn Hiền gồm:  Nguyễn Lâm Chúc- Cháu
4. Nguyễn Thị Hoà- con đẻ 
5. Nguyễn Thị Bắc- con nuôi
Là Hàng thừa kế của ông Nguyễn Văn Việt và bà Phạm Thị Ngoạn:
(GCN Nguyễn Văn Việt)
</t>
  </si>
  <si>
    <t>1.Nguyễn Văn Quyết-con đẻ
2.Nguyễn Thị Hà- con đẻ
3. Nguyễn Văn Chiến-con đẻ
4.Nguyễn Văn Thuận- con đẻ 
5.Nguyễn Văn Đông- con đẻ 
6.Nguyễn Văn Chiều- con đẻ 
7. Nguyễn Văn Dân- con đẻ
8. Nguyễn Thị Hạ- con để
Là Hàng thừa kế của ông Nguyễn Văn Hội Và bà Nguyễn Thị Xuân 
(GCN Nguyễn Thị Xuân)</t>
  </si>
  <si>
    <t xml:space="preserve">
1.Nguyễn Thị Hải- con đẻ
2.Nguyễn Thanh Bình- con đẻ
3.Nguyễn Thị Lập- con đẻ
4.Nguyễn Văn Thành- con đẻ 
5.Nguyễn Văn Năm- con đẻ
6.Nguyễn Văn Sáu- con đẻ
7. Nguyễn Thị Hương- con đẻ 
8.Nguyễn Văn Thanh- con đẻ
9. Nguyễn Văn Long- con đẻ
10. Nguyễn Văn Thùy- chồng
Là  Hàng thừa kế của bà Nguyễn Thị Loan 
(GCN Nguyễn Văn Thùy)</t>
  </si>
  <si>
    <t xml:space="preserve">
1. Đồng Khánh Xuân- con đẻ 
2. Đồng Văn Thịnh - con đẻ 
3. Đồng Bảo Yên- con đẻ
4. Đồng Thị Huê- con đẻ
5. Đồng Thị Hiến- con đẻ
6. Đồng Thị Hà- con đẻ
7. Đồng Văn Tĩnh- con đẻ
8. Đồng Thị Hạnh- con đẻ
Là Hàng thừa kế của ông Đồng Văn Cảnh và bà Nguyễn Thị Tam
(GCNNguyễn Thị Tam) </t>
  </si>
  <si>
    <t>1.Nguyễn Thị Lụa- con đẻ
2.Nguyễn Văn Hồng-con đẻ
3. Hàng thừa kế thế vị của ông Nguyễn Văn Hào gồm: Nguyễn Song Trường+ Nguyễn Minh Hảo - Cháu
4.Nguyễn Thị Hà- con đẻ
5. Nguyễn Văn Bắc- con đẻ 
6.Nguyễn Thị Linh - con đẻ 
7.Nguyễn Thị Giang-con đẻ
8.Nguyễn Văn San- con đẻ
Là Hàng thừa kế của ông Nguyễn Văn Nga và bà Lương Thị Lực  
GCNNguyễn Thị Lực)</t>
  </si>
  <si>
    <t>1.Dương Thị Giang- vợ
2.Nguyễn Song Trường- con đẻ
3. Nguyễn Minh Hảo- con đẻ
 Là Hàng thừa kế của ông Nguyễn Văn Hào (GCN Nguyễn Văn Hào)- Cử bà Nguyễn Minh Hảo là người đại diện</t>
  </si>
  <si>
    <t>1. Vũ Thị Tâm  - con đẻ
2.Vũ Thị Suốt- con đẻ
3.Vũ Thị Liễu- con đẻ
4 Vũ Thị Hạnh- con đẻ
5.Vũ Văn Ngọc- con đẻ
6, Vũ Thị Đào- con đẻ
Là Hàng thừa kế của ông Vũ Văn Bich và bà Trần Thị Tư
 (GCNTrần Thị Tư )</t>
  </si>
  <si>
    <r>
      <rPr>
        <b/>
        <sz val="14"/>
        <rFont val="Times New Roman"/>
        <family val="1"/>
      </rPr>
      <t xml:space="preserve">BẢNG THỐNG KÊ DIỆN TÍCH, LOẠI ĐẤT,CHỦ SỬ DỤNG ĐẤT THU HỒI
Thực hiện dự án khu dân cư đô thị Tiền Cao Xá ( cạnh CCN Đồng Đình, thị trấn Cao Thượng, huyện Tân Yên) - </t>
    </r>
    <r>
      <rPr>
        <b/>
        <sz val="12"/>
        <rFont val="Times New Roman"/>
        <family val="1"/>
      </rPr>
      <t>(Đợt 3)</t>
    </r>
  </si>
  <si>
    <t xml:space="preserve"> PHƯƠNG ÁN BỒI THƯỜNG HỖ TRỢ KHI NHÀ NƯỚC THU HỒI ĐẤT ĐỂ THỰC HIỆN DỰ ÁN: KHU DÂN CƯ ĐÔ THỊ TIỀN CAO XÁ
 ( CẠNH CỤM CÔNG NGHIỆP ĐỒNG ĐÌNH THỊ TRẤN CAO THƯỢNG), HUYỆN TÂN YÊN- Đợt 3</t>
  </si>
  <si>
    <t>PHƯƠNG ÁN HỖ TRỢ KHI NHÀ NƯỚC THU HỒI TRÊN 70% DIỆN TÍCH CỦA ĐỊNH XUẤT GIAO RUỘNG THỰC HIỆN DỰ ÁN: KHU DÂN CƯ ĐÔ THỊ TIỀN CAO XÁ ( CẠNH CỤM CÔNG NGHIỆP ĐỒNG ĐÌNH THỊ TRẤN CAO THƯỢNG), HUYỆN TÂN YÊN - ĐỢT 3</t>
  </si>
  <si>
    <t xml:space="preserve"> DỰ TOÁN  PHƯƠNG ÁN HỖ TRỢ BÀN GIAO MẶT BẰNG SỚM KHI NHÀ NƯỚC THU HỒI ĐẤT ĐỂ THỰC HIỆN DỰ ÁN: 
KHU DÂN CƯ ĐÔ THỊ TIỀN CAO XÁ (CẠNH CỤM CÔNG NGHIỆP ĐỒNG ĐÌNH THỊ TRẤN CAO THƯỢNG), HUYỆN TÂN YÊN - ĐỢT 3</t>
  </si>
  <si>
    <t>(Kèm theo Quyết định số:…….../QĐ-UBND ngày ……../02/2024 của Ủy ban nhân dân huyện Tân Yên)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</si>
</sst>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.0_);_(* \(#,##0.0\);_(* &quot;-&quot;??_);_(@_)"/>
    <numFmt numFmtId="173" formatCode="0.0"/>
    <numFmt numFmtId="174" formatCode="#,##0.0"/>
    <numFmt numFmtId="175" formatCode="_(* #,##0_);_(* \(#,##0\);_(* &quot;-&quot;??_);_(@_)"/>
    <numFmt numFmtId="176" formatCode="_-* #,##0.0\ _₫_-;\-* #,##0.0\ _₫_-;_-* &quot;-&quot;?\ _₫_-;_-@_-"/>
  </numFmts>
  <fonts count="57">
    <font>
      <sz val="12"/>
      <name val=".vn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.Vn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2"/>
      <name val="VNI-Times"/>
      <family val="0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8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b/>
      <sz val="13"/>
      <name val="Times New Roman"/>
      <family val="1"/>
    </font>
    <font>
      <b/>
      <vertAlign val="superscript"/>
      <sz val="10"/>
      <name val="Times New Roman"/>
      <family val="1"/>
    </font>
    <font>
      <b/>
      <i/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8"/>
      <name val="Segoe U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17" borderId="0" applyNumberFormat="0" applyBorder="0" applyAlignment="0" applyProtection="0"/>
    <xf numFmtId="0" fontId="8" fillId="9" borderId="1" applyNumberFormat="0" applyAlignment="0" applyProtection="0"/>
    <xf numFmtId="0" fontId="9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10" borderId="0" applyNumberFormat="0" applyBorder="0" applyAlignment="0" applyProtection="0"/>
    <xf numFmtId="0" fontId="24" fillId="0" borderId="0">
      <alignment/>
      <protection/>
    </xf>
    <xf numFmtId="0" fontId="0" fillId="5" borderId="7" applyNumberFormat="0" applyFont="0" applyAlignment="0" applyProtection="0"/>
    <xf numFmtId="0" fontId="20" fillId="9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1" fillId="18" borderId="0" xfId="0" applyFont="1" applyFill="1" applyAlignment="1">
      <alignment/>
    </xf>
    <xf numFmtId="0" fontId="2" fillId="18" borderId="10" xfId="0" applyFont="1" applyFill="1" applyBorder="1" applyAlignment="1">
      <alignment horizontal="center" vertical="center" wrapText="1"/>
    </xf>
    <xf numFmtId="0" fontId="1" fillId="18" borderId="0" xfId="0" applyFont="1" applyFill="1" applyAlignment="1">
      <alignment horizontal="center"/>
    </xf>
    <xf numFmtId="43" fontId="1" fillId="18" borderId="10" xfId="42" applyFont="1" applyFill="1" applyBorder="1" applyAlignment="1">
      <alignment horizontal="center" vertical="center"/>
    </xf>
    <xf numFmtId="172" fontId="28" fillId="18" borderId="10" xfId="42" applyNumberFormat="1" applyFont="1" applyFill="1" applyBorder="1" applyAlignment="1">
      <alignment horizontal="center" vertical="center"/>
    </xf>
    <xf numFmtId="0" fontId="51" fillId="18" borderId="0" xfId="0" applyFont="1" applyFill="1" applyAlignment="1">
      <alignment/>
    </xf>
    <xf numFmtId="0" fontId="30" fillId="18" borderId="10" xfId="0" applyFont="1" applyFill="1" applyBorder="1" applyAlignment="1">
      <alignment horizontal="center" vertical="center"/>
    </xf>
    <xf numFmtId="0" fontId="30" fillId="18" borderId="0" xfId="0" applyFont="1" applyFill="1" applyAlignment="1">
      <alignment horizontal="center"/>
    </xf>
    <xf numFmtId="0" fontId="29" fillId="18" borderId="10" xfId="0" applyFont="1" applyFill="1" applyBorder="1" applyAlignment="1">
      <alignment horizontal="center" vertical="center" wrapText="1"/>
    </xf>
    <xf numFmtId="0" fontId="52" fillId="18" borderId="10" xfId="0" applyFont="1" applyFill="1" applyBorder="1" applyAlignment="1">
      <alignment horizontal="center" vertical="center" wrapText="1"/>
    </xf>
    <xf numFmtId="0" fontId="51" fillId="18" borderId="0" xfId="0" applyFont="1" applyFill="1" applyAlignment="1">
      <alignment horizontal="center"/>
    </xf>
    <xf numFmtId="0" fontId="30" fillId="0" borderId="0" xfId="60" applyFont="1">
      <alignment/>
      <protection/>
    </xf>
    <xf numFmtId="0" fontId="35" fillId="0" borderId="10" xfId="60" applyFont="1" applyBorder="1" applyAlignment="1">
      <alignment horizontal="center" vertical="center" wrapText="1"/>
      <protection/>
    </xf>
    <xf numFmtId="0" fontId="35" fillId="18" borderId="10" xfId="60" applyFont="1" applyFill="1" applyBorder="1" applyAlignment="1">
      <alignment horizontal="center" vertical="center" wrapText="1"/>
      <protection/>
    </xf>
    <xf numFmtId="0" fontId="37" fillId="0" borderId="10" xfId="60" applyFont="1" applyBorder="1" applyAlignment="1">
      <alignment horizontal="center" vertical="center" wrapText="1"/>
      <protection/>
    </xf>
    <xf numFmtId="0" fontId="39" fillId="0" borderId="10" xfId="60" applyFont="1" applyBorder="1" applyAlignment="1">
      <alignment horizontal="center" vertical="center" wrapText="1"/>
      <protection/>
    </xf>
    <xf numFmtId="0" fontId="39" fillId="18" borderId="10" xfId="60" applyFont="1" applyFill="1" applyBorder="1" applyAlignment="1">
      <alignment horizontal="center" vertical="center" wrapText="1"/>
      <protection/>
    </xf>
    <xf numFmtId="0" fontId="30" fillId="0" borderId="11" xfId="60" applyFont="1" applyBorder="1" applyAlignment="1">
      <alignment horizontal="center" vertical="center" wrapText="1"/>
      <protection/>
    </xf>
    <xf numFmtId="0" fontId="30" fillId="18" borderId="11" xfId="60" applyFont="1" applyFill="1" applyBorder="1" applyAlignment="1">
      <alignment horizontal="center" vertical="center" wrapText="1"/>
      <protection/>
    </xf>
    <xf numFmtId="3" fontId="30" fillId="0" borderId="11" xfId="45" applyNumberFormat="1" applyFont="1" applyBorder="1" applyAlignment="1">
      <alignment horizontal="center" vertical="center" wrapText="1"/>
    </xf>
    <xf numFmtId="3" fontId="30" fillId="0" borderId="11" xfId="60" applyNumberFormat="1" applyFont="1" applyBorder="1" applyAlignment="1">
      <alignment horizontal="center" vertical="center" wrapText="1"/>
      <protection/>
    </xf>
    <xf numFmtId="3" fontId="30" fillId="0" borderId="0" xfId="60" applyNumberFormat="1" applyFont="1">
      <alignment/>
      <protection/>
    </xf>
    <xf numFmtId="0" fontId="30" fillId="0" borderId="0" xfId="60" applyFont="1" applyAlignment="1">
      <alignment horizontal="center" vertical="center" wrapText="1"/>
      <protection/>
    </xf>
    <xf numFmtId="0" fontId="30" fillId="0" borderId="0" xfId="60" applyFont="1" applyAlignment="1">
      <alignment/>
      <protection/>
    </xf>
    <xf numFmtId="0" fontId="30" fillId="18" borderId="0" xfId="60" applyFont="1" applyFill="1">
      <alignment/>
      <protection/>
    </xf>
    <xf numFmtId="175" fontId="30" fillId="0" borderId="0" xfId="44" applyNumberFormat="1" applyFont="1" applyAlignment="1">
      <alignment/>
    </xf>
    <xf numFmtId="0" fontId="26" fillId="0" borderId="0" xfId="60" applyFont="1" applyFill="1" applyAlignment="1">
      <alignment vertical="center" wrapText="1"/>
      <protection/>
    </xf>
    <xf numFmtId="0" fontId="1" fillId="0" borderId="0" xfId="60" applyFont="1" applyFill="1">
      <alignment/>
      <protection/>
    </xf>
    <xf numFmtId="0" fontId="41" fillId="0" borderId="0" xfId="60" applyFont="1" applyFill="1" applyAlignment="1">
      <alignment vertical="center" wrapText="1"/>
      <protection/>
    </xf>
    <xf numFmtId="0" fontId="29" fillId="0" borderId="10" xfId="60" applyFont="1" applyFill="1" applyBorder="1" applyAlignment="1">
      <alignment horizontal="center" vertical="center" wrapText="1"/>
      <protection/>
    </xf>
    <xf numFmtId="0" fontId="28" fillId="0" borderId="0" xfId="60" applyFont="1" applyFill="1" applyBorder="1" applyAlignment="1">
      <alignment vertical="center" wrapText="1"/>
      <protection/>
    </xf>
    <xf numFmtId="174" fontId="29" fillId="0" borderId="10" xfId="60" applyNumberFormat="1" applyFont="1" applyFill="1" applyBorder="1" applyAlignment="1">
      <alignment horizontal="center" vertical="center" wrapText="1"/>
      <protection/>
    </xf>
    <xf numFmtId="173" fontId="29" fillId="0" borderId="10" xfId="60" applyNumberFormat="1" applyFont="1" applyFill="1" applyBorder="1" applyAlignment="1">
      <alignment horizontal="center" vertical="center" wrapText="1"/>
      <protection/>
    </xf>
    <xf numFmtId="0" fontId="4" fillId="0" borderId="10" xfId="60" applyFont="1" applyFill="1" applyBorder="1" applyAlignment="1">
      <alignment horizontal="center" vertical="center"/>
      <protection/>
    </xf>
    <xf numFmtId="3" fontId="30" fillId="0" borderId="10" xfId="60" applyNumberFormat="1" applyFont="1" applyFill="1" applyBorder="1" applyAlignment="1">
      <alignment horizontal="center" vertical="center" wrapText="1"/>
      <protection/>
    </xf>
    <xf numFmtId="3" fontId="30" fillId="0" borderId="10" xfId="60" applyNumberFormat="1" applyFont="1" applyFill="1" applyBorder="1" applyAlignment="1">
      <alignment vertical="center" wrapText="1"/>
      <protection/>
    </xf>
    <xf numFmtId="0" fontId="30" fillId="0" borderId="10" xfId="60" applyFont="1" applyFill="1" applyBorder="1" applyAlignment="1">
      <alignment horizontal="center" vertical="center" wrapText="1"/>
      <protection/>
    </xf>
    <xf numFmtId="174" fontId="30" fillId="0" borderId="10" xfId="60" applyNumberFormat="1" applyFont="1" applyFill="1" applyBorder="1" applyAlignment="1">
      <alignment horizontal="center" vertical="center" wrapText="1"/>
      <protection/>
    </xf>
    <xf numFmtId="1" fontId="30" fillId="0" borderId="10" xfId="60" applyNumberFormat="1" applyFont="1" applyFill="1" applyBorder="1" applyAlignment="1">
      <alignment horizontal="center" vertical="center" wrapText="1"/>
      <protection/>
    </xf>
    <xf numFmtId="173" fontId="30" fillId="0" borderId="10" xfId="60" applyNumberFormat="1" applyFont="1" applyFill="1" applyBorder="1" applyAlignment="1">
      <alignment horizontal="center" vertical="center" wrapText="1"/>
      <protection/>
    </xf>
    <xf numFmtId="175" fontId="30" fillId="0" borderId="10" xfId="44" applyNumberFormat="1" applyFont="1" applyFill="1" applyBorder="1" applyAlignment="1">
      <alignment horizontal="center" vertical="center" wrapText="1"/>
    </xf>
    <xf numFmtId="0" fontId="29" fillId="0" borderId="10" xfId="60" applyFont="1" applyFill="1" applyBorder="1" applyAlignment="1">
      <alignment horizontal="center" vertical="center"/>
      <protection/>
    </xf>
    <xf numFmtId="3" fontId="29" fillId="0" borderId="10" xfId="60" applyNumberFormat="1" applyFont="1" applyFill="1" applyBorder="1" applyAlignment="1">
      <alignment horizontal="center" vertical="center"/>
      <protection/>
    </xf>
    <xf numFmtId="0" fontId="1" fillId="0" borderId="0" xfId="60" applyFont="1" applyFill="1" applyAlignment="1">
      <alignment horizontal="center"/>
      <protection/>
    </xf>
    <xf numFmtId="174" fontId="1" fillId="0" borderId="0" xfId="60" applyNumberFormat="1" applyFont="1" applyFill="1">
      <alignment/>
      <protection/>
    </xf>
    <xf numFmtId="173" fontId="1" fillId="0" borderId="0" xfId="60" applyNumberFormat="1" applyFont="1" applyFill="1">
      <alignment/>
      <protection/>
    </xf>
    <xf numFmtId="0" fontId="1" fillId="0" borderId="0" xfId="60" applyFont="1" applyFill="1" applyAlignment="1">
      <alignment horizontal="center" vertical="center"/>
      <protection/>
    </xf>
    <xf numFmtId="174" fontId="29" fillId="0" borderId="10" xfId="60" applyNumberFormat="1" applyFont="1" applyFill="1" applyBorder="1" applyAlignment="1">
      <alignment horizontal="center" vertical="center"/>
      <protection/>
    </xf>
    <xf numFmtId="43" fontId="3" fillId="18" borderId="10" xfId="42" applyFont="1" applyFill="1" applyBorder="1" applyAlignment="1">
      <alignment horizontal="center" vertical="center"/>
    </xf>
    <xf numFmtId="1" fontId="27" fillId="18" borderId="10" xfId="60" applyNumberFormat="1" applyFont="1" applyFill="1" applyBorder="1" applyAlignment="1">
      <alignment horizontal="center" vertical="center" wrapText="1"/>
      <protection/>
    </xf>
    <xf numFmtId="173" fontId="27" fillId="18" borderId="10" xfId="60" applyNumberFormat="1" applyFont="1" applyFill="1" applyBorder="1" applyAlignment="1">
      <alignment horizontal="center" vertical="center" wrapText="1"/>
      <protection/>
    </xf>
    <xf numFmtId="2" fontId="27" fillId="18" borderId="10" xfId="60" applyNumberFormat="1" applyFont="1" applyFill="1" applyBorder="1" applyAlignment="1">
      <alignment horizontal="center" vertical="center" wrapText="1"/>
      <protection/>
    </xf>
    <xf numFmtId="173" fontId="53" fillId="18" borderId="10" xfId="60" applyNumberFormat="1" applyFont="1" applyFill="1" applyBorder="1" applyAlignment="1">
      <alignment horizontal="center" vertical="center" wrapText="1"/>
      <protection/>
    </xf>
    <xf numFmtId="0" fontId="30" fillId="18" borderId="10" xfId="60" applyFont="1" applyFill="1" applyBorder="1" applyAlignment="1">
      <alignment horizontal="center" vertical="center" wrapText="1"/>
      <protection/>
    </xf>
    <xf numFmtId="173" fontId="1" fillId="18" borderId="0" xfId="0" applyNumberFormat="1" applyFont="1" applyFill="1" applyAlignment="1">
      <alignment/>
    </xf>
    <xf numFmtId="1" fontId="53" fillId="18" borderId="10" xfId="60" applyNumberFormat="1" applyFont="1" applyFill="1" applyBorder="1" applyAlignment="1">
      <alignment horizontal="center" vertical="center" wrapText="1"/>
      <protection/>
    </xf>
    <xf numFmtId="1" fontId="53" fillId="18" borderId="10" xfId="60" applyNumberFormat="1" applyFont="1" applyFill="1" applyBorder="1" applyAlignment="1">
      <alignment horizontal="center" vertical="center" wrapText="1"/>
      <protection/>
    </xf>
    <xf numFmtId="0" fontId="29" fillId="18" borderId="10" xfId="60" applyFont="1" applyFill="1" applyBorder="1" applyAlignment="1">
      <alignment horizontal="center" vertical="center" wrapText="1"/>
      <protection/>
    </xf>
    <xf numFmtId="0" fontId="53" fillId="18" borderId="10" xfId="60" applyFont="1" applyFill="1" applyBorder="1" applyAlignment="1">
      <alignment horizontal="center" vertical="center" wrapText="1"/>
      <protection/>
    </xf>
    <xf numFmtId="0" fontId="53" fillId="18" borderId="10" xfId="60" applyFont="1" applyFill="1" applyBorder="1" applyAlignment="1">
      <alignment horizontal="left" wrapText="1"/>
      <protection/>
    </xf>
    <xf numFmtId="0" fontId="53" fillId="18" borderId="10" xfId="0" applyFont="1" applyFill="1" applyBorder="1" applyAlignment="1">
      <alignment horizontal="center" vertical="center" wrapText="1"/>
    </xf>
    <xf numFmtId="2" fontId="53" fillId="18" borderId="10" xfId="60" applyNumberFormat="1" applyFont="1" applyFill="1" applyBorder="1" applyAlignment="1">
      <alignment horizontal="center" vertical="center" wrapText="1"/>
      <protection/>
    </xf>
    <xf numFmtId="0" fontId="54" fillId="18" borderId="10" xfId="60" applyFont="1" applyFill="1" applyBorder="1" applyAlignment="1">
      <alignment horizontal="center" vertical="center" wrapText="1"/>
      <protection/>
    </xf>
    <xf numFmtId="173" fontId="51" fillId="18" borderId="0" xfId="0" applyNumberFormat="1" applyFont="1" applyFill="1" applyAlignment="1">
      <alignment/>
    </xf>
    <xf numFmtId="0" fontId="51" fillId="18" borderId="0" xfId="0" applyFont="1" applyFill="1" applyAlignment="1">
      <alignment/>
    </xf>
    <xf numFmtId="0" fontId="2" fillId="18" borderId="10" xfId="60" applyFont="1" applyFill="1" applyBorder="1" applyAlignment="1">
      <alignment vertical="center" wrapText="1"/>
      <protection/>
    </xf>
    <xf numFmtId="173" fontId="55" fillId="18" borderId="10" xfId="60" applyNumberFormat="1" applyFont="1" applyFill="1" applyBorder="1" applyAlignment="1">
      <alignment horizontal="center" vertical="center" wrapText="1"/>
      <protection/>
    </xf>
    <xf numFmtId="173" fontId="30" fillId="18" borderId="10" xfId="0" applyNumberFormat="1" applyFont="1" applyFill="1" applyBorder="1" applyAlignment="1">
      <alignment horizontal="center"/>
    </xf>
    <xf numFmtId="0" fontId="56" fillId="18" borderId="0" xfId="0" applyFont="1" applyFill="1" applyAlignment="1">
      <alignment/>
    </xf>
    <xf numFmtId="1" fontId="55" fillId="18" borderId="10" xfId="60" applyNumberFormat="1" applyFont="1" applyFill="1" applyBorder="1" applyAlignment="1">
      <alignment horizontal="center" vertical="center" wrapText="1"/>
      <protection/>
    </xf>
    <xf numFmtId="0" fontId="27" fillId="18" borderId="10" xfId="60" applyFont="1" applyFill="1" applyBorder="1" applyAlignment="1">
      <alignment horizontal="center" vertical="center" wrapText="1"/>
      <protection/>
    </xf>
    <xf numFmtId="173" fontId="30" fillId="18" borderId="10" xfId="60" applyNumberFormat="1" applyFont="1" applyFill="1" applyBorder="1" applyAlignment="1">
      <alignment horizontal="center" vertical="center" wrapText="1"/>
      <protection/>
    </xf>
    <xf numFmtId="1" fontId="30" fillId="18" borderId="10" xfId="60" applyNumberFormat="1" applyFont="1" applyFill="1" applyBorder="1" applyAlignment="1">
      <alignment horizontal="center" vertical="center" wrapText="1"/>
      <protection/>
    </xf>
    <xf numFmtId="3" fontId="27" fillId="18" borderId="10" xfId="0" applyNumberFormat="1" applyFont="1" applyFill="1" applyBorder="1" applyAlignment="1">
      <alignment horizontal="center" vertical="center" wrapText="1"/>
    </xf>
    <xf numFmtId="173" fontId="53" fillId="18" borderId="10" xfId="0" applyNumberFormat="1" applyFont="1" applyFill="1" applyBorder="1" applyAlignment="1">
      <alignment horizontal="center" vertical="center" wrapText="1"/>
    </xf>
    <xf numFmtId="173" fontId="30" fillId="18" borderId="10" xfId="0" applyNumberFormat="1" applyFont="1" applyFill="1" applyBorder="1" applyAlignment="1">
      <alignment horizontal="center" vertical="center" wrapText="1"/>
    </xf>
    <xf numFmtId="1" fontId="30" fillId="18" borderId="10" xfId="0" applyNumberFormat="1" applyFont="1" applyFill="1" applyBorder="1" applyAlignment="1">
      <alignment horizontal="center" vertical="center" wrapText="1"/>
    </xf>
    <xf numFmtId="173" fontId="30" fillId="18" borderId="10" xfId="46" applyNumberFormat="1" applyFont="1" applyFill="1" applyBorder="1" applyAlignment="1">
      <alignment horizontal="center"/>
    </xf>
    <xf numFmtId="0" fontId="27" fillId="18" borderId="10" xfId="60" applyFont="1" applyFill="1" applyBorder="1" applyAlignment="1">
      <alignment horizontal="left" vertical="center" wrapText="1"/>
      <protection/>
    </xf>
    <xf numFmtId="0" fontId="27" fillId="18" borderId="10" xfId="0" applyFont="1" applyFill="1" applyBorder="1" applyAlignment="1">
      <alignment horizontal="center" vertical="center" wrapText="1"/>
    </xf>
    <xf numFmtId="1" fontId="27" fillId="18" borderId="10" xfId="60" applyNumberFormat="1" applyFont="1" applyFill="1" applyBorder="1" applyAlignment="1">
      <alignment horizontal="center" vertical="center" wrapText="1"/>
      <protection/>
    </xf>
    <xf numFmtId="173" fontId="27" fillId="18" borderId="10" xfId="60" applyNumberFormat="1" applyFont="1" applyFill="1" applyBorder="1" applyAlignment="1">
      <alignment horizontal="center" vertical="center" wrapText="1"/>
      <protection/>
    </xf>
    <xf numFmtId="2" fontId="27" fillId="18" borderId="10" xfId="60" applyNumberFormat="1" applyFont="1" applyFill="1" applyBorder="1" applyAlignment="1">
      <alignment horizontal="center" vertical="center" wrapText="1"/>
      <protection/>
    </xf>
    <xf numFmtId="0" fontId="30" fillId="18" borderId="10" xfId="0" applyFont="1" applyFill="1" applyBorder="1" applyAlignment="1">
      <alignment horizontal="center" vertical="center" wrapText="1"/>
    </xf>
    <xf numFmtId="173" fontId="30" fillId="18" borderId="10" xfId="0" applyNumberFormat="1" applyFont="1" applyFill="1" applyBorder="1" applyAlignment="1">
      <alignment horizontal="center" vertical="center" wrapText="1"/>
    </xf>
    <xf numFmtId="173" fontId="30" fillId="18" borderId="10" xfId="60" applyNumberFormat="1" applyFont="1" applyFill="1" applyBorder="1" applyAlignment="1">
      <alignment horizontal="center" vertical="center" wrapText="1"/>
      <protection/>
    </xf>
    <xf numFmtId="0" fontId="30" fillId="18" borderId="10" xfId="60" applyFont="1" applyFill="1" applyBorder="1" applyAlignment="1">
      <alignment horizontal="center" vertical="center" wrapText="1"/>
      <protection/>
    </xf>
    <xf numFmtId="0" fontId="53" fillId="18" borderId="10" xfId="60" applyFont="1" applyFill="1" applyBorder="1" applyAlignment="1">
      <alignment horizontal="left" vertical="center" wrapText="1"/>
      <protection/>
    </xf>
    <xf numFmtId="0" fontId="27" fillId="18" borderId="10" xfId="60" applyFont="1" applyFill="1" applyBorder="1" applyAlignment="1">
      <alignment horizontal="center" vertical="center" wrapText="1"/>
      <protection/>
    </xf>
    <xf numFmtId="1" fontId="27" fillId="18" borderId="10" xfId="60" applyNumberFormat="1" applyFont="1" applyFill="1" applyBorder="1" applyAlignment="1">
      <alignment horizontal="center" vertical="center" wrapText="1"/>
      <protection/>
    </xf>
    <xf numFmtId="173" fontId="27" fillId="18" borderId="10" xfId="60" applyNumberFormat="1" applyFont="1" applyFill="1" applyBorder="1" applyAlignment="1">
      <alignment horizontal="center" vertical="center" wrapText="1"/>
      <protection/>
    </xf>
    <xf numFmtId="0" fontId="27" fillId="18" borderId="10" xfId="60" applyFont="1" applyFill="1" applyBorder="1" applyAlignment="1">
      <alignment horizontal="center" vertical="center" wrapText="1"/>
      <protection/>
    </xf>
    <xf numFmtId="3" fontId="53" fillId="18" borderId="10" xfId="60" applyNumberFormat="1" applyFont="1" applyFill="1" applyBorder="1" applyAlignment="1">
      <alignment vertical="center" wrapText="1"/>
      <protection/>
    </xf>
    <xf numFmtId="3" fontId="27" fillId="18" borderId="10" xfId="60" applyNumberFormat="1" applyFont="1" applyFill="1" applyBorder="1" applyAlignment="1">
      <alignment vertical="center" wrapText="1"/>
      <protection/>
    </xf>
    <xf numFmtId="0" fontId="27" fillId="18" borderId="10" xfId="60" applyNumberFormat="1" applyFont="1" applyFill="1" applyBorder="1" applyAlignment="1">
      <alignment horizontal="center" vertical="center" wrapText="1"/>
      <protection/>
    </xf>
    <xf numFmtId="3" fontId="30" fillId="0" borderId="10" xfId="60" applyNumberFormat="1" applyFont="1" applyBorder="1" applyAlignment="1">
      <alignment horizontal="center" vertical="center" wrapText="1"/>
      <protection/>
    </xf>
    <xf numFmtId="3" fontId="30" fillId="0" borderId="10" xfId="60" applyNumberFormat="1" applyFont="1" applyBorder="1" applyAlignment="1">
      <alignment horizontal="left" vertical="center" wrapText="1"/>
      <protection/>
    </xf>
    <xf numFmtId="1" fontId="30" fillId="0" borderId="10" xfId="60" applyNumberFormat="1" applyFont="1" applyBorder="1" applyAlignment="1">
      <alignment horizontal="center" vertical="center" wrapText="1"/>
      <protection/>
    </xf>
    <xf numFmtId="0" fontId="30" fillId="0" borderId="10" xfId="60" applyFont="1" applyBorder="1" applyAlignment="1">
      <alignment vertical="center" wrapText="1"/>
      <protection/>
    </xf>
    <xf numFmtId="2" fontId="30" fillId="0" borderId="10" xfId="60" applyNumberFormat="1" applyFont="1" applyBorder="1" applyAlignment="1">
      <alignment vertical="center" wrapText="1"/>
      <protection/>
    </xf>
    <xf numFmtId="0" fontId="30" fillId="0" borderId="10" xfId="60" applyFont="1" applyBorder="1" applyAlignment="1">
      <alignment horizontal="center" vertical="center" wrapText="1"/>
      <protection/>
    </xf>
    <xf numFmtId="3" fontId="30" fillId="0" borderId="10" xfId="45" applyNumberFormat="1" applyFont="1" applyBorder="1" applyAlignment="1">
      <alignment horizontal="center" vertical="center" wrapText="1"/>
    </xf>
    <xf numFmtId="0" fontId="30" fillId="18" borderId="10" xfId="60" applyFont="1" applyFill="1" applyBorder="1" applyAlignment="1">
      <alignment horizontal="center" vertical="center" wrapText="1"/>
      <protection/>
    </xf>
    <xf numFmtId="3" fontId="29" fillId="0" borderId="10" xfId="60" applyNumberFormat="1" applyFont="1" applyBorder="1" applyAlignment="1">
      <alignment horizontal="center" vertical="center" wrapText="1"/>
      <protection/>
    </xf>
    <xf numFmtId="3" fontId="29" fillId="0" borderId="10" xfId="60" applyNumberFormat="1" applyFont="1" applyBorder="1" applyAlignment="1">
      <alignment vertical="center" wrapText="1"/>
      <protection/>
    </xf>
    <xf numFmtId="3" fontId="30" fillId="0" borderId="10" xfId="60" applyNumberFormat="1" applyFont="1" applyBorder="1" applyAlignment="1">
      <alignment vertical="center" wrapText="1"/>
      <protection/>
    </xf>
    <xf numFmtId="3" fontId="37" fillId="0" borderId="10" xfId="60" applyNumberFormat="1" applyFont="1" applyBorder="1" applyAlignment="1">
      <alignment horizontal="center" vertical="center" wrapText="1"/>
      <protection/>
    </xf>
    <xf numFmtId="0" fontId="37" fillId="0" borderId="10" xfId="60" applyFont="1" applyBorder="1">
      <alignment/>
      <protection/>
    </xf>
    <xf numFmtId="174" fontId="37" fillId="0" borderId="10" xfId="60" applyNumberFormat="1" applyFont="1" applyBorder="1" applyAlignment="1">
      <alignment horizontal="center" vertical="center" wrapText="1"/>
      <protection/>
    </xf>
    <xf numFmtId="3" fontId="29" fillId="0" borderId="11" xfId="60" applyNumberFormat="1" applyFont="1" applyBorder="1" applyAlignment="1">
      <alignment horizontal="center" vertical="center" wrapText="1"/>
      <protection/>
    </xf>
    <xf numFmtId="3" fontId="29" fillId="0" borderId="11" xfId="60" applyNumberFormat="1" applyFont="1" applyBorder="1" applyAlignment="1">
      <alignment vertical="center" wrapText="1"/>
      <protection/>
    </xf>
    <xf numFmtId="1" fontId="30" fillId="0" borderId="11" xfId="60" applyNumberFormat="1" applyFont="1" applyBorder="1" applyAlignment="1">
      <alignment horizontal="center" vertical="center" wrapText="1"/>
      <protection/>
    </xf>
    <xf numFmtId="0" fontId="30" fillId="0" borderId="11" xfId="60" applyFont="1" applyBorder="1" applyAlignment="1">
      <alignment vertical="center" wrapText="1"/>
      <protection/>
    </xf>
    <xf numFmtId="3" fontId="30" fillId="0" borderId="12" xfId="60" applyNumberFormat="1" applyFont="1" applyBorder="1" applyAlignment="1">
      <alignment horizontal="center" vertical="center" wrapText="1"/>
      <protection/>
    </xf>
    <xf numFmtId="3" fontId="30" fillId="0" borderId="12" xfId="60" applyNumberFormat="1" applyFont="1" applyBorder="1" applyAlignment="1">
      <alignment horizontal="left" vertical="center" wrapText="1"/>
      <protection/>
    </xf>
    <xf numFmtId="1" fontId="30" fillId="0" borderId="12" xfId="60" applyNumberFormat="1" applyFont="1" applyBorder="1" applyAlignment="1">
      <alignment horizontal="center" vertical="center" wrapText="1"/>
      <protection/>
    </xf>
    <xf numFmtId="0" fontId="30" fillId="0" borderId="12" xfId="60" applyFont="1" applyBorder="1" applyAlignment="1">
      <alignment vertical="center" wrapText="1"/>
      <protection/>
    </xf>
    <xf numFmtId="2" fontId="30" fillId="0" borderId="12" xfId="60" applyNumberFormat="1" applyFont="1" applyBorder="1" applyAlignment="1">
      <alignment vertical="center" wrapText="1"/>
      <protection/>
    </xf>
    <xf numFmtId="0" fontId="30" fillId="0" borderId="12" xfId="60" applyFont="1" applyBorder="1" applyAlignment="1">
      <alignment horizontal="center" vertical="center" wrapText="1"/>
      <protection/>
    </xf>
    <xf numFmtId="0" fontId="30" fillId="18" borderId="12" xfId="60" applyFont="1" applyFill="1" applyBorder="1" applyAlignment="1">
      <alignment horizontal="center" vertical="center" wrapText="1"/>
      <protection/>
    </xf>
    <xf numFmtId="3" fontId="30" fillId="0" borderId="12" xfId="45" applyNumberFormat="1" applyFont="1" applyBorder="1" applyAlignment="1">
      <alignment horizontal="center" vertical="center" wrapText="1"/>
    </xf>
    <xf numFmtId="3" fontId="30" fillId="0" borderId="12" xfId="60" applyNumberFormat="1" applyFont="1" applyBorder="1" applyAlignment="1">
      <alignment vertical="center" wrapText="1"/>
      <protection/>
    </xf>
    <xf numFmtId="3" fontId="37" fillId="0" borderId="13" xfId="60" applyNumberFormat="1" applyFont="1" applyBorder="1" applyAlignment="1">
      <alignment horizontal="center" vertical="center" wrapText="1"/>
      <protection/>
    </xf>
    <xf numFmtId="0" fontId="37" fillId="0" borderId="13" xfId="60" applyFont="1" applyBorder="1">
      <alignment/>
      <protection/>
    </xf>
    <xf numFmtId="174" fontId="37" fillId="0" borderId="13" xfId="60" applyNumberFormat="1" applyFont="1" applyBorder="1" applyAlignment="1">
      <alignment horizontal="center" vertical="center" wrapText="1"/>
      <protection/>
    </xf>
    <xf numFmtId="0" fontId="27" fillId="18" borderId="14" xfId="60" applyFont="1" applyFill="1" applyBorder="1" applyAlignment="1">
      <alignment horizontal="center" vertical="center" wrapText="1"/>
      <protection/>
    </xf>
    <xf numFmtId="0" fontId="27" fillId="18" borderId="15" xfId="60" applyFont="1" applyFill="1" applyBorder="1" applyAlignment="1">
      <alignment horizontal="center" vertical="center" wrapText="1"/>
      <protection/>
    </xf>
    <xf numFmtId="171" fontId="4" fillId="18" borderId="16" xfId="0" applyNumberFormat="1" applyFont="1" applyFill="1" applyBorder="1" applyAlignment="1">
      <alignment horizontal="center" vertical="center" wrapText="1"/>
    </xf>
    <xf numFmtId="0" fontId="4" fillId="18" borderId="16" xfId="0" applyFont="1" applyFill="1" applyBorder="1" applyAlignment="1">
      <alignment horizontal="center" vertical="center" wrapText="1"/>
    </xf>
    <xf numFmtId="173" fontId="30" fillId="18" borderId="10" xfId="60" applyNumberFormat="1" applyFont="1" applyFill="1" applyBorder="1" applyAlignment="1">
      <alignment horizontal="center" vertical="center" wrapText="1"/>
      <protection/>
    </xf>
    <xf numFmtId="0" fontId="30" fillId="18" borderId="10" xfId="60" applyFont="1" applyFill="1" applyBorder="1" applyAlignment="1">
      <alignment horizontal="center" vertical="center" wrapText="1"/>
      <protection/>
    </xf>
    <xf numFmtId="1" fontId="53" fillId="18" borderId="10" xfId="60" applyNumberFormat="1" applyFont="1" applyFill="1" applyBorder="1" applyAlignment="1">
      <alignment horizontal="center" vertical="center" wrapText="1"/>
      <protection/>
    </xf>
    <xf numFmtId="0" fontId="53" fillId="18" borderId="10" xfId="60" applyFont="1" applyFill="1" applyBorder="1" applyAlignment="1">
      <alignment horizontal="left" vertical="center" wrapText="1"/>
      <protection/>
    </xf>
    <xf numFmtId="0" fontId="2" fillId="18" borderId="10" xfId="60" applyFont="1" applyFill="1" applyBorder="1" applyAlignment="1">
      <alignment horizontal="center" vertical="center" wrapText="1"/>
      <protection/>
    </xf>
    <xf numFmtId="0" fontId="27" fillId="18" borderId="10" xfId="60" applyFont="1" applyFill="1" applyBorder="1" applyAlignment="1">
      <alignment horizontal="center" vertical="center" wrapText="1"/>
      <protection/>
    </xf>
    <xf numFmtId="1" fontId="27" fillId="18" borderId="10" xfId="60" applyNumberFormat="1" applyFont="1" applyFill="1" applyBorder="1" applyAlignment="1">
      <alignment horizontal="center" vertical="center" wrapText="1"/>
      <protection/>
    </xf>
    <xf numFmtId="3" fontId="27" fillId="18" borderId="10" xfId="60" applyNumberFormat="1" applyFont="1" applyFill="1" applyBorder="1" applyAlignment="1">
      <alignment horizontal="center" vertical="center" wrapText="1"/>
      <protection/>
    </xf>
    <xf numFmtId="1" fontId="30" fillId="18" borderId="10" xfId="0" applyNumberFormat="1" applyFont="1" applyFill="1" applyBorder="1" applyAlignment="1">
      <alignment horizontal="center" vertical="center" wrapText="1"/>
    </xf>
    <xf numFmtId="3" fontId="53" fillId="18" borderId="10" xfId="60" applyNumberFormat="1" applyFont="1" applyFill="1" applyBorder="1" applyAlignment="1">
      <alignment horizontal="left" vertical="center" wrapText="1"/>
      <protection/>
    </xf>
    <xf numFmtId="173" fontId="27" fillId="18" borderId="10" xfId="60" applyNumberFormat="1" applyFont="1" applyFill="1" applyBorder="1" applyAlignment="1">
      <alignment horizontal="center" vertical="center" wrapText="1"/>
      <protection/>
    </xf>
    <xf numFmtId="1" fontId="27" fillId="18" borderId="14" xfId="60" applyNumberFormat="1" applyFont="1" applyFill="1" applyBorder="1" applyAlignment="1">
      <alignment horizontal="center" vertical="center" wrapText="1"/>
      <protection/>
    </xf>
    <xf numFmtId="1" fontId="27" fillId="18" borderId="15" xfId="60" applyNumberFormat="1" applyFont="1" applyFill="1" applyBorder="1" applyAlignment="1">
      <alignment horizontal="center" vertical="center" wrapText="1"/>
      <protection/>
    </xf>
    <xf numFmtId="0" fontId="27" fillId="18" borderId="10" xfId="60" applyFont="1" applyFill="1" applyBorder="1" applyAlignment="1">
      <alignment horizontal="center" vertical="center" wrapText="1"/>
      <protection/>
    </xf>
    <xf numFmtId="0" fontId="2" fillId="18" borderId="10" xfId="0" applyFont="1" applyFill="1" applyBorder="1" applyAlignment="1">
      <alignment horizontal="center" vertical="center" wrapText="1"/>
    </xf>
    <xf numFmtId="0" fontId="27" fillId="18" borderId="10" xfId="0" applyFont="1" applyFill="1" applyBorder="1" applyAlignment="1">
      <alignment horizontal="center" vertical="center" wrapText="1"/>
    </xf>
    <xf numFmtId="0" fontId="2" fillId="18" borderId="17" xfId="0" applyFont="1" applyFill="1" applyBorder="1" applyAlignment="1">
      <alignment horizontal="center" vertical="center" wrapText="1"/>
    </xf>
    <xf numFmtId="0" fontId="4" fillId="18" borderId="17" xfId="0" applyFont="1" applyFill="1" applyBorder="1" applyAlignment="1">
      <alignment horizontal="center" vertical="center" wrapText="1"/>
    </xf>
    <xf numFmtId="0" fontId="29" fillId="18" borderId="10" xfId="0" applyFont="1" applyFill="1" applyBorder="1" applyAlignment="1">
      <alignment horizontal="center" vertical="center" wrapText="1"/>
    </xf>
    <xf numFmtId="0" fontId="52" fillId="18" borderId="10" xfId="0" applyFont="1" applyFill="1" applyBorder="1" applyAlignment="1">
      <alignment horizontal="center" vertical="center" wrapText="1"/>
    </xf>
    <xf numFmtId="43" fontId="3" fillId="18" borderId="10" xfId="42" applyFont="1" applyFill="1" applyBorder="1" applyAlignment="1">
      <alignment horizontal="center" vertical="center"/>
    </xf>
    <xf numFmtId="173" fontId="53" fillId="18" borderId="10" xfId="60" applyNumberFormat="1" applyFont="1" applyFill="1" applyBorder="1" applyAlignment="1">
      <alignment horizontal="center" vertical="center" wrapText="1"/>
      <protection/>
    </xf>
    <xf numFmtId="3" fontId="30" fillId="0" borderId="12" xfId="60" applyNumberFormat="1" applyFont="1" applyBorder="1" applyAlignment="1">
      <alignment horizontal="center" vertical="center" wrapText="1"/>
      <protection/>
    </xf>
    <xf numFmtId="0" fontId="35" fillId="0" borderId="10" xfId="60" applyFont="1" applyBorder="1" applyAlignment="1">
      <alignment horizontal="center" vertical="center" wrapText="1"/>
      <protection/>
    </xf>
    <xf numFmtId="3" fontId="30" fillId="0" borderId="12" xfId="60" applyNumberFormat="1" applyFont="1" applyBorder="1" applyAlignment="1">
      <alignment horizontal="left" vertical="center" wrapText="1"/>
      <protection/>
    </xf>
    <xf numFmtId="3" fontId="37" fillId="0" borderId="13" xfId="60" applyNumberFormat="1" applyFont="1" applyBorder="1" applyAlignment="1">
      <alignment horizontal="center" vertical="center" wrapText="1"/>
      <protection/>
    </xf>
    <xf numFmtId="0" fontId="35" fillId="0" borderId="14" xfId="60" applyFont="1" applyBorder="1" applyAlignment="1">
      <alignment horizontal="center" vertical="center" wrapText="1"/>
      <protection/>
    </xf>
    <xf numFmtId="0" fontId="35" fillId="0" borderId="15" xfId="60" applyFont="1" applyBorder="1" applyAlignment="1">
      <alignment horizontal="center" vertical="center" wrapText="1"/>
      <protection/>
    </xf>
    <xf numFmtId="0" fontId="2" fillId="0" borderId="0" xfId="60" applyFont="1" applyBorder="1" applyAlignment="1">
      <alignment horizontal="center" vertical="center" wrapText="1"/>
      <protection/>
    </xf>
    <xf numFmtId="171" fontId="4" fillId="0" borderId="17" xfId="60" applyNumberFormat="1" applyFont="1" applyBorder="1" applyAlignment="1">
      <alignment horizontal="center" vertical="center" wrapText="1"/>
      <protection/>
    </xf>
    <xf numFmtId="0" fontId="4" fillId="0" borderId="17" xfId="60" applyFont="1" applyBorder="1" applyAlignment="1">
      <alignment horizontal="center" vertical="center" wrapText="1"/>
      <protection/>
    </xf>
    <xf numFmtId="0" fontId="35" fillId="0" borderId="18" xfId="60" applyFont="1" applyBorder="1" applyAlignment="1">
      <alignment horizontal="center" vertical="center" wrapText="1"/>
      <protection/>
    </xf>
    <xf numFmtId="0" fontId="35" fillId="0" borderId="16" xfId="60" applyFont="1" applyBorder="1" applyAlignment="1">
      <alignment horizontal="center" vertical="center" wrapText="1"/>
      <protection/>
    </xf>
    <xf numFmtId="0" fontId="35" fillId="0" borderId="19" xfId="60" applyFont="1" applyBorder="1" applyAlignment="1">
      <alignment horizontal="center" vertical="center" wrapText="1"/>
      <protection/>
    </xf>
    <xf numFmtId="3" fontId="30" fillId="0" borderId="10" xfId="60" applyNumberFormat="1" applyFont="1" applyBorder="1" applyAlignment="1">
      <alignment horizontal="center" vertical="center" wrapText="1"/>
      <protection/>
    </xf>
    <xf numFmtId="3" fontId="30" fillId="0" borderId="10" xfId="60" applyNumberFormat="1" applyFont="1" applyBorder="1" applyAlignment="1">
      <alignment horizontal="left" vertical="center" wrapText="1"/>
      <protection/>
    </xf>
    <xf numFmtId="3" fontId="37" fillId="0" borderId="10" xfId="60" applyNumberFormat="1" applyFont="1" applyBorder="1" applyAlignment="1">
      <alignment horizontal="center" vertical="center" wrapText="1"/>
      <protection/>
    </xf>
    <xf numFmtId="0" fontId="29" fillId="0" borderId="10" xfId="60" applyFont="1" applyFill="1" applyBorder="1" applyAlignment="1">
      <alignment horizontal="center" vertical="center" wrapText="1"/>
      <protection/>
    </xf>
    <xf numFmtId="0" fontId="43" fillId="0" borderId="10" xfId="60" applyFont="1" applyFill="1" applyBorder="1" applyAlignment="1">
      <alignment horizontal="center" vertical="center" wrapText="1"/>
      <protection/>
    </xf>
    <xf numFmtId="0" fontId="2" fillId="0" borderId="18" xfId="60" applyFont="1" applyFill="1" applyBorder="1" applyAlignment="1">
      <alignment horizontal="center" vertical="center"/>
      <protection/>
    </xf>
    <xf numFmtId="0" fontId="2" fillId="0" borderId="19" xfId="60" applyFont="1" applyFill="1" applyBorder="1" applyAlignment="1">
      <alignment horizontal="center" vertical="center"/>
      <protection/>
    </xf>
    <xf numFmtId="0" fontId="2" fillId="0" borderId="10" xfId="60" applyFont="1" applyFill="1" applyBorder="1" applyAlignment="1">
      <alignment horizontal="center" vertical="center"/>
      <protection/>
    </xf>
    <xf numFmtId="0" fontId="26" fillId="0" borderId="0" xfId="60" applyFont="1" applyFill="1" applyBorder="1" applyAlignment="1">
      <alignment horizontal="center" vertical="center" wrapText="1"/>
      <protection/>
    </xf>
    <xf numFmtId="171" fontId="40" fillId="0" borderId="17" xfId="60" applyNumberFormat="1" applyFont="1" applyFill="1" applyBorder="1" applyAlignment="1">
      <alignment horizontal="center" vertical="center" wrapText="1"/>
      <protection/>
    </xf>
    <xf numFmtId="0" fontId="40" fillId="0" borderId="17" xfId="60" applyFont="1" applyFill="1" applyBorder="1" applyAlignment="1">
      <alignment horizontal="center" vertical="center" wrapText="1"/>
      <protection/>
    </xf>
    <xf numFmtId="0" fontId="29" fillId="0" borderId="10" xfId="60" applyFont="1" applyFill="1" applyBorder="1" applyAlignment="1">
      <alignment horizontal="center" wrapText="1"/>
      <protection/>
    </xf>
  </cellXfs>
  <cellStyles count="67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4" xfId="45"/>
    <cellStyle name="Comma_Sheet1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hung%202022\Ti&#7873;n,%20Cao%20X&#225;.%20th&#7883;%20tr&#7845;n%20Cao%20Th&#432;&#7907;ng\C&#244;ng%20khai\PA%20BTHT%20D&#7920;%20&#193;N%20TI&#7872;N-%20&#272;&#7907;t%201%20gh&#233;p%20ng&#24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TCT"/>
      <sheetName val="PA"/>
      <sheetName val="70%"/>
      <sheetName val="results"/>
    </sheetNames>
    <sheetDataSet>
      <sheetData sheetId="0">
        <row r="4">
          <cell r="A4" t="str">
            <v>I.  TT Cao Thượng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R33"/>
  <sheetViews>
    <sheetView zoomScale="86" zoomScaleNormal="86" zoomScalePageLayoutView="0" workbookViewId="0" topLeftCell="A1">
      <pane ySplit="1" topLeftCell="A32" activePane="bottomLeft" state="frozen"/>
      <selection pane="topLeft" activeCell="A1" sqref="A1"/>
      <selection pane="bottomLeft" activeCell="I6" sqref="I6"/>
    </sheetView>
  </sheetViews>
  <sheetFormatPr defaultColWidth="8.796875" defaultRowHeight="15"/>
  <cols>
    <col min="1" max="1" width="3.3984375" style="3" customWidth="1"/>
    <col min="2" max="2" width="18.8984375" style="6" customWidth="1"/>
    <col min="3" max="3" width="7.8984375" style="3" customWidth="1"/>
    <col min="4" max="4" width="3.8984375" style="3" customWidth="1"/>
    <col min="5" max="5" width="5.296875" style="3" customWidth="1"/>
    <col min="6" max="6" width="7.69921875" style="3" customWidth="1"/>
    <col min="7" max="7" width="5.3984375" style="3" customWidth="1"/>
    <col min="8" max="8" width="6.3984375" style="3" customWidth="1"/>
    <col min="9" max="9" width="5.69921875" style="3" customWidth="1"/>
    <col min="10" max="10" width="5.796875" style="3" customWidth="1"/>
    <col min="11" max="11" width="6.19921875" style="3" customWidth="1"/>
    <col min="12" max="12" width="7.796875" style="3" customWidth="1"/>
    <col min="13" max="13" width="6.296875" style="3" customWidth="1"/>
    <col min="14" max="14" width="7.8984375" style="3" customWidth="1"/>
    <col min="15" max="15" width="9" style="11" customWidth="1"/>
    <col min="16" max="16" width="6.3984375" style="8" customWidth="1"/>
    <col min="17" max="17" width="5.3984375" style="8" customWidth="1"/>
    <col min="18" max="18" width="7.8984375" style="1" customWidth="1"/>
    <col min="19" max="16384" width="8.8984375" style="1" customWidth="1"/>
  </cols>
  <sheetData>
    <row r="1" spans="1:17" ht="74.25" customHeight="1">
      <c r="A1" s="146" t="s">
        <v>85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</row>
    <row r="2" spans="1:17" ht="31.5" customHeight="1">
      <c r="A2" s="128" t="s">
        <v>89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</row>
    <row r="3" spans="1:17" ht="36" customHeight="1">
      <c r="A3" s="144" t="s">
        <v>0</v>
      </c>
      <c r="B3" s="149" t="s">
        <v>1</v>
      </c>
      <c r="C3" s="144" t="s">
        <v>12</v>
      </c>
      <c r="D3" s="144" t="s">
        <v>10</v>
      </c>
      <c r="E3" s="144"/>
      <c r="F3" s="144"/>
      <c r="G3" s="144" t="s">
        <v>13</v>
      </c>
      <c r="H3" s="144"/>
      <c r="I3" s="144"/>
      <c r="J3" s="144"/>
      <c r="K3" s="144" t="s">
        <v>4</v>
      </c>
      <c r="L3" s="144" t="s">
        <v>5</v>
      </c>
      <c r="M3" s="144"/>
      <c r="N3" s="144"/>
      <c r="O3" s="144"/>
      <c r="P3" s="148" t="s">
        <v>26</v>
      </c>
      <c r="Q3" s="148" t="s">
        <v>7</v>
      </c>
    </row>
    <row r="4" spans="1:17" ht="69" customHeight="1">
      <c r="A4" s="144"/>
      <c r="B4" s="149"/>
      <c r="C4" s="144"/>
      <c r="D4" s="2" t="s">
        <v>9</v>
      </c>
      <c r="E4" s="2" t="s">
        <v>2</v>
      </c>
      <c r="F4" s="2" t="s">
        <v>3</v>
      </c>
      <c r="G4" s="2" t="s">
        <v>9</v>
      </c>
      <c r="H4" s="2" t="s">
        <v>2</v>
      </c>
      <c r="I4" s="2" t="s">
        <v>3</v>
      </c>
      <c r="J4" s="2" t="s">
        <v>21</v>
      </c>
      <c r="K4" s="144"/>
      <c r="L4" s="2" t="s">
        <v>8</v>
      </c>
      <c r="M4" s="2" t="s">
        <v>22</v>
      </c>
      <c r="N4" s="2" t="s">
        <v>25</v>
      </c>
      <c r="O4" s="10" t="s">
        <v>6</v>
      </c>
      <c r="P4" s="148"/>
      <c r="Q4" s="148"/>
    </row>
    <row r="5" spans="1:17" ht="32.25" customHeight="1">
      <c r="A5" s="144" t="s">
        <v>34</v>
      </c>
      <c r="B5" s="144"/>
      <c r="C5" s="144"/>
      <c r="D5" s="144"/>
      <c r="E5" s="144"/>
      <c r="F5" s="144"/>
      <c r="G5" s="144"/>
      <c r="H5" s="144"/>
      <c r="I5" s="144"/>
      <c r="J5" s="144"/>
      <c r="K5" s="2"/>
      <c r="L5" s="2"/>
      <c r="M5" s="2"/>
      <c r="N5" s="2"/>
      <c r="O5" s="10"/>
      <c r="P5" s="9"/>
      <c r="Q5" s="9"/>
    </row>
    <row r="6" spans="1:18" ht="71.25" customHeight="1">
      <c r="A6" s="135">
        <v>1</v>
      </c>
      <c r="B6" s="133" t="s">
        <v>78</v>
      </c>
      <c r="C6" s="145" t="s">
        <v>19</v>
      </c>
      <c r="D6" s="50">
        <v>5</v>
      </c>
      <c r="E6" s="50">
        <v>643</v>
      </c>
      <c r="F6" s="51">
        <v>472.3</v>
      </c>
      <c r="G6" s="50">
        <v>19</v>
      </c>
      <c r="H6" s="50">
        <v>270</v>
      </c>
      <c r="I6" s="50">
        <v>468</v>
      </c>
      <c r="J6" s="50">
        <v>468</v>
      </c>
      <c r="K6" s="52" t="s">
        <v>11</v>
      </c>
      <c r="L6" s="51">
        <v>472.3</v>
      </c>
      <c r="M6" s="51"/>
      <c r="N6" s="51"/>
      <c r="O6" s="53">
        <f>L6+N6</f>
        <v>472.3</v>
      </c>
      <c r="P6" s="54" t="s">
        <v>16</v>
      </c>
      <c r="Q6" s="54"/>
      <c r="R6" s="55"/>
    </row>
    <row r="7" spans="1:18" ht="213" customHeight="1">
      <c r="A7" s="135"/>
      <c r="B7" s="133"/>
      <c r="C7" s="145"/>
      <c r="D7" s="50">
        <v>5</v>
      </c>
      <c r="E7" s="50">
        <v>649</v>
      </c>
      <c r="F7" s="51">
        <v>299</v>
      </c>
      <c r="G7" s="50">
        <v>19</v>
      </c>
      <c r="H7" s="50" t="s">
        <v>28</v>
      </c>
      <c r="I7" s="56">
        <v>310</v>
      </c>
      <c r="J7" s="57">
        <v>130</v>
      </c>
      <c r="K7" s="52" t="s">
        <v>11</v>
      </c>
      <c r="L7" s="51">
        <v>299</v>
      </c>
      <c r="M7" s="51"/>
      <c r="N7" s="51"/>
      <c r="O7" s="53">
        <f>L7+N7</f>
        <v>299</v>
      </c>
      <c r="P7" s="58" t="s">
        <v>27</v>
      </c>
      <c r="Q7" s="58"/>
      <c r="R7" s="55"/>
    </row>
    <row r="8" spans="1:18" ht="90.75" customHeight="1">
      <c r="A8" s="135">
        <v>2</v>
      </c>
      <c r="B8" s="133" t="s">
        <v>79</v>
      </c>
      <c r="C8" s="135" t="s">
        <v>20</v>
      </c>
      <c r="D8" s="50">
        <v>5</v>
      </c>
      <c r="E8" s="50">
        <v>635</v>
      </c>
      <c r="F8" s="51">
        <v>1205.3</v>
      </c>
      <c r="G8" s="50">
        <v>19</v>
      </c>
      <c r="H8" s="56">
        <v>200</v>
      </c>
      <c r="I8" s="56">
        <v>1192</v>
      </c>
      <c r="J8" s="56">
        <v>1192</v>
      </c>
      <c r="K8" s="52" t="s">
        <v>11</v>
      </c>
      <c r="L8" s="51">
        <v>187.2</v>
      </c>
      <c r="M8" s="51"/>
      <c r="N8" s="51"/>
      <c r="O8" s="53">
        <f>N8+L8</f>
        <v>187.2</v>
      </c>
      <c r="P8" s="54" t="s">
        <v>24</v>
      </c>
      <c r="Q8" s="54"/>
      <c r="R8" s="55"/>
    </row>
    <row r="9" spans="1:18" ht="90.75" customHeight="1">
      <c r="A9" s="135"/>
      <c r="B9" s="133"/>
      <c r="C9" s="135"/>
      <c r="D9" s="50">
        <v>5</v>
      </c>
      <c r="E9" s="50">
        <v>1093</v>
      </c>
      <c r="F9" s="51">
        <v>305.3</v>
      </c>
      <c r="G9" s="141">
        <v>19</v>
      </c>
      <c r="H9" s="136">
        <v>272</v>
      </c>
      <c r="I9" s="132">
        <v>960</v>
      </c>
      <c r="J9" s="132">
        <v>804</v>
      </c>
      <c r="K9" s="52" t="s">
        <v>11</v>
      </c>
      <c r="L9" s="53">
        <f>+F9</f>
        <v>305.3</v>
      </c>
      <c r="M9" s="51"/>
      <c r="N9" s="51"/>
      <c r="O9" s="53">
        <f>+L9</f>
        <v>305.3</v>
      </c>
      <c r="P9" s="131" t="s">
        <v>31</v>
      </c>
      <c r="Q9" s="130">
        <f>J9-769.2</f>
        <v>34.799999999999955</v>
      </c>
      <c r="R9" s="55"/>
    </row>
    <row r="10" spans="1:18" ht="90.75" customHeight="1">
      <c r="A10" s="135"/>
      <c r="B10" s="133"/>
      <c r="C10" s="135"/>
      <c r="D10" s="50">
        <v>5</v>
      </c>
      <c r="E10" s="50">
        <v>648</v>
      </c>
      <c r="F10" s="51">
        <v>463.9</v>
      </c>
      <c r="G10" s="142"/>
      <c r="H10" s="136"/>
      <c r="I10" s="132"/>
      <c r="J10" s="132"/>
      <c r="K10" s="52" t="s">
        <v>11</v>
      </c>
      <c r="L10" s="53">
        <v>463.9</v>
      </c>
      <c r="M10" s="51"/>
      <c r="N10" s="51"/>
      <c r="O10" s="53">
        <v>463.9</v>
      </c>
      <c r="P10" s="131"/>
      <c r="Q10" s="130"/>
      <c r="R10" s="55"/>
    </row>
    <row r="11" spans="1:18" s="65" customFormat="1" ht="248.25" customHeight="1">
      <c r="A11" s="59">
        <v>3</v>
      </c>
      <c r="B11" s="60" t="s">
        <v>73</v>
      </c>
      <c r="C11" s="61" t="s">
        <v>19</v>
      </c>
      <c r="D11" s="56">
        <v>5</v>
      </c>
      <c r="E11" s="56">
        <v>1101</v>
      </c>
      <c r="F11" s="53">
        <v>682</v>
      </c>
      <c r="G11" s="56">
        <v>19</v>
      </c>
      <c r="H11" s="56">
        <v>326</v>
      </c>
      <c r="I11" s="56">
        <v>611</v>
      </c>
      <c r="J11" s="56">
        <v>611</v>
      </c>
      <c r="K11" s="62" t="s">
        <v>11</v>
      </c>
      <c r="L11" s="53">
        <v>682</v>
      </c>
      <c r="M11" s="53"/>
      <c r="N11" s="53"/>
      <c r="O11" s="53">
        <f>N11+L11</f>
        <v>682</v>
      </c>
      <c r="P11" s="63" t="s">
        <v>15</v>
      </c>
      <c r="Q11" s="63"/>
      <c r="R11" s="64"/>
    </row>
    <row r="12" spans="1:18" ht="30.75" customHeight="1">
      <c r="A12" s="134" t="s">
        <v>33</v>
      </c>
      <c r="B12" s="134"/>
      <c r="C12" s="134"/>
      <c r="D12" s="66"/>
      <c r="E12" s="66"/>
      <c r="F12" s="66"/>
      <c r="G12" s="66"/>
      <c r="H12" s="66"/>
      <c r="I12" s="66"/>
      <c r="J12" s="66"/>
      <c r="K12" s="52"/>
      <c r="L12" s="51"/>
      <c r="M12" s="51"/>
      <c r="N12" s="51"/>
      <c r="O12" s="53"/>
      <c r="P12" s="54"/>
      <c r="Q12" s="54"/>
      <c r="R12" s="55"/>
    </row>
    <row r="13" spans="1:17" s="69" customFormat="1" ht="30" customHeight="1">
      <c r="A13" s="135">
        <v>4</v>
      </c>
      <c r="B13" s="133" t="s">
        <v>80</v>
      </c>
      <c r="C13" s="135" t="s">
        <v>23</v>
      </c>
      <c r="D13" s="50">
        <v>5</v>
      </c>
      <c r="E13" s="50">
        <v>472</v>
      </c>
      <c r="F13" s="51">
        <v>107.7</v>
      </c>
      <c r="G13" s="50">
        <v>23</v>
      </c>
      <c r="H13" s="50">
        <v>375</v>
      </c>
      <c r="I13" s="50">
        <v>84</v>
      </c>
      <c r="J13" s="50">
        <v>84</v>
      </c>
      <c r="K13" s="52" t="s">
        <v>11</v>
      </c>
      <c r="L13" s="51">
        <v>107.7</v>
      </c>
      <c r="M13" s="51"/>
      <c r="N13" s="67"/>
      <c r="O13" s="53">
        <v>107.7</v>
      </c>
      <c r="P13" s="135" t="s">
        <v>32</v>
      </c>
      <c r="Q13" s="68"/>
    </row>
    <row r="14" spans="1:17" s="69" customFormat="1" ht="49.5" customHeight="1">
      <c r="A14" s="135"/>
      <c r="B14" s="133"/>
      <c r="C14" s="135"/>
      <c r="D14" s="50">
        <v>5</v>
      </c>
      <c r="E14" s="50">
        <v>619</v>
      </c>
      <c r="F14" s="51">
        <v>332.1</v>
      </c>
      <c r="G14" s="136">
        <v>23</v>
      </c>
      <c r="H14" s="136">
        <v>650</v>
      </c>
      <c r="I14" s="136">
        <v>908</v>
      </c>
      <c r="J14" s="136">
        <v>548</v>
      </c>
      <c r="K14" s="52" t="s">
        <v>11</v>
      </c>
      <c r="L14" s="51">
        <v>332.1</v>
      </c>
      <c r="M14" s="51"/>
      <c r="N14" s="67"/>
      <c r="O14" s="53">
        <v>332.1</v>
      </c>
      <c r="P14" s="135"/>
      <c r="Q14" s="68"/>
    </row>
    <row r="15" spans="1:17" ht="250.5" customHeight="1">
      <c r="A15" s="135"/>
      <c r="B15" s="133"/>
      <c r="C15" s="135"/>
      <c r="D15" s="50">
        <v>5</v>
      </c>
      <c r="E15" s="50">
        <v>1082</v>
      </c>
      <c r="F15" s="51">
        <v>226.8</v>
      </c>
      <c r="G15" s="136"/>
      <c r="H15" s="136"/>
      <c r="I15" s="136"/>
      <c r="J15" s="136"/>
      <c r="K15" s="52" t="s">
        <v>11</v>
      </c>
      <c r="L15" s="51">
        <v>226.8</v>
      </c>
      <c r="M15" s="51"/>
      <c r="N15" s="67"/>
      <c r="O15" s="53">
        <v>226.8</v>
      </c>
      <c r="P15" s="135"/>
      <c r="Q15" s="68"/>
    </row>
    <row r="16" spans="1:18" ht="38.25" customHeight="1">
      <c r="A16" s="135">
        <v>5</v>
      </c>
      <c r="B16" s="133" t="s">
        <v>81</v>
      </c>
      <c r="C16" s="137" t="s">
        <v>18</v>
      </c>
      <c r="D16" s="56">
        <v>45</v>
      </c>
      <c r="E16" s="56">
        <v>247</v>
      </c>
      <c r="F16" s="53">
        <v>61.2</v>
      </c>
      <c r="G16" s="136">
        <v>23</v>
      </c>
      <c r="H16" s="132" t="s">
        <v>29</v>
      </c>
      <c r="I16" s="132" t="s">
        <v>30</v>
      </c>
      <c r="J16" s="132" t="s">
        <v>30</v>
      </c>
      <c r="K16" s="50" t="s">
        <v>17</v>
      </c>
      <c r="L16" s="51">
        <v>61.2</v>
      </c>
      <c r="M16" s="51"/>
      <c r="N16" s="56"/>
      <c r="O16" s="53">
        <v>61.2</v>
      </c>
      <c r="P16" s="131" t="s">
        <v>14</v>
      </c>
      <c r="Q16" s="130">
        <f>230-222.4</f>
        <v>7.599999999999994</v>
      </c>
      <c r="R16" s="55"/>
    </row>
    <row r="17" spans="1:18" ht="48.75" customHeight="1">
      <c r="A17" s="135"/>
      <c r="B17" s="133"/>
      <c r="C17" s="137"/>
      <c r="D17" s="50">
        <v>45</v>
      </c>
      <c r="E17" s="70">
        <v>7</v>
      </c>
      <c r="F17" s="51">
        <v>161.2</v>
      </c>
      <c r="G17" s="136"/>
      <c r="H17" s="132"/>
      <c r="I17" s="132"/>
      <c r="J17" s="132"/>
      <c r="K17" s="50" t="s">
        <v>17</v>
      </c>
      <c r="L17" s="51">
        <v>161.2</v>
      </c>
      <c r="M17" s="51"/>
      <c r="N17" s="56"/>
      <c r="O17" s="53">
        <v>161.2</v>
      </c>
      <c r="P17" s="131"/>
      <c r="Q17" s="130"/>
      <c r="R17" s="55"/>
    </row>
    <row r="18" spans="1:18" ht="54.75" customHeight="1">
      <c r="A18" s="135"/>
      <c r="B18" s="133"/>
      <c r="C18" s="71" t="s">
        <v>18</v>
      </c>
      <c r="D18" s="50">
        <v>5</v>
      </c>
      <c r="E18" s="70">
        <v>450</v>
      </c>
      <c r="F18" s="51">
        <v>604.3</v>
      </c>
      <c r="G18" s="50">
        <v>23</v>
      </c>
      <c r="H18" s="50">
        <v>398</v>
      </c>
      <c r="I18" s="50">
        <v>633</v>
      </c>
      <c r="J18" s="50">
        <v>633</v>
      </c>
      <c r="K18" s="52" t="s">
        <v>11</v>
      </c>
      <c r="L18" s="51">
        <v>604.3</v>
      </c>
      <c r="M18" s="51"/>
      <c r="N18" s="51"/>
      <c r="O18" s="53">
        <f aca="true" t="shared" si="0" ref="O18:O28">L18+N18</f>
        <v>604.3</v>
      </c>
      <c r="P18" s="131"/>
      <c r="Q18" s="72">
        <f>J18-F18</f>
        <v>28.700000000000045</v>
      </c>
      <c r="R18" s="55"/>
    </row>
    <row r="19" spans="1:18" ht="61.5" customHeight="1">
      <c r="A19" s="135"/>
      <c r="B19" s="133"/>
      <c r="C19" s="71" t="s">
        <v>18</v>
      </c>
      <c r="D19" s="50">
        <v>126</v>
      </c>
      <c r="E19" s="50">
        <v>55</v>
      </c>
      <c r="F19" s="51">
        <v>145</v>
      </c>
      <c r="G19" s="50">
        <v>23</v>
      </c>
      <c r="H19" s="50">
        <v>399</v>
      </c>
      <c r="I19" s="50">
        <v>144</v>
      </c>
      <c r="J19" s="50">
        <v>144</v>
      </c>
      <c r="K19" s="52" t="s">
        <v>11</v>
      </c>
      <c r="L19" s="51">
        <v>145</v>
      </c>
      <c r="M19" s="51"/>
      <c r="N19" s="51"/>
      <c r="O19" s="53">
        <f t="shared" si="0"/>
        <v>145</v>
      </c>
      <c r="P19" s="131"/>
      <c r="Q19" s="54"/>
      <c r="R19" s="55"/>
    </row>
    <row r="20" spans="1:18" ht="54" customHeight="1">
      <c r="A20" s="135">
        <v>6</v>
      </c>
      <c r="B20" s="139" t="s">
        <v>82</v>
      </c>
      <c r="C20" s="71" t="s">
        <v>18</v>
      </c>
      <c r="D20" s="50">
        <v>5</v>
      </c>
      <c r="E20" s="50">
        <v>542</v>
      </c>
      <c r="F20" s="51">
        <v>451.4</v>
      </c>
      <c r="G20" s="50">
        <v>23</v>
      </c>
      <c r="H20" s="50">
        <v>510</v>
      </c>
      <c r="I20" s="50">
        <v>456</v>
      </c>
      <c r="J20" s="50">
        <v>456</v>
      </c>
      <c r="K20" s="52" t="s">
        <v>11</v>
      </c>
      <c r="L20" s="51">
        <v>451.4</v>
      </c>
      <c r="M20" s="51"/>
      <c r="N20" s="51"/>
      <c r="O20" s="53">
        <f t="shared" si="0"/>
        <v>451.4</v>
      </c>
      <c r="P20" s="131" t="s">
        <v>35</v>
      </c>
      <c r="Q20" s="72">
        <f>J20-F20</f>
        <v>4.600000000000023</v>
      </c>
      <c r="R20" s="55"/>
    </row>
    <row r="21" spans="1:18" ht="54" customHeight="1">
      <c r="A21" s="135"/>
      <c r="B21" s="139"/>
      <c r="C21" s="137" t="s">
        <v>18</v>
      </c>
      <c r="D21" s="50">
        <v>45</v>
      </c>
      <c r="E21" s="50">
        <v>232</v>
      </c>
      <c r="F21" s="51">
        <v>223</v>
      </c>
      <c r="G21" s="50">
        <v>23</v>
      </c>
      <c r="H21" s="50">
        <v>644</v>
      </c>
      <c r="I21" s="50">
        <v>550</v>
      </c>
      <c r="J21" s="50">
        <v>240</v>
      </c>
      <c r="K21" s="50" t="s">
        <v>11</v>
      </c>
      <c r="L21" s="51">
        <v>223</v>
      </c>
      <c r="M21" s="51"/>
      <c r="N21" s="50"/>
      <c r="O21" s="53">
        <f t="shared" si="0"/>
        <v>223</v>
      </c>
      <c r="P21" s="131"/>
      <c r="Q21" s="73">
        <f>J21-F21</f>
        <v>17</v>
      </c>
      <c r="R21" s="55"/>
    </row>
    <row r="22" spans="1:18" ht="74.25" customHeight="1">
      <c r="A22" s="135"/>
      <c r="B22" s="139"/>
      <c r="C22" s="137"/>
      <c r="D22" s="50">
        <v>45</v>
      </c>
      <c r="E22" s="50">
        <v>52</v>
      </c>
      <c r="F22" s="51">
        <v>535</v>
      </c>
      <c r="G22" s="50">
        <v>23</v>
      </c>
      <c r="H22" s="50">
        <v>646</v>
      </c>
      <c r="I22" s="50">
        <v>537</v>
      </c>
      <c r="J22" s="50">
        <v>537</v>
      </c>
      <c r="K22" s="50" t="s">
        <v>11</v>
      </c>
      <c r="L22" s="51">
        <v>535</v>
      </c>
      <c r="M22" s="51"/>
      <c r="N22" s="50"/>
      <c r="O22" s="53">
        <f t="shared" si="0"/>
        <v>535</v>
      </c>
      <c r="P22" s="131"/>
      <c r="Q22" s="73">
        <v>2</v>
      </c>
      <c r="R22" s="55"/>
    </row>
    <row r="23" spans="1:18" ht="141" customHeight="1">
      <c r="A23" s="135"/>
      <c r="B23" s="139"/>
      <c r="C23" s="74" t="s">
        <v>18</v>
      </c>
      <c r="D23" s="50">
        <v>45</v>
      </c>
      <c r="E23" s="50">
        <v>6</v>
      </c>
      <c r="F23" s="51">
        <v>173.2</v>
      </c>
      <c r="G23" s="50">
        <v>23</v>
      </c>
      <c r="H23" s="50">
        <v>408</v>
      </c>
      <c r="I23" s="50">
        <v>412</v>
      </c>
      <c r="J23" s="50">
        <v>196</v>
      </c>
      <c r="K23" s="50" t="s">
        <v>17</v>
      </c>
      <c r="L23" s="51">
        <v>173.2</v>
      </c>
      <c r="M23" s="51"/>
      <c r="N23" s="50"/>
      <c r="O23" s="75">
        <f t="shared" si="0"/>
        <v>173.2</v>
      </c>
      <c r="P23" s="131"/>
      <c r="Q23" s="76">
        <f>J23-F23</f>
        <v>22.80000000000001</v>
      </c>
      <c r="R23" s="55"/>
    </row>
    <row r="24" spans="1:18" ht="184.5" customHeight="1">
      <c r="A24" s="71">
        <v>7</v>
      </c>
      <c r="B24" s="79" t="s">
        <v>84</v>
      </c>
      <c r="C24" s="80" t="s">
        <v>19</v>
      </c>
      <c r="D24" s="81">
        <v>5</v>
      </c>
      <c r="E24" s="81">
        <v>1074</v>
      </c>
      <c r="F24" s="82">
        <v>79.1</v>
      </c>
      <c r="G24" s="81">
        <v>19</v>
      </c>
      <c r="H24" s="81" t="s">
        <v>71</v>
      </c>
      <c r="I24" s="81">
        <v>161</v>
      </c>
      <c r="J24" s="81">
        <v>84</v>
      </c>
      <c r="K24" s="83" t="s">
        <v>11</v>
      </c>
      <c r="L24" s="82">
        <v>79.1</v>
      </c>
      <c r="M24" s="82"/>
      <c r="N24" s="82"/>
      <c r="O24" s="82">
        <f>L24+N24</f>
        <v>79.1</v>
      </c>
      <c r="P24" s="84" t="s">
        <v>72</v>
      </c>
      <c r="Q24" s="85">
        <v>4.9</v>
      </c>
      <c r="R24" s="55"/>
    </row>
    <row r="25" spans="1:18" ht="33.75" customHeight="1">
      <c r="A25" s="143">
        <v>8</v>
      </c>
      <c r="B25" s="139" t="s">
        <v>83</v>
      </c>
      <c r="C25" s="137" t="s">
        <v>18</v>
      </c>
      <c r="D25" s="50">
        <v>45</v>
      </c>
      <c r="E25" s="50">
        <v>229</v>
      </c>
      <c r="F25" s="51">
        <v>74.1</v>
      </c>
      <c r="G25" s="50">
        <v>23</v>
      </c>
      <c r="H25" s="50">
        <v>408</v>
      </c>
      <c r="I25" s="50">
        <v>412</v>
      </c>
      <c r="J25" s="50">
        <v>72</v>
      </c>
      <c r="K25" s="50" t="s">
        <v>17</v>
      </c>
      <c r="L25" s="51">
        <f>+F25</f>
        <v>74.1</v>
      </c>
      <c r="M25" s="51"/>
      <c r="N25" s="50"/>
      <c r="O25" s="75">
        <f t="shared" si="0"/>
        <v>74.1</v>
      </c>
      <c r="P25" s="138" t="s">
        <v>24</v>
      </c>
      <c r="Q25" s="77"/>
      <c r="R25" s="55"/>
    </row>
    <row r="26" spans="1:18" ht="33.75" customHeight="1">
      <c r="A26" s="143"/>
      <c r="B26" s="139"/>
      <c r="C26" s="137"/>
      <c r="D26" s="50">
        <v>45</v>
      </c>
      <c r="E26" s="50">
        <v>235</v>
      </c>
      <c r="F26" s="51">
        <v>157.3</v>
      </c>
      <c r="G26" s="50">
        <v>29</v>
      </c>
      <c r="H26" s="50">
        <v>5</v>
      </c>
      <c r="I26" s="50">
        <v>164</v>
      </c>
      <c r="J26" s="50">
        <v>164</v>
      </c>
      <c r="K26" s="50" t="s">
        <v>11</v>
      </c>
      <c r="L26" s="51">
        <v>157.3</v>
      </c>
      <c r="M26" s="51"/>
      <c r="N26" s="50"/>
      <c r="O26" s="53">
        <f t="shared" si="0"/>
        <v>157.3</v>
      </c>
      <c r="P26" s="138"/>
      <c r="Q26" s="78">
        <f>J26-F26</f>
        <v>6.699999999999989</v>
      </c>
      <c r="R26" s="55"/>
    </row>
    <row r="27" spans="1:18" ht="33.75" customHeight="1">
      <c r="A27" s="143"/>
      <c r="B27" s="139"/>
      <c r="C27" s="137"/>
      <c r="D27" s="50">
        <v>45</v>
      </c>
      <c r="E27" s="50">
        <v>241</v>
      </c>
      <c r="F27" s="51">
        <v>180.1</v>
      </c>
      <c r="G27" s="50">
        <v>29</v>
      </c>
      <c r="H27" s="50">
        <v>46</v>
      </c>
      <c r="I27" s="56">
        <v>940</v>
      </c>
      <c r="J27" s="56">
        <v>144</v>
      </c>
      <c r="K27" s="50" t="s">
        <v>11</v>
      </c>
      <c r="L27" s="51">
        <f>+F27</f>
        <v>180.1</v>
      </c>
      <c r="M27" s="51"/>
      <c r="N27" s="50"/>
      <c r="O27" s="53">
        <f t="shared" si="0"/>
        <v>180.1</v>
      </c>
      <c r="P27" s="138"/>
      <c r="Q27" s="73"/>
      <c r="R27" s="55"/>
    </row>
    <row r="28" spans="1:18" ht="33.75" customHeight="1">
      <c r="A28" s="143"/>
      <c r="B28" s="139"/>
      <c r="C28" s="137"/>
      <c r="D28" s="136">
        <v>45</v>
      </c>
      <c r="E28" s="136">
        <v>81</v>
      </c>
      <c r="F28" s="140">
        <v>362.3</v>
      </c>
      <c r="G28" s="50">
        <v>23</v>
      </c>
      <c r="H28" s="50">
        <v>643</v>
      </c>
      <c r="I28" s="50">
        <v>220</v>
      </c>
      <c r="J28" s="50">
        <v>220</v>
      </c>
      <c r="K28" s="50" t="s">
        <v>11</v>
      </c>
      <c r="L28" s="140">
        <v>362.3</v>
      </c>
      <c r="M28" s="140"/>
      <c r="N28" s="136"/>
      <c r="O28" s="151">
        <f t="shared" si="0"/>
        <v>362.3</v>
      </c>
      <c r="P28" s="138"/>
      <c r="Q28" s="130">
        <f>386-F28</f>
        <v>23.69999999999999</v>
      </c>
      <c r="R28" s="55"/>
    </row>
    <row r="29" spans="1:18" ht="33.75" customHeight="1">
      <c r="A29" s="143"/>
      <c r="B29" s="139"/>
      <c r="C29" s="137"/>
      <c r="D29" s="136"/>
      <c r="E29" s="136"/>
      <c r="F29" s="140"/>
      <c r="G29" s="50">
        <v>23</v>
      </c>
      <c r="H29" s="50">
        <v>644</v>
      </c>
      <c r="I29" s="50">
        <v>550</v>
      </c>
      <c r="J29" s="50">
        <v>166</v>
      </c>
      <c r="K29" s="50" t="s">
        <v>11</v>
      </c>
      <c r="L29" s="140"/>
      <c r="M29" s="140"/>
      <c r="N29" s="136"/>
      <c r="O29" s="151"/>
      <c r="P29" s="138"/>
      <c r="Q29" s="130"/>
      <c r="R29" s="55"/>
    </row>
    <row r="30" spans="1:18" ht="22.5" customHeight="1">
      <c r="A30" s="92">
        <v>9</v>
      </c>
      <c r="B30" s="88" t="s">
        <v>74</v>
      </c>
      <c r="C30" s="89" t="s">
        <v>18</v>
      </c>
      <c r="D30" s="90">
        <v>5</v>
      </c>
      <c r="E30" s="90">
        <v>488</v>
      </c>
      <c r="F30" s="91">
        <v>212.1</v>
      </c>
      <c r="G30" s="90">
        <v>23</v>
      </c>
      <c r="H30" s="90">
        <v>403</v>
      </c>
      <c r="I30" s="90">
        <v>197</v>
      </c>
      <c r="J30" s="90">
        <v>197</v>
      </c>
      <c r="K30" s="52" t="s">
        <v>11</v>
      </c>
      <c r="L30" s="91">
        <v>212.1</v>
      </c>
      <c r="M30" s="91"/>
      <c r="N30" s="91"/>
      <c r="O30" s="67">
        <f>L30+N30</f>
        <v>212.1</v>
      </c>
      <c r="P30" s="87" t="s">
        <v>75</v>
      </c>
      <c r="Q30" s="86"/>
      <c r="R30" s="55"/>
    </row>
    <row r="31" spans="1:18" ht="22.5" customHeight="1">
      <c r="A31" s="126">
        <v>10</v>
      </c>
      <c r="B31" s="93" t="s">
        <v>76</v>
      </c>
      <c r="C31" s="94" t="s">
        <v>18</v>
      </c>
      <c r="D31" s="90">
        <v>45</v>
      </c>
      <c r="E31" s="90">
        <v>83</v>
      </c>
      <c r="F31" s="91">
        <v>357.7</v>
      </c>
      <c r="G31" s="90">
        <v>23</v>
      </c>
      <c r="H31" s="90">
        <v>647</v>
      </c>
      <c r="I31" s="90">
        <v>904</v>
      </c>
      <c r="J31" s="90">
        <v>367</v>
      </c>
      <c r="K31" s="90" t="s">
        <v>11</v>
      </c>
      <c r="L31" s="95">
        <v>357.7</v>
      </c>
      <c r="M31" s="95"/>
      <c r="N31" s="90"/>
      <c r="O31" s="91">
        <f>L31+N31</f>
        <v>357.7</v>
      </c>
      <c r="P31" s="73" t="s">
        <v>77</v>
      </c>
      <c r="Q31" s="86"/>
      <c r="R31" s="55"/>
    </row>
    <row r="32" spans="1:18" ht="22.5" customHeight="1">
      <c r="A32" s="127"/>
      <c r="B32" s="93" t="s">
        <v>76</v>
      </c>
      <c r="C32" s="94" t="s">
        <v>18</v>
      </c>
      <c r="D32" s="90">
        <v>45</v>
      </c>
      <c r="E32" s="90">
        <v>82</v>
      </c>
      <c r="F32" s="91">
        <v>408</v>
      </c>
      <c r="G32" s="90">
        <v>23</v>
      </c>
      <c r="H32" s="90">
        <v>645</v>
      </c>
      <c r="I32" s="90">
        <v>408</v>
      </c>
      <c r="J32" s="90">
        <v>408</v>
      </c>
      <c r="K32" s="90" t="s">
        <v>11</v>
      </c>
      <c r="L32" s="91">
        <v>408</v>
      </c>
      <c r="M32" s="91"/>
      <c r="N32" s="90"/>
      <c r="O32" s="91">
        <f>L32+N32</f>
        <v>408</v>
      </c>
      <c r="P32" s="73"/>
      <c r="Q32" s="86"/>
      <c r="R32" s="55"/>
    </row>
    <row r="33" spans="1:17" ht="35.25" customHeight="1">
      <c r="A33" s="150" t="s">
        <v>69</v>
      </c>
      <c r="B33" s="150"/>
      <c r="C33" s="49"/>
      <c r="D33" s="4"/>
      <c r="E33" s="4"/>
      <c r="F33" s="4"/>
      <c r="G33" s="4"/>
      <c r="H33" s="4"/>
      <c r="I33" s="4"/>
      <c r="J33" s="4"/>
      <c r="K33" s="4"/>
      <c r="L33" s="5">
        <f>SUM(L6:L32)</f>
        <v>7261.3</v>
      </c>
      <c r="M33" s="5">
        <f>SUM(M6:M32)</f>
        <v>0</v>
      </c>
      <c r="N33" s="5">
        <f>SUM(N6:N32)</f>
        <v>0</v>
      </c>
      <c r="O33" s="5">
        <f>SUM(O6:O32)</f>
        <v>7261.3</v>
      </c>
      <c r="P33" s="7"/>
      <c r="Q33" s="7"/>
    </row>
  </sheetData>
  <sheetProtection/>
  <autoFilter ref="D4:J33"/>
  <mergeCells count="60">
    <mergeCell ref="P3:P4"/>
    <mergeCell ref="Q28:Q29"/>
    <mergeCell ref="D28:D29"/>
    <mergeCell ref="P13:P15"/>
    <mergeCell ref="P9:P10"/>
    <mergeCell ref="A33:B33"/>
    <mergeCell ref="C25:C29"/>
    <mergeCell ref="O28:O29"/>
    <mergeCell ref="M28:M29"/>
    <mergeCell ref="B25:B29"/>
    <mergeCell ref="A1:Q1"/>
    <mergeCell ref="C21:C22"/>
    <mergeCell ref="A20:A23"/>
    <mergeCell ref="Q3:Q4"/>
    <mergeCell ref="A6:A7"/>
    <mergeCell ref="B3:B4"/>
    <mergeCell ref="A3:A4"/>
    <mergeCell ref="K3:K4"/>
    <mergeCell ref="C3:C4"/>
    <mergeCell ref="A5:J5"/>
    <mergeCell ref="A8:A10"/>
    <mergeCell ref="I9:I10"/>
    <mergeCell ref="B8:B10"/>
    <mergeCell ref="J9:J10"/>
    <mergeCell ref="H9:H10"/>
    <mergeCell ref="L3:O3"/>
    <mergeCell ref="G3:J3"/>
    <mergeCell ref="D3:F3"/>
    <mergeCell ref="B6:B7"/>
    <mergeCell ref="C6:C7"/>
    <mergeCell ref="C8:C10"/>
    <mergeCell ref="L28:L29"/>
    <mergeCell ref="F28:F29"/>
    <mergeCell ref="G9:G10"/>
    <mergeCell ref="A25:A29"/>
    <mergeCell ref="I16:I17"/>
    <mergeCell ref="J16:J17"/>
    <mergeCell ref="G16:G17"/>
    <mergeCell ref="J14:J15"/>
    <mergeCell ref="I14:I15"/>
    <mergeCell ref="A13:A15"/>
    <mergeCell ref="A16:A19"/>
    <mergeCell ref="E28:E29"/>
    <mergeCell ref="N28:N29"/>
    <mergeCell ref="C16:C17"/>
    <mergeCell ref="P25:P29"/>
    <mergeCell ref="H14:H15"/>
    <mergeCell ref="G14:G15"/>
    <mergeCell ref="C13:C15"/>
    <mergeCell ref="B20:B23"/>
    <mergeCell ref="A31:A32"/>
    <mergeCell ref="A2:Q2"/>
    <mergeCell ref="Q9:Q10"/>
    <mergeCell ref="Q16:Q17"/>
    <mergeCell ref="P20:P23"/>
    <mergeCell ref="P16:P19"/>
    <mergeCell ref="H16:H17"/>
    <mergeCell ref="B16:B19"/>
    <mergeCell ref="A12:C12"/>
    <mergeCell ref="B13:B15"/>
  </mergeCells>
  <printOptions/>
  <pageMargins left="0.2" right="0.16" top="0.25" bottom="0.17" header="0.24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34"/>
  <sheetViews>
    <sheetView zoomScalePageLayoutView="0" workbookViewId="0" topLeftCell="A1">
      <pane ySplit="1" topLeftCell="A26" activePane="bottomLeft" state="frozen"/>
      <selection pane="topLeft" activeCell="A1" sqref="A1"/>
      <selection pane="bottomLeft" activeCell="R1" sqref="R1:S16384"/>
    </sheetView>
  </sheetViews>
  <sheetFormatPr defaultColWidth="8.796875" defaultRowHeight="15"/>
  <cols>
    <col min="1" max="1" width="3" style="23" customWidth="1"/>
    <col min="2" max="2" width="16.19921875" style="24" customWidth="1"/>
    <col min="3" max="3" width="3.69921875" style="12" customWidth="1"/>
    <col min="4" max="4" width="4.69921875" style="12" customWidth="1"/>
    <col min="5" max="5" width="5.3984375" style="12" customWidth="1"/>
    <col min="6" max="6" width="3.796875" style="12" customWidth="1"/>
    <col min="7" max="7" width="5.3984375" style="12" customWidth="1"/>
    <col min="8" max="8" width="5.59765625" style="25" customWidth="1"/>
    <col min="9" max="9" width="4.3984375" style="12" customWidth="1"/>
    <col min="10" max="10" width="7.3984375" style="12" customWidth="1"/>
    <col min="11" max="11" width="9.296875" style="12" customWidth="1"/>
    <col min="12" max="12" width="9.69921875" style="12" customWidth="1"/>
    <col min="13" max="13" width="11.59765625" style="12" customWidth="1"/>
    <col min="14" max="14" width="6.69921875" style="12" customWidth="1"/>
    <col min="15" max="15" width="8.8984375" style="12" customWidth="1"/>
    <col min="16" max="16" width="5.796875" style="12" customWidth="1"/>
    <col min="17" max="17" width="8.296875" style="12" customWidth="1"/>
    <col min="18" max="18" width="10.09765625" style="12" bestFit="1" customWidth="1"/>
    <col min="19" max="19" width="10.796875" style="12" customWidth="1"/>
    <col min="20" max="21" width="8.69921875" style="12" bestFit="1" customWidth="1"/>
    <col min="22" max="16384" width="8.8984375" style="12" customWidth="1"/>
  </cols>
  <sheetData>
    <row r="1" spans="1:17" ht="34.5" customHeight="1">
      <c r="A1" s="158" t="s">
        <v>86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</row>
    <row r="2" spans="1:17" ht="38.25" customHeight="1">
      <c r="A2" s="159" t="str">
        <f>+TTCT!A2</f>
        <v>(Kèm theo Quyết định số:…….../QĐ-UBND ngày ……../02/2024 của Ủy ban nhân dân huyện Tân Yên)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</row>
    <row r="3" spans="1:17" ht="36.75" customHeight="1">
      <c r="A3" s="153" t="s">
        <v>0</v>
      </c>
      <c r="B3" s="153" t="s">
        <v>36</v>
      </c>
      <c r="C3" s="153" t="s">
        <v>37</v>
      </c>
      <c r="D3" s="153"/>
      <c r="E3" s="153"/>
      <c r="F3" s="153" t="s">
        <v>4</v>
      </c>
      <c r="G3" s="161" t="s">
        <v>47</v>
      </c>
      <c r="H3" s="162"/>
      <c r="I3" s="163"/>
      <c r="J3" s="161" t="s">
        <v>38</v>
      </c>
      <c r="K3" s="162"/>
      <c r="L3" s="162"/>
      <c r="M3" s="162"/>
      <c r="N3" s="162"/>
      <c r="O3" s="163"/>
      <c r="P3" s="156" t="s">
        <v>39</v>
      </c>
      <c r="Q3" s="153" t="s">
        <v>40</v>
      </c>
    </row>
    <row r="4" spans="1:17" ht="79.5" customHeight="1">
      <c r="A4" s="153"/>
      <c r="B4" s="153"/>
      <c r="C4" s="13" t="s">
        <v>41</v>
      </c>
      <c r="D4" s="13" t="s">
        <v>2</v>
      </c>
      <c r="E4" s="13" t="s">
        <v>48</v>
      </c>
      <c r="F4" s="153"/>
      <c r="G4" s="13" t="s">
        <v>49</v>
      </c>
      <c r="H4" s="14" t="s">
        <v>42</v>
      </c>
      <c r="I4" s="13" t="s">
        <v>43</v>
      </c>
      <c r="J4" s="13" t="s">
        <v>50</v>
      </c>
      <c r="K4" s="13" t="s">
        <v>51</v>
      </c>
      <c r="L4" s="15" t="s">
        <v>52</v>
      </c>
      <c r="M4" s="15" t="s">
        <v>53</v>
      </c>
      <c r="N4" s="15" t="s">
        <v>44</v>
      </c>
      <c r="O4" s="13" t="s">
        <v>45</v>
      </c>
      <c r="P4" s="157"/>
      <c r="Q4" s="153"/>
    </row>
    <row r="5" spans="1:17" ht="19.5" customHeight="1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  <c r="G5" s="16">
        <v>7</v>
      </c>
      <c r="H5" s="17">
        <v>8</v>
      </c>
      <c r="I5" s="16">
        <v>9</v>
      </c>
      <c r="J5" s="16">
        <v>10</v>
      </c>
      <c r="K5" s="16">
        <v>11</v>
      </c>
      <c r="L5" s="16">
        <v>12</v>
      </c>
      <c r="M5" s="16">
        <v>13</v>
      </c>
      <c r="N5" s="16">
        <v>14</v>
      </c>
      <c r="O5" s="16">
        <v>15</v>
      </c>
      <c r="P5" s="16">
        <v>16</v>
      </c>
      <c r="Q5" s="16">
        <v>17</v>
      </c>
    </row>
    <row r="6" spans="1:17" ht="29.25" customHeight="1">
      <c r="A6" s="110"/>
      <c r="B6" s="111" t="str">
        <f>+'[1]TTCT'!A4</f>
        <v>I.  TT Cao Thượng</v>
      </c>
      <c r="C6" s="112"/>
      <c r="D6" s="21"/>
      <c r="E6" s="113"/>
      <c r="F6" s="113"/>
      <c r="G6" s="18"/>
      <c r="H6" s="19"/>
      <c r="I6" s="18"/>
      <c r="J6" s="20"/>
      <c r="K6" s="20"/>
      <c r="L6" s="20"/>
      <c r="M6" s="20"/>
      <c r="N6" s="21"/>
      <c r="O6" s="21"/>
      <c r="P6" s="21"/>
      <c r="Q6" s="21"/>
    </row>
    <row r="7" spans="1:17" ht="147.75" customHeight="1">
      <c r="A7" s="152">
        <v>1</v>
      </c>
      <c r="B7" s="154" t="str">
        <f>+TTCT!B6</f>
        <v>
1.Nguyễn Văn Hải - con đẻ
2.Hàng thừa kế thế vị của ông Nguyễn Thanh Hùng gồm: Nguyễn Thị Thu Hương+Nguyễn Quang Huy- Cháu
3.Hàng Thừa kế thế vị của ông Nguyễn Văn Hiền gồm:  Nguyễn Lâm Chúc- Cháu
4. Nguyễn Thị Hoà- con đẻ 
5. Nguyễn Thị Bắc- con nuôi
Là Hàng thừa kế của ông Nguyễn Văn Việt và bà Phạm Thị Ngoạn:
(GCN Nguyễn Văn Việt)
</v>
      </c>
      <c r="C7" s="116">
        <f>+TTCT!D6</f>
        <v>5</v>
      </c>
      <c r="D7" s="114">
        <f>+TTCT!E6</f>
        <v>643</v>
      </c>
      <c r="E7" s="117">
        <f>+TTCT!F6</f>
        <v>472.3</v>
      </c>
      <c r="F7" s="118" t="str">
        <f>+TTCT!K6</f>
        <v>LUC</v>
      </c>
      <c r="G7" s="119">
        <f>+TTCT!O6</f>
        <v>472.3</v>
      </c>
      <c r="H7" s="120">
        <f>+TTCT!L6</f>
        <v>472.3</v>
      </c>
      <c r="I7" s="119">
        <f>+TTCT!N6</f>
        <v>0</v>
      </c>
      <c r="J7" s="121">
        <f>+H7*52000</f>
        <v>24559600</v>
      </c>
      <c r="K7" s="121">
        <f>G7*9500</f>
        <v>4486850</v>
      </c>
      <c r="L7" s="121">
        <f>H7*10000</f>
        <v>4723000</v>
      </c>
      <c r="M7" s="121">
        <f>H7*156000</f>
        <v>73678800</v>
      </c>
      <c r="N7" s="114">
        <f>I7*26000</f>
        <v>0</v>
      </c>
      <c r="O7" s="114">
        <f>J7+K7+L7+M7+N7</f>
        <v>107448250</v>
      </c>
      <c r="P7" s="114">
        <f>I7*52000</f>
        <v>0</v>
      </c>
      <c r="Q7" s="114">
        <f>O7+P7</f>
        <v>107448250</v>
      </c>
    </row>
    <row r="8" spans="1:17" ht="147.75" customHeight="1">
      <c r="A8" s="152"/>
      <c r="B8" s="154"/>
      <c r="C8" s="116">
        <f>+TTCT!D7</f>
        <v>5</v>
      </c>
      <c r="D8" s="114">
        <f>+TTCT!E7</f>
        <v>649</v>
      </c>
      <c r="E8" s="117">
        <f>+TTCT!F7</f>
        <v>299</v>
      </c>
      <c r="F8" s="118" t="str">
        <f>+TTCT!K7</f>
        <v>LUC</v>
      </c>
      <c r="G8" s="119">
        <f>+TTCT!O7</f>
        <v>299</v>
      </c>
      <c r="H8" s="120">
        <f>+TTCT!L7</f>
        <v>299</v>
      </c>
      <c r="I8" s="119">
        <f>+TTCT!N7</f>
        <v>0</v>
      </c>
      <c r="J8" s="121">
        <f>+H8*52000</f>
        <v>15548000</v>
      </c>
      <c r="K8" s="121">
        <f>G8*9500</f>
        <v>2840500</v>
      </c>
      <c r="L8" s="121">
        <f>H8*10000</f>
        <v>2990000</v>
      </c>
      <c r="M8" s="121">
        <f>H8*156000</f>
        <v>46644000</v>
      </c>
      <c r="N8" s="114">
        <f>I8*26000</f>
        <v>0</v>
      </c>
      <c r="O8" s="114">
        <f>J8+K8+L8+M8+N8</f>
        <v>68022500</v>
      </c>
      <c r="P8" s="114">
        <f>I8*52000</f>
        <v>0</v>
      </c>
      <c r="Q8" s="114">
        <f>O8+P8</f>
        <v>68022500</v>
      </c>
    </row>
    <row r="9" spans="1:17" ht="90" customHeight="1">
      <c r="A9" s="152">
        <v>2</v>
      </c>
      <c r="B9" s="154" t="str">
        <f>+TTCT!B8</f>
        <v>1.Nguyễn Văn Quyết-con đẻ
2.Nguyễn Thị Hà- con đẻ
3. Nguyễn Văn Chiến-con đẻ
4.Nguyễn Văn Thuận- con đẻ 
5.Nguyễn Văn Đông- con đẻ 
6.Nguyễn Văn Chiều- con đẻ 
7. Nguyễn Văn Dân- con đẻ
8. Nguyễn Thị Hạ- con để
Là Hàng thừa kế của ông Nguyễn Văn Hội Và bà Nguyễn Thị Xuân 
(GCN Nguyễn Thị Xuân)</v>
      </c>
      <c r="C9" s="116">
        <f>+TTCT!D8</f>
        <v>5</v>
      </c>
      <c r="D9" s="114">
        <f>+TTCT!E8</f>
        <v>635</v>
      </c>
      <c r="E9" s="117">
        <f>+TTCT!F8</f>
        <v>1205.3</v>
      </c>
      <c r="F9" s="118" t="str">
        <f>+TTCT!K8</f>
        <v>LUC</v>
      </c>
      <c r="G9" s="119">
        <f>+TTCT!O8</f>
        <v>187.2</v>
      </c>
      <c r="H9" s="120">
        <f>+TTCT!L8</f>
        <v>187.2</v>
      </c>
      <c r="I9" s="119">
        <f>+TTCT!N8</f>
        <v>0</v>
      </c>
      <c r="J9" s="121">
        <f>+H9*52000</f>
        <v>9734400</v>
      </c>
      <c r="K9" s="121">
        <f>G9*9500</f>
        <v>1778400</v>
      </c>
      <c r="L9" s="121">
        <f>H9*10000</f>
        <v>1872000</v>
      </c>
      <c r="M9" s="121">
        <f>H9*156000</f>
        <v>29203200</v>
      </c>
      <c r="N9" s="114">
        <f>I9*26000</f>
        <v>0</v>
      </c>
      <c r="O9" s="114">
        <f>J9+K9+L9+M9+N9</f>
        <v>42588000</v>
      </c>
      <c r="P9" s="114">
        <f>I9*52000</f>
        <v>0</v>
      </c>
      <c r="Q9" s="114">
        <f>O9+P9</f>
        <v>42588000</v>
      </c>
    </row>
    <row r="10" spans="1:17" ht="90" customHeight="1">
      <c r="A10" s="152"/>
      <c r="B10" s="154"/>
      <c r="C10" s="116">
        <f>+TTCT!D9</f>
        <v>5</v>
      </c>
      <c r="D10" s="114">
        <f>+TTCT!E9</f>
        <v>1093</v>
      </c>
      <c r="E10" s="117">
        <f>+TTCT!F9</f>
        <v>305.3</v>
      </c>
      <c r="F10" s="118" t="str">
        <f>+TTCT!K9</f>
        <v>LUC</v>
      </c>
      <c r="G10" s="119">
        <f>+TTCT!O9</f>
        <v>305.3</v>
      </c>
      <c r="H10" s="120">
        <f>+TTCT!L9</f>
        <v>305.3</v>
      </c>
      <c r="I10" s="119">
        <f>+TTCT!N9</f>
        <v>0</v>
      </c>
      <c r="J10" s="121">
        <f>+H10*52000</f>
        <v>15875600</v>
      </c>
      <c r="K10" s="121">
        <f>G10*9500</f>
        <v>2900350</v>
      </c>
      <c r="L10" s="121">
        <f>H10*10000</f>
        <v>3053000</v>
      </c>
      <c r="M10" s="121">
        <f>H10*156000</f>
        <v>47626800</v>
      </c>
      <c r="N10" s="114">
        <f>I10*26000</f>
        <v>0</v>
      </c>
      <c r="O10" s="114">
        <f>J10+K10+L10+M10+N10</f>
        <v>69455750</v>
      </c>
      <c r="P10" s="114">
        <f>I10*52000</f>
        <v>0</v>
      </c>
      <c r="Q10" s="114">
        <f>O10+P10</f>
        <v>69455750</v>
      </c>
    </row>
    <row r="11" spans="1:17" ht="90" customHeight="1">
      <c r="A11" s="152"/>
      <c r="B11" s="154"/>
      <c r="C11" s="116">
        <f>+TTCT!D10</f>
        <v>5</v>
      </c>
      <c r="D11" s="114">
        <f>+TTCT!E10</f>
        <v>648</v>
      </c>
      <c r="E11" s="117">
        <f>+TTCT!F10</f>
        <v>463.9</v>
      </c>
      <c r="F11" s="118" t="str">
        <f>+TTCT!K10</f>
        <v>LUC</v>
      </c>
      <c r="G11" s="119">
        <f>+TTCT!O10</f>
        <v>463.9</v>
      </c>
      <c r="H11" s="120">
        <f>+TTCT!L10</f>
        <v>463.9</v>
      </c>
      <c r="I11" s="119">
        <f>+TTCT!N10</f>
        <v>0</v>
      </c>
      <c r="J11" s="121">
        <f>+H11*52000</f>
        <v>24122800</v>
      </c>
      <c r="K11" s="121">
        <f>G11*9500</f>
        <v>4407050</v>
      </c>
      <c r="L11" s="121">
        <f>H11*10000</f>
        <v>4639000</v>
      </c>
      <c r="M11" s="121">
        <f>H11*156000</f>
        <v>72368400</v>
      </c>
      <c r="N11" s="114">
        <f>I11*26000</f>
        <v>0</v>
      </c>
      <c r="O11" s="114">
        <f>J11+K11+L11+M11+N11</f>
        <v>105537250</v>
      </c>
      <c r="P11" s="114">
        <f>I11*52000</f>
        <v>0</v>
      </c>
      <c r="Q11" s="114">
        <f>O11+P11</f>
        <v>105537250</v>
      </c>
    </row>
    <row r="12" spans="1:17" ht="241.5" customHeight="1">
      <c r="A12" s="114">
        <v>3</v>
      </c>
      <c r="B12" s="122" t="str">
        <f>+TTCT!B11</f>
        <v>1.Hoàng Huy Thắng - con 
2.Hoàng Quốc Minh -con 
3.Hoàng Thị Vân - con 
4.Hoàng Thị Huê- con 5.Hoàng Thị Hoè-con
6.Hàng thừa kế của ông Hoàng Huy Bình gồm: Hoàng Huy Sơn
7. Hàng Thừa kế của Hoàng Huy Bích gồm: Hoàng Thị Hương+ Hoàng Thị Ninh
Là Hàng thừa kế của ông Hoàng Huy Liệu và bà Nguyễn Thị Hoan 
(GCN Hoàng Huy Liệu)</v>
      </c>
      <c r="C12" s="116">
        <f>+TTCT!D11</f>
        <v>5</v>
      </c>
      <c r="D12" s="114">
        <f>+TTCT!E11</f>
        <v>1101</v>
      </c>
      <c r="E12" s="117">
        <f>+TTCT!F11</f>
        <v>682</v>
      </c>
      <c r="F12" s="118" t="str">
        <f>+TTCT!K11</f>
        <v>LUC</v>
      </c>
      <c r="G12" s="119">
        <f>+TTCT!O11</f>
        <v>682</v>
      </c>
      <c r="H12" s="120">
        <f>+TTCT!L11</f>
        <v>682</v>
      </c>
      <c r="I12" s="119">
        <f>+TTCT!N11</f>
        <v>0</v>
      </c>
      <c r="J12" s="121">
        <f aca="true" t="shared" si="0" ref="J12:J22">+H12*52000</f>
        <v>35464000</v>
      </c>
      <c r="K12" s="121">
        <f aca="true" t="shared" si="1" ref="K12:K22">G12*9500</f>
        <v>6479000</v>
      </c>
      <c r="L12" s="121">
        <f aca="true" t="shared" si="2" ref="L12:L22">H12*10000</f>
        <v>6820000</v>
      </c>
      <c r="M12" s="121">
        <f aca="true" t="shared" si="3" ref="M12:M22">H12*156000</f>
        <v>106392000</v>
      </c>
      <c r="N12" s="114">
        <f aca="true" t="shared" si="4" ref="N12:N22">I12*26000</f>
        <v>0</v>
      </c>
      <c r="O12" s="114">
        <f aca="true" t="shared" si="5" ref="O12:O22">J12+K12+L12+M12+N12</f>
        <v>155155000</v>
      </c>
      <c r="P12" s="114">
        <f aca="true" t="shared" si="6" ref="P12:P22">I12*52000</f>
        <v>0</v>
      </c>
      <c r="Q12" s="114">
        <f aca="true" t="shared" si="7" ref="Q12:Q22">O12+P12</f>
        <v>155155000</v>
      </c>
    </row>
    <row r="13" spans="1:17" ht="63" customHeight="1">
      <c r="A13" s="152">
        <f>+TTCT!A13</f>
        <v>4</v>
      </c>
      <c r="B13" s="154" t="str">
        <f>+TTCT!B13</f>
        <v>
1.Nguyễn Thị Hải- con đẻ
2.Nguyễn Thanh Bình- con đẻ
3.Nguyễn Thị Lập- con đẻ
4.Nguyễn Văn Thành- con đẻ 
5.Nguyễn Văn Năm- con đẻ
6.Nguyễn Văn Sáu- con đẻ
7. Nguyễn Thị Hương- con đẻ 
8.Nguyễn Văn Thanh- con đẻ
9. Nguyễn Văn Long- con đẻ
10. Nguyễn Văn Thùy- chồng
Là  Hàng thừa kế của bà Nguyễn Thị Loan 
(GCN Nguyễn Văn Thùy)</v>
      </c>
      <c r="C13" s="116">
        <f>+TTCT!D13</f>
        <v>5</v>
      </c>
      <c r="D13" s="114">
        <f>+TTCT!E13</f>
        <v>472</v>
      </c>
      <c r="E13" s="117">
        <f>+TTCT!F13</f>
        <v>107.7</v>
      </c>
      <c r="F13" s="118" t="str">
        <f>+TTCT!K13</f>
        <v>LUC</v>
      </c>
      <c r="G13" s="119">
        <f>+TTCT!O13</f>
        <v>107.7</v>
      </c>
      <c r="H13" s="120">
        <f>+TTCT!L13</f>
        <v>107.7</v>
      </c>
      <c r="I13" s="119">
        <f>+TTCT!N13</f>
        <v>0</v>
      </c>
      <c r="J13" s="121">
        <f t="shared" si="0"/>
        <v>5600400</v>
      </c>
      <c r="K13" s="121">
        <f t="shared" si="1"/>
        <v>1023150</v>
      </c>
      <c r="L13" s="121">
        <f t="shared" si="2"/>
        <v>1077000</v>
      </c>
      <c r="M13" s="121">
        <f t="shared" si="3"/>
        <v>16801200</v>
      </c>
      <c r="N13" s="114">
        <f t="shared" si="4"/>
        <v>0</v>
      </c>
      <c r="O13" s="114">
        <f t="shared" si="5"/>
        <v>24501750</v>
      </c>
      <c r="P13" s="114">
        <f t="shared" si="6"/>
        <v>0</v>
      </c>
      <c r="Q13" s="114">
        <f t="shared" si="7"/>
        <v>24501750</v>
      </c>
    </row>
    <row r="14" spans="1:17" ht="63" customHeight="1">
      <c r="A14" s="152"/>
      <c r="B14" s="154"/>
      <c r="C14" s="116">
        <f>+TTCT!D14</f>
        <v>5</v>
      </c>
      <c r="D14" s="114">
        <f>+TTCT!E14</f>
        <v>619</v>
      </c>
      <c r="E14" s="117">
        <f>+TTCT!F14</f>
        <v>332.1</v>
      </c>
      <c r="F14" s="118" t="str">
        <f>+TTCT!K14</f>
        <v>LUC</v>
      </c>
      <c r="G14" s="119">
        <f>+TTCT!O14</f>
        <v>332.1</v>
      </c>
      <c r="H14" s="120">
        <f>+TTCT!L14</f>
        <v>332.1</v>
      </c>
      <c r="I14" s="119">
        <f>+TTCT!N14</f>
        <v>0</v>
      </c>
      <c r="J14" s="121">
        <f t="shared" si="0"/>
        <v>17269200</v>
      </c>
      <c r="K14" s="121">
        <f t="shared" si="1"/>
        <v>3154950</v>
      </c>
      <c r="L14" s="121">
        <f t="shared" si="2"/>
        <v>3321000</v>
      </c>
      <c r="M14" s="121">
        <f t="shared" si="3"/>
        <v>51807600</v>
      </c>
      <c r="N14" s="114">
        <f t="shared" si="4"/>
        <v>0</v>
      </c>
      <c r="O14" s="114">
        <f t="shared" si="5"/>
        <v>75552750</v>
      </c>
      <c r="P14" s="114">
        <f t="shared" si="6"/>
        <v>0</v>
      </c>
      <c r="Q14" s="114">
        <f t="shared" si="7"/>
        <v>75552750</v>
      </c>
    </row>
    <row r="15" spans="1:17" ht="110.25" customHeight="1">
      <c r="A15" s="152"/>
      <c r="B15" s="154"/>
      <c r="C15" s="116">
        <f>+TTCT!D15</f>
        <v>5</v>
      </c>
      <c r="D15" s="114">
        <f>+TTCT!E15</f>
        <v>1082</v>
      </c>
      <c r="E15" s="117">
        <f>+TTCT!F15</f>
        <v>226.8</v>
      </c>
      <c r="F15" s="118" t="str">
        <f>+TTCT!K15</f>
        <v>LUC</v>
      </c>
      <c r="G15" s="119">
        <f>+TTCT!O15</f>
        <v>226.8</v>
      </c>
      <c r="H15" s="120">
        <f>+TTCT!L15</f>
        <v>226.8</v>
      </c>
      <c r="I15" s="119">
        <f>+TTCT!N15</f>
        <v>0</v>
      </c>
      <c r="J15" s="121">
        <f t="shared" si="0"/>
        <v>11793600</v>
      </c>
      <c r="K15" s="121">
        <f t="shared" si="1"/>
        <v>2154600</v>
      </c>
      <c r="L15" s="121">
        <f t="shared" si="2"/>
        <v>2268000</v>
      </c>
      <c r="M15" s="121">
        <f t="shared" si="3"/>
        <v>35380800</v>
      </c>
      <c r="N15" s="114">
        <f t="shared" si="4"/>
        <v>0</v>
      </c>
      <c r="O15" s="114">
        <f t="shared" si="5"/>
        <v>51597000</v>
      </c>
      <c r="P15" s="114">
        <f t="shared" si="6"/>
        <v>0</v>
      </c>
      <c r="Q15" s="114">
        <f t="shared" si="7"/>
        <v>51597000</v>
      </c>
    </row>
    <row r="16" spans="1:17" ht="69.75" customHeight="1">
      <c r="A16" s="152">
        <v>5</v>
      </c>
      <c r="B16" s="154" t="str">
        <f>+TTCT!B16</f>
        <v>
1. Đồng Khánh Xuân- con đẻ 
2. Đồng Văn Thịnh - con đẻ 
3. Đồng Bảo Yên- con đẻ
4. Đồng Thị Huê- con đẻ
5. Đồng Thị Hiến- con đẻ
6. Đồng Thị Hà- con đẻ
7. Đồng Văn Tĩnh- con đẻ
8. Đồng Thị Hạnh- con đẻ
Là Hàng thừa kế của ông Đồng Văn Cảnh và bà Nguyễn Thị Tam
(GCNNguyễn Thị Tam) </v>
      </c>
      <c r="C16" s="116">
        <f>+TTCT!D16</f>
        <v>45</v>
      </c>
      <c r="D16" s="114">
        <f>+TTCT!E16</f>
        <v>247</v>
      </c>
      <c r="E16" s="117">
        <f>+TTCT!F16</f>
        <v>61.2</v>
      </c>
      <c r="F16" s="118" t="str">
        <f>+TTCT!K16</f>
        <v>LUK</v>
      </c>
      <c r="G16" s="119">
        <f>+TTCT!O16</f>
        <v>61.2</v>
      </c>
      <c r="H16" s="120">
        <f>+TTCT!L16</f>
        <v>61.2</v>
      </c>
      <c r="I16" s="119">
        <f>+TTCT!N16</f>
        <v>0</v>
      </c>
      <c r="J16" s="121">
        <f t="shared" si="0"/>
        <v>3182400</v>
      </c>
      <c r="K16" s="121">
        <f t="shared" si="1"/>
        <v>581400</v>
      </c>
      <c r="L16" s="121">
        <f t="shared" si="2"/>
        <v>612000</v>
      </c>
      <c r="M16" s="121">
        <f t="shared" si="3"/>
        <v>9547200</v>
      </c>
      <c r="N16" s="114">
        <f t="shared" si="4"/>
        <v>0</v>
      </c>
      <c r="O16" s="114">
        <f t="shared" si="5"/>
        <v>13923000</v>
      </c>
      <c r="P16" s="114">
        <f t="shared" si="6"/>
        <v>0</v>
      </c>
      <c r="Q16" s="114">
        <f t="shared" si="7"/>
        <v>13923000</v>
      </c>
    </row>
    <row r="17" spans="1:17" ht="69.75" customHeight="1">
      <c r="A17" s="152"/>
      <c r="B17" s="154"/>
      <c r="C17" s="116">
        <f>+TTCT!D17</f>
        <v>45</v>
      </c>
      <c r="D17" s="114">
        <f>+TTCT!E17</f>
        <v>7</v>
      </c>
      <c r="E17" s="117">
        <f>+TTCT!F17</f>
        <v>161.2</v>
      </c>
      <c r="F17" s="118" t="str">
        <f>+TTCT!K17</f>
        <v>LUK</v>
      </c>
      <c r="G17" s="119">
        <f>+TTCT!O17</f>
        <v>161.2</v>
      </c>
      <c r="H17" s="120">
        <f>+TTCT!L17</f>
        <v>161.2</v>
      </c>
      <c r="I17" s="119">
        <f>+TTCT!N17</f>
        <v>0</v>
      </c>
      <c r="J17" s="121">
        <f t="shared" si="0"/>
        <v>8382399.999999999</v>
      </c>
      <c r="K17" s="121">
        <f t="shared" si="1"/>
        <v>1531400</v>
      </c>
      <c r="L17" s="121">
        <f t="shared" si="2"/>
        <v>1612000</v>
      </c>
      <c r="M17" s="121">
        <f t="shared" si="3"/>
        <v>25147200</v>
      </c>
      <c r="N17" s="114">
        <f t="shared" si="4"/>
        <v>0</v>
      </c>
      <c r="O17" s="114">
        <f t="shared" si="5"/>
        <v>36673000</v>
      </c>
      <c r="P17" s="114">
        <f t="shared" si="6"/>
        <v>0</v>
      </c>
      <c r="Q17" s="114">
        <f t="shared" si="7"/>
        <v>36673000</v>
      </c>
    </row>
    <row r="18" spans="1:17" ht="69.75" customHeight="1">
      <c r="A18" s="152"/>
      <c r="B18" s="154"/>
      <c r="C18" s="116">
        <f>+TTCT!D18</f>
        <v>5</v>
      </c>
      <c r="D18" s="114">
        <f>+TTCT!E18</f>
        <v>450</v>
      </c>
      <c r="E18" s="117">
        <f>+TTCT!F18</f>
        <v>604.3</v>
      </c>
      <c r="F18" s="118" t="str">
        <f>+TTCT!K18</f>
        <v>LUC</v>
      </c>
      <c r="G18" s="119">
        <f>+TTCT!O18</f>
        <v>604.3</v>
      </c>
      <c r="H18" s="120">
        <f>+TTCT!L18</f>
        <v>604.3</v>
      </c>
      <c r="I18" s="119">
        <f>+TTCT!N18</f>
        <v>0</v>
      </c>
      <c r="J18" s="121">
        <f t="shared" si="0"/>
        <v>31423599.999999996</v>
      </c>
      <c r="K18" s="121">
        <f t="shared" si="1"/>
        <v>5740850</v>
      </c>
      <c r="L18" s="121">
        <f t="shared" si="2"/>
        <v>6043000</v>
      </c>
      <c r="M18" s="121">
        <f t="shared" si="3"/>
        <v>94270800</v>
      </c>
      <c r="N18" s="114">
        <f t="shared" si="4"/>
        <v>0</v>
      </c>
      <c r="O18" s="114">
        <f t="shared" si="5"/>
        <v>137478250</v>
      </c>
      <c r="P18" s="114">
        <f t="shared" si="6"/>
        <v>0</v>
      </c>
      <c r="Q18" s="114">
        <f t="shared" si="7"/>
        <v>137478250</v>
      </c>
    </row>
    <row r="19" spans="1:17" ht="75" customHeight="1">
      <c r="A19" s="152"/>
      <c r="B19" s="154"/>
      <c r="C19" s="116">
        <f>+TTCT!D19</f>
        <v>126</v>
      </c>
      <c r="D19" s="114">
        <f>+TTCT!E19</f>
        <v>55</v>
      </c>
      <c r="E19" s="117">
        <f>+TTCT!F19</f>
        <v>145</v>
      </c>
      <c r="F19" s="118" t="str">
        <f>+TTCT!K19</f>
        <v>LUC</v>
      </c>
      <c r="G19" s="119">
        <f>+TTCT!O19</f>
        <v>145</v>
      </c>
      <c r="H19" s="120">
        <f>+TTCT!L19</f>
        <v>145</v>
      </c>
      <c r="I19" s="119">
        <f>+TTCT!N19</f>
        <v>0</v>
      </c>
      <c r="J19" s="121">
        <f t="shared" si="0"/>
        <v>7540000</v>
      </c>
      <c r="K19" s="121">
        <f t="shared" si="1"/>
        <v>1377500</v>
      </c>
      <c r="L19" s="121">
        <f t="shared" si="2"/>
        <v>1450000</v>
      </c>
      <c r="M19" s="121">
        <f t="shared" si="3"/>
        <v>22620000</v>
      </c>
      <c r="N19" s="114">
        <f t="shared" si="4"/>
        <v>0</v>
      </c>
      <c r="O19" s="114">
        <f t="shared" si="5"/>
        <v>32987500</v>
      </c>
      <c r="P19" s="114">
        <f t="shared" si="6"/>
        <v>0</v>
      </c>
      <c r="Q19" s="114">
        <f t="shared" si="7"/>
        <v>32987500</v>
      </c>
    </row>
    <row r="20" spans="1:17" ht="48.75" customHeight="1">
      <c r="A20" s="152">
        <v>6</v>
      </c>
      <c r="B20" s="154" t="str">
        <f>+TTCT!B20</f>
        <v>1.Nguyễn Thị Lụa- con đẻ
2.Nguyễn Văn Hồng-con đẻ
3. Hàng thừa kế thế vị của ông Nguyễn Văn Hào gồm: Nguyễn Song Trường+ Nguyễn Minh Hảo - Cháu
4.Nguyễn Thị Hà- con đẻ
5. Nguyễn Văn Bắc- con đẻ 
6.Nguyễn Thị Linh - con đẻ 
7.Nguyễn Thị Giang-con đẻ
8.Nguyễn Văn San- con đẻ
Là Hàng thừa kế của ông Nguyễn Văn Nga và bà Lương Thị Lực  
GCNNguyễn Thị Lực)</v>
      </c>
      <c r="C20" s="116">
        <f>+TTCT!D20</f>
        <v>5</v>
      </c>
      <c r="D20" s="114">
        <f>+TTCT!E20</f>
        <v>542</v>
      </c>
      <c r="E20" s="117">
        <f>+TTCT!F20</f>
        <v>451.4</v>
      </c>
      <c r="F20" s="118" t="str">
        <f>+TTCT!K20</f>
        <v>LUC</v>
      </c>
      <c r="G20" s="119">
        <f>+TTCT!O20</f>
        <v>451.4</v>
      </c>
      <c r="H20" s="120">
        <f>+TTCT!L20</f>
        <v>451.4</v>
      </c>
      <c r="I20" s="119">
        <f>+TTCT!N20</f>
        <v>0</v>
      </c>
      <c r="J20" s="121">
        <f t="shared" si="0"/>
        <v>23472800</v>
      </c>
      <c r="K20" s="121">
        <f t="shared" si="1"/>
        <v>4288300</v>
      </c>
      <c r="L20" s="121">
        <f t="shared" si="2"/>
        <v>4514000</v>
      </c>
      <c r="M20" s="121">
        <f t="shared" si="3"/>
        <v>70418400</v>
      </c>
      <c r="N20" s="114">
        <f t="shared" si="4"/>
        <v>0</v>
      </c>
      <c r="O20" s="114">
        <f t="shared" si="5"/>
        <v>102693500</v>
      </c>
      <c r="P20" s="114">
        <f t="shared" si="6"/>
        <v>0</v>
      </c>
      <c r="Q20" s="114">
        <f t="shared" si="7"/>
        <v>102693500</v>
      </c>
    </row>
    <row r="21" spans="1:17" ht="48.75" customHeight="1">
      <c r="A21" s="152"/>
      <c r="B21" s="154"/>
      <c r="C21" s="116">
        <f>+TTCT!D21</f>
        <v>45</v>
      </c>
      <c r="D21" s="114">
        <f>+TTCT!E21</f>
        <v>232</v>
      </c>
      <c r="E21" s="117">
        <f>+TTCT!F21</f>
        <v>223</v>
      </c>
      <c r="F21" s="118" t="str">
        <f>+TTCT!K21</f>
        <v>LUC</v>
      </c>
      <c r="G21" s="119">
        <f>+TTCT!O21</f>
        <v>223</v>
      </c>
      <c r="H21" s="120">
        <f>+TTCT!L21</f>
        <v>223</v>
      </c>
      <c r="I21" s="119">
        <f>+TTCT!N21</f>
        <v>0</v>
      </c>
      <c r="J21" s="121">
        <f t="shared" si="0"/>
        <v>11596000</v>
      </c>
      <c r="K21" s="121">
        <f t="shared" si="1"/>
        <v>2118500</v>
      </c>
      <c r="L21" s="121">
        <f t="shared" si="2"/>
        <v>2230000</v>
      </c>
      <c r="M21" s="121">
        <f t="shared" si="3"/>
        <v>34788000</v>
      </c>
      <c r="N21" s="114">
        <f t="shared" si="4"/>
        <v>0</v>
      </c>
      <c r="O21" s="114">
        <f t="shared" si="5"/>
        <v>50732500</v>
      </c>
      <c r="P21" s="114">
        <f t="shared" si="6"/>
        <v>0</v>
      </c>
      <c r="Q21" s="114">
        <f t="shared" si="7"/>
        <v>50732500</v>
      </c>
    </row>
    <row r="22" spans="1:17" ht="48.75" customHeight="1">
      <c r="A22" s="152"/>
      <c r="B22" s="154"/>
      <c r="C22" s="116">
        <f>+TTCT!D22</f>
        <v>45</v>
      </c>
      <c r="D22" s="114">
        <f>+TTCT!E22</f>
        <v>52</v>
      </c>
      <c r="E22" s="117">
        <f>+TTCT!F22</f>
        <v>535</v>
      </c>
      <c r="F22" s="118" t="str">
        <f>+TTCT!K22</f>
        <v>LUC</v>
      </c>
      <c r="G22" s="119">
        <f>+TTCT!O22</f>
        <v>535</v>
      </c>
      <c r="H22" s="120">
        <f>+TTCT!L22</f>
        <v>535</v>
      </c>
      <c r="I22" s="119">
        <f>+TTCT!N22</f>
        <v>0</v>
      </c>
      <c r="J22" s="121">
        <f t="shared" si="0"/>
        <v>27820000</v>
      </c>
      <c r="K22" s="121">
        <f t="shared" si="1"/>
        <v>5082500</v>
      </c>
      <c r="L22" s="121">
        <f t="shared" si="2"/>
        <v>5350000</v>
      </c>
      <c r="M22" s="121">
        <f t="shared" si="3"/>
        <v>83460000</v>
      </c>
      <c r="N22" s="114">
        <f t="shared" si="4"/>
        <v>0</v>
      </c>
      <c r="O22" s="114">
        <f t="shared" si="5"/>
        <v>121712500</v>
      </c>
      <c r="P22" s="114">
        <f t="shared" si="6"/>
        <v>0</v>
      </c>
      <c r="Q22" s="114">
        <f t="shared" si="7"/>
        <v>121712500</v>
      </c>
    </row>
    <row r="23" spans="1:17" ht="48.75" customHeight="1">
      <c r="A23" s="152"/>
      <c r="B23" s="154"/>
      <c r="C23" s="116">
        <f>+TTCT!D23</f>
        <v>45</v>
      </c>
      <c r="D23" s="114">
        <f>+TTCT!E23</f>
        <v>6</v>
      </c>
      <c r="E23" s="117">
        <f>+TTCT!F23</f>
        <v>173.2</v>
      </c>
      <c r="F23" s="118" t="str">
        <f>+TTCT!K23</f>
        <v>LUK</v>
      </c>
      <c r="G23" s="119">
        <f>+TTCT!O23</f>
        <v>173.2</v>
      </c>
      <c r="H23" s="120">
        <f>+TTCT!L23</f>
        <v>173.2</v>
      </c>
      <c r="I23" s="119">
        <f>+TTCT!N23</f>
        <v>0</v>
      </c>
      <c r="J23" s="121">
        <f aca="true" t="shared" si="8" ref="J23:J31">+H23*52000</f>
        <v>9006400</v>
      </c>
      <c r="K23" s="121">
        <f aca="true" t="shared" si="9" ref="K23:K31">G23*9500</f>
        <v>1645400</v>
      </c>
      <c r="L23" s="121">
        <f aca="true" t="shared" si="10" ref="L23:L31">H23*10000</f>
        <v>1732000</v>
      </c>
      <c r="M23" s="121">
        <f aca="true" t="shared" si="11" ref="M23:M31">H23*156000</f>
        <v>27019200</v>
      </c>
      <c r="N23" s="114">
        <f aca="true" t="shared" si="12" ref="N23:N31">I23*26000</f>
        <v>0</v>
      </c>
      <c r="O23" s="114">
        <f aca="true" t="shared" si="13" ref="O23:O31">J23+K23+L23+M23+N23</f>
        <v>39403000</v>
      </c>
      <c r="P23" s="114">
        <f aca="true" t="shared" si="14" ref="P23:P31">I23*52000</f>
        <v>0</v>
      </c>
      <c r="Q23" s="114">
        <f aca="true" t="shared" si="15" ref="Q23:Q31">O23+P23</f>
        <v>39403000</v>
      </c>
    </row>
    <row r="24" spans="1:17" ht="120.75" customHeight="1">
      <c r="A24" s="114">
        <v>7</v>
      </c>
      <c r="B24" s="115" t="str">
        <f>+TTCT!B24</f>
        <v>1. Vũ Thị Tâm  - con đẻ
2.Vũ Thị Suốt- con đẻ
3.Vũ Thị Liễu- con đẻ
4 Vũ Thị Hạnh- con đẻ
5.Vũ Văn Ngọc- con đẻ
6, Vũ Thị Đào- con đẻ
Là Hàng thừa kế của ông Vũ Văn Bich và bà Trần Thị Tư
 (GCNTrần Thị Tư )</v>
      </c>
      <c r="C24" s="116">
        <f>+TTCT!D24</f>
        <v>5</v>
      </c>
      <c r="D24" s="114">
        <f>+TTCT!E24</f>
        <v>1074</v>
      </c>
      <c r="E24" s="117">
        <f>+TTCT!F24</f>
        <v>79.1</v>
      </c>
      <c r="F24" s="118" t="str">
        <f>+TTCT!K24</f>
        <v>LUC</v>
      </c>
      <c r="G24" s="119">
        <f>+TTCT!O24</f>
        <v>79.1</v>
      </c>
      <c r="H24" s="120">
        <f>+TTCT!L24</f>
        <v>79.1</v>
      </c>
      <c r="I24" s="119">
        <f>+TTCT!N24</f>
        <v>0</v>
      </c>
      <c r="J24" s="121">
        <f t="shared" si="8"/>
        <v>4113199.9999999995</v>
      </c>
      <c r="K24" s="121">
        <f t="shared" si="9"/>
        <v>751450</v>
      </c>
      <c r="L24" s="121">
        <f t="shared" si="10"/>
        <v>791000</v>
      </c>
      <c r="M24" s="121">
        <f t="shared" si="11"/>
        <v>12339600</v>
      </c>
      <c r="N24" s="114">
        <f t="shared" si="12"/>
        <v>0</v>
      </c>
      <c r="O24" s="114">
        <f t="shared" si="13"/>
        <v>17995250</v>
      </c>
      <c r="P24" s="114">
        <f t="shared" si="14"/>
        <v>0</v>
      </c>
      <c r="Q24" s="114">
        <f t="shared" si="15"/>
        <v>17995250</v>
      </c>
    </row>
    <row r="25" spans="1:17" ht="31.5" customHeight="1">
      <c r="A25" s="152">
        <v>8</v>
      </c>
      <c r="B25" s="154" t="str">
        <f>+TTCT!B25</f>
        <v>1.Dương Thị Giang- vợ
2.Nguyễn Song Trường- con đẻ
3. Nguyễn Minh Hảo- con đẻ
 Là Hàng thừa kế của ông Nguyễn Văn Hào (GCN Nguyễn Văn Hào)- Cử bà Nguyễn Minh Hảo là người đại diện</v>
      </c>
      <c r="C25" s="116">
        <f>+TTCT!D25</f>
        <v>45</v>
      </c>
      <c r="D25" s="114">
        <f>+TTCT!E25</f>
        <v>229</v>
      </c>
      <c r="E25" s="117">
        <f>+TTCT!F25</f>
        <v>74.1</v>
      </c>
      <c r="F25" s="118" t="str">
        <f>+TTCT!K25</f>
        <v>LUK</v>
      </c>
      <c r="G25" s="119">
        <f>+TTCT!O25</f>
        <v>74.1</v>
      </c>
      <c r="H25" s="120">
        <f>+TTCT!L25</f>
        <v>74.1</v>
      </c>
      <c r="I25" s="119">
        <f>+TTCT!N25</f>
        <v>0</v>
      </c>
      <c r="J25" s="121">
        <f t="shared" si="8"/>
        <v>3853199.9999999995</v>
      </c>
      <c r="K25" s="121">
        <f t="shared" si="9"/>
        <v>703950</v>
      </c>
      <c r="L25" s="121">
        <f t="shared" si="10"/>
        <v>741000</v>
      </c>
      <c r="M25" s="121">
        <f t="shared" si="11"/>
        <v>11559600</v>
      </c>
      <c r="N25" s="114">
        <f t="shared" si="12"/>
        <v>0</v>
      </c>
      <c r="O25" s="114">
        <f t="shared" si="13"/>
        <v>16857750</v>
      </c>
      <c r="P25" s="114">
        <f t="shared" si="14"/>
        <v>0</v>
      </c>
      <c r="Q25" s="114">
        <f t="shared" si="15"/>
        <v>16857750</v>
      </c>
    </row>
    <row r="26" spans="1:17" ht="31.5" customHeight="1">
      <c r="A26" s="152"/>
      <c r="B26" s="154"/>
      <c r="C26" s="116">
        <f>+TTCT!D26</f>
        <v>45</v>
      </c>
      <c r="D26" s="114">
        <f>+TTCT!E26</f>
        <v>235</v>
      </c>
      <c r="E26" s="117">
        <f>+TTCT!F26</f>
        <v>157.3</v>
      </c>
      <c r="F26" s="118" t="str">
        <f>+TTCT!K26</f>
        <v>LUC</v>
      </c>
      <c r="G26" s="119">
        <f>+TTCT!O26</f>
        <v>157.3</v>
      </c>
      <c r="H26" s="120">
        <f>+TTCT!L26</f>
        <v>157.3</v>
      </c>
      <c r="I26" s="119">
        <f>+TTCT!N26</f>
        <v>0</v>
      </c>
      <c r="J26" s="121">
        <f t="shared" si="8"/>
        <v>8179600.000000001</v>
      </c>
      <c r="K26" s="121">
        <f t="shared" si="9"/>
        <v>1494350</v>
      </c>
      <c r="L26" s="121">
        <f t="shared" si="10"/>
        <v>1573000</v>
      </c>
      <c r="M26" s="121">
        <f t="shared" si="11"/>
        <v>24538800</v>
      </c>
      <c r="N26" s="114">
        <f t="shared" si="12"/>
        <v>0</v>
      </c>
      <c r="O26" s="114">
        <f t="shared" si="13"/>
        <v>35785750</v>
      </c>
      <c r="P26" s="114">
        <f t="shared" si="14"/>
        <v>0</v>
      </c>
      <c r="Q26" s="114">
        <f t="shared" si="15"/>
        <v>35785750</v>
      </c>
    </row>
    <row r="27" spans="1:17" ht="31.5" customHeight="1">
      <c r="A27" s="152"/>
      <c r="B27" s="154"/>
      <c r="C27" s="116">
        <f>+TTCT!D27</f>
        <v>45</v>
      </c>
      <c r="D27" s="114">
        <f>+TTCT!E27</f>
        <v>241</v>
      </c>
      <c r="E27" s="117">
        <f>+TTCT!F27</f>
        <v>180.1</v>
      </c>
      <c r="F27" s="118" t="str">
        <f>+TTCT!K27</f>
        <v>LUC</v>
      </c>
      <c r="G27" s="119">
        <f>+TTCT!O27</f>
        <v>180.1</v>
      </c>
      <c r="H27" s="120">
        <f>+TTCT!L27</f>
        <v>180.1</v>
      </c>
      <c r="I27" s="119">
        <f>+TTCT!N27</f>
        <v>0</v>
      </c>
      <c r="J27" s="121">
        <f t="shared" si="8"/>
        <v>9365200</v>
      </c>
      <c r="K27" s="121">
        <f t="shared" si="9"/>
        <v>1710950</v>
      </c>
      <c r="L27" s="121">
        <f t="shared" si="10"/>
        <v>1801000</v>
      </c>
      <c r="M27" s="121">
        <f t="shared" si="11"/>
        <v>28095600</v>
      </c>
      <c r="N27" s="114">
        <f t="shared" si="12"/>
        <v>0</v>
      </c>
      <c r="O27" s="114">
        <f t="shared" si="13"/>
        <v>40972750</v>
      </c>
      <c r="P27" s="114">
        <f t="shared" si="14"/>
        <v>0</v>
      </c>
      <c r="Q27" s="114">
        <f t="shared" si="15"/>
        <v>40972750</v>
      </c>
    </row>
    <row r="28" spans="1:17" ht="31.5" customHeight="1">
      <c r="A28" s="152"/>
      <c r="B28" s="154"/>
      <c r="C28" s="116">
        <f>+TTCT!D28</f>
        <v>45</v>
      </c>
      <c r="D28" s="114">
        <f>+TTCT!E28</f>
        <v>81</v>
      </c>
      <c r="E28" s="117">
        <f>+TTCT!F28</f>
        <v>362.3</v>
      </c>
      <c r="F28" s="118" t="str">
        <f>+TTCT!K28</f>
        <v>LUC</v>
      </c>
      <c r="G28" s="119">
        <f>+TTCT!O28</f>
        <v>362.3</v>
      </c>
      <c r="H28" s="120">
        <f>+TTCT!L28</f>
        <v>362.3</v>
      </c>
      <c r="I28" s="119">
        <f>+TTCT!N28</f>
        <v>0</v>
      </c>
      <c r="J28" s="121">
        <f t="shared" si="8"/>
        <v>18839600</v>
      </c>
      <c r="K28" s="121">
        <f t="shared" si="9"/>
        <v>3441850</v>
      </c>
      <c r="L28" s="121">
        <f t="shared" si="10"/>
        <v>3623000</v>
      </c>
      <c r="M28" s="121">
        <f t="shared" si="11"/>
        <v>56518800</v>
      </c>
      <c r="N28" s="114">
        <f t="shared" si="12"/>
        <v>0</v>
      </c>
      <c r="O28" s="114">
        <f t="shared" si="13"/>
        <v>82423250</v>
      </c>
      <c r="P28" s="114">
        <f t="shared" si="14"/>
        <v>0</v>
      </c>
      <c r="Q28" s="114">
        <f t="shared" si="15"/>
        <v>82423250</v>
      </c>
    </row>
    <row r="29" spans="1:17" ht="31.5" customHeight="1">
      <c r="A29" s="114">
        <f>+TTCT!A30</f>
        <v>9</v>
      </c>
      <c r="B29" s="115" t="str">
        <f>+TTCT!B30</f>
        <v>Nguyễn Thị Hoà</v>
      </c>
      <c r="C29" s="116">
        <f>+TTCT!D30</f>
        <v>5</v>
      </c>
      <c r="D29" s="114">
        <f>+TTCT!E30</f>
        <v>488</v>
      </c>
      <c r="E29" s="117">
        <f>+TTCT!F30</f>
        <v>212.1</v>
      </c>
      <c r="F29" s="118" t="str">
        <f>+TTCT!K29</f>
        <v>LUC</v>
      </c>
      <c r="G29" s="119">
        <f>+TTCT!O30</f>
        <v>212.1</v>
      </c>
      <c r="H29" s="120">
        <f>+TTCT!L30</f>
        <v>212.1</v>
      </c>
      <c r="I29" s="119">
        <f>+TTCT!N30</f>
        <v>0</v>
      </c>
      <c r="J29" s="121">
        <f t="shared" si="8"/>
        <v>11029200</v>
      </c>
      <c r="K29" s="121">
        <f t="shared" si="9"/>
        <v>2014950</v>
      </c>
      <c r="L29" s="121">
        <f t="shared" si="10"/>
        <v>2121000</v>
      </c>
      <c r="M29" s="121">
        <f t="shared" si="11"/>
        <v>33087600</v>
      </c>
      <c r="N29" s="114">
        <f t="shared" si="12"/>
        <v>0</v>
      </c>
      <c r="O29" s="114">
        <f t="shared" si="13"/>
        <v>48252750</v>
      </c>
      <c r="P29" s="114">
        <f t="shared" si="14"/>
        <v>0</v>
      </c>
      <c r="Q29" s="114">
        <f t="shared" si="15"/>
        <v>48252750</v>
      </c>
    </row>
    <row r="30" spans="1:17" ht="31.5" customHeight="1">
      <c r="A30" s="152">
        <f>+TTCT!A31</f>
        <v>10</v>
      </c>
      <c r="B30" s="115" t="str">
        <f>+TTCT!B31</f>
        <v>Nguyễn Thị  Hợp</v>
      </c>
      <c r="C30" s="116">
        <f>+TTCT!D31</f>
        <v>45</v>
      </c>
      <c r="D30" s="114">
        <f>+TTCT!E31</f>
        <v>83</v>
      </c>
      <c r="E30" s="117">
        <f>+TTCT!F31</f>
        <v>357.7</v>
      </c>
      <c r="F30" s="118" t="str">
        <f>+TTCT!K30</f>
        <v>LUC</v>
      </c>
      <c r="G30" s="119">
        <f>+TTCT!O31</f>
        <v>357.7</v>
      </c>
      <c r="H30" s="120">
        <f>+TTCT!L31</f>
        <v>357.7</v>
      </c>
      <c r="I30" s="119">
        <f>+TTCT!N31</f>
        <v>0</v>
      </c>
      <c r="J30" s="121">
        <f t="shared" si="8"/>
        <v>18600400</v>
      </c>
      <c r="K30" s="121">
        <f t="shared" si="9"/>
        <v>3398150</v>
      </c>
      <c r="L30" s="121">
        <f t="shared" si="10"/>
        <v>3577000</v>
      </c>
      <c r="M30" s="121">
        <f t="shared" si="11"/>
        <v>55801200</v>
      </c>
      <c r="N30" s="114">
        <f t="shared" si="12"/>
        <v>0</v>
      </c>
      <c r="O30" s="114">
        <f t="shared" si="13"/>
        <v>81376750</v>
      </c>
      <c r="P30" s="114">
        <f t="shared" si="14"/>
        <v>0</v>
      </c>
      <c r="Q30" s="114">
        <f t="shared" si="15"/>
        <v>81376750</v>
      </c>
    </row>
    <row r="31" spans="1:17" ht="31.5" customHeight="1">
      <c r="A31" s="152"/>
      <c r="B31" s="115" t="str">
        <f>+TTCT!B32</f>
        <v>Nguyễn Thị  Hợp</v>
      </c>
      <c r="C31" s="116">
        <f>+TTCT!D32</f>
        <v>45</v>
      </c>
      <c r="D31" s="114">
        <f>+TTCT!E32</f>
        <v>82</v>
      </c>
      <c r="E31" s="117">
        <f>+TTCT!F32</f>
        <v>408</v>
      </c>
      <c r="F31" s="118" t="str">
        <f>+TTCT!K31</f>
        <v>LUC</v>
      </c>
      <c r="G31" s="119">
        <f>+TTCT!O32</f>
        <v>408</v>
      </c>
      <c r="H31" s="120">
        <f>+TTCT!L32</f>
        <v>408</v>
      </c>
      <c r="I31" s="119">
        <f>+TTCT!N32</f>
        <v>0</v>
      </c>
      <c r="J31" s="121">
        <f t="shared" si="8"/>
        <v>21216000</v>
      </c>
      <c r="K31" s="121">
        <f t="shared" si="9"/>
        <v>3876000</v>
      </c>
      <c r="L31" s="121">
        <f t="shared" si="10"/>
        <v>4080000</v>
      </c>
      <c r="M31" s="121">
        <f t="shared" si="11"/>
        <v>63648000</v>
      </c>
      <c r="N31" s="114">
        <f t="shared" si="12"/>
        <v>0</v>
      </c>
      <c r="O31" s="114">
        <f t="shared" si="13"/>
        <v>92820000</v>
      </c>
      <c r="P31" s="114">
        <f t="shared" si="14"/>
        <v>0</v>
      </c>
      <c r="Q31" s="114">
        <f t="shared" si="15"/>
        <v>92820000</v>
      </c>
    </row>
    <row r="32" spans="1:18" ht="22.5" customHeight="1">
      <c r="A32" s="155" t="s">
        <v>46</v>
      </c>
      <c r="B32" s="155"/>
      <c r="C32" s="124"/>
      <c r="D32" s="123"/>
      <c r="E32" s="125">
        <f>SUM(E6:E28)</f>
        <v>7301.600000000001</v>
      </c>
      <c r="F32" s="125"/>
      <c r="G32" s="125">
        <f>SUM(G6:G31)</f>
        <v>7261.3</v>
      </c>
      <c r="H32" s="125">
        <f aca="true" t="shared" si="16" ref="H32:Q32">SUM(H6:H31)</f>
        <v>7261.3</v>
      </c>
      <c r="I32" s="125">
        <f t="shared" si="16"/>
        <v>0</v>
      </c>
      <c r="J32" s="123">
        <f t="shared" si="16"/>
        <v>377587600</v>
      </c>
      <c r="K32" s="123">
        <f t="shared" si="16"/>
        <v>68982350</v>
      </c>
      <c r="L32" s="123">
        <f t="shared" si="16"/>
        <v>72613000</v>
      </c>
      <c r="M32" s="123">
        <f t="shared" si="16"/>
        <v>1132762800</v>
      </c>
      <c r="N32" s="123">
        <f t="shared" si="16"/>
        <v>0</v>
      </c>
      <c r="O32" s="123">
        <f t="shared" si="16"/>
        <v>1651945750</v>
      </c>
      <c r="P32" s="123">
        <f t="shared" si="16"/>
        <v>0</v>
      </c>
      <c r="Q32" s="123">
        <f t="shared" si="16"/>
        <v>1651945750</v>
      </c>
      <c r="R32" s="22"/>
    </row>
    <row r="33" spans="18:19" ht="18" customHeight="1">
      <c r="R33" s="26"/>
      <c r="S33" s="22"/>
    </row>
    <row r="34" ht="18" customHeight="1">
      <c r="R34" s="22"/>
    </row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20.25" customHeight="1"/>
    <row r="45" ht="20.25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1" ht="18" customHeight="1"/>
    <row r="62" ht="18" customHeight="1"/>
    <row r="63" ht="18" customHeight="1"/>
    <row r="64" ht="18" customHeight="1"/>
    <row r="65" ht="18" customHeight="1"/>
  </sheetData>
  <sheetProtection/>
  <autoFilter ref="A5:Q32"/>
  <mergeCells count="24">
    <mergeCell ref="G3:I3"/>
    <mergeCell ref="J3:O3"/>
    <mergeCell ref="C3:E3"/>
    <mergeCell ref="F3:F4"/>
    <mergeCell ref="Q3:Q4"/>
    <mergeCell ref="P3:P4"/>
    <mergeCell ref="A30:A31"/>
    <mergeCell ref="B20:B23"/>
    <mergeCell ref="A20:A23"/>
    <mergeCell ref="B13:B15"/>
    <mergeCell ref="A1:Q1"/>
    <mergeCell ref="B25:B28"/>
    <mergeCell ref="A25:A28"/>
    <mergeCell ref="A2:Q2"/>
    <mergeCell ref="A3:A4"/>
    <mergeCell ref="A13:A15"/>
    <mergeCell ref="B3:B4"/>
    <mergeCell ref="B16:B19"/>
    <mergeCell ref="A16:A19"/>
    <mergeCell ref="A32:B32"/>
    <mergeCell ref="B7:B8"/>
    <mergeCell ref="A7:A8"/>
    <mergeCell ref="B9:B11"/>
    <mergeCell ref="A9:A11"/>
  </mergeCells>
  <conditionalFormatting sqref="J713:J714">
    <cfRule type="uniqueValues" priority="1" dxfId="3" stopIfTrue="1">
      <formula>AND(COUNTIF($J$713:$J$714,J713)=1,NOT(ISBLANK(J713)))</formula>
    </cfRule>
  </conditionalFormatting>
  <printOptions/>
  <pageMargins left="0.18" right="0.16" top="0.25" bottom="0.17" header="0.24" footer="0.1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M64"/>
  <sheetViews>
    <sheetView zoomScale="90" zoomScaleNormal="90" zoomScalePageLayoutView="0" workbookViewId="0" topLeftCell="A1">
      <pane ySplit="1" topLeftCell="A29" activePane="bottomLeft" state="frozen"/>
      <selection pane="topLeft" activeCell="A1" sqref="A1"/>
      <selection pane="bottomLeft" activeCell="G5" sqref="G5"/>
    </sheetView>
  </sheetViews>
  <sheetFormatPr defaultColWidth="8.796875" defaultRowHeight="15"/>
  <cols>
    <col min="1" max="1" width="3" style="23" customWidth="1"/>
    <col min="2" max="2" width="20.796875" style="24" customWidth="1"/>
    <col min="3" max="3" width="3.8984375" style="12" customWidth="1"/>
    <col min="4" max="4" width="4.3984375" style="12" customWidth="1"/>
    <col min="5" max="5" width="9.69921875" style="12" customWidth="1"/>
    <col min="6" max="6" width="6.19921875" style="12" customWidth="1"/>
    <col min="7" max="7" width="10" style="12" customWidth="1"/>
    <col min="8" max="8" width="11.69921875" style="25" customWidth="1"/>
    <col min="9" max="9" width="4.3984375" style="12" customWidth="1"/>
    <col min="10" max="10" width="21.3984375" style="12" customWidth="1"/>
    <col min="11" max="11" width="23.69921875" style="12" customWidth="1"/>
    <col min="12" max="12" width="10.09765625" style="12" bestFit="1" customWidth="1"/>
    <col min="13" max="13" width="10.796875" style="12" customWidth="1"/>
    <col min="14" max="15" width="8.69921875" style="12" bestFit="1" customWidth="1"/>
    <col min="16" max="16384" width="8.8984375" style="12" customWidth="1"/>
  </cols>
  <sheetData>
    <row r="1" spans="1:11" ht="40.5" customHeight="1">
      <c r="A1" s="158" t="s">
        <v>88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ht="38.25" customHeight="1">
      <c r="A2" s="159" t="str">
        <f>+TTCT!A2</f>
        <v>(Kèm theo Quyết định số:…….../QĐ-UBND ngày ……../02/2024 của Ủy ban nhân dân huyện Tân Yên)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</row>
    <row r="3" spans="1:11" ht="24" customHeight="1">
      <c r="A3" s="153" t="s">
        <v>0</v>
      </c>
      <c r="B3" s="153" t="s">
        <v>36</v>
      </c>
      <c r="C3" s="153" t="s">
        <v>37</v>
      </c>
      <c r="D3" s="153"/>
      <c r="E3" s="153"/>
      <c r="F3" s="153" t="s">
        <v>4</v>
      </c>
      <c r="G3" s="161" t="s">
        <v>47</v>
      </c>
      <c r="H3" s="162"/>
      <c r="I3" s="163"/>
      <c r="J3" s="156" t="s">
        <v>70</v>
      </c>
      <c r="K3" s="156" t="s">
        <v>45</v>
      </c>
    </row>
    <row r="4" spans="1:11" ht="79.5" customHeight="1">
      <c r="A4" s="153"/>
      <c r="B4" s="153"/>
      <c r="C4" s="13" t="s">
        <v>41</v>
      </c>
      <c r="D4" s="13" t="s">
        <v>2</v>
      </c>
      <c r="E4" s="13" t="s">
        <v>48</v>
      </c>
      <c r="F4" s="153"/>
      <c r="G4" s="13" t="s">
        <v>49</v>
      </c>
      <c r="H4" s="14" t="s">
        <v>42</v>
      </c>
      <c r="I4" s="13" t="s">
        <v>43</v>
      </c>
      <c r="J4" s="157"/>
      <c r="K4" s="157"/>
    </row>
    <row r="5" spans="1:11" ht="29.25" customHeight="1">
      <c r="A5" s="104"/>
      <c r="B5" s="105" t="str">
        <f>+'[1]TTCT'!A4</f>
        <v>I.  TT Cao Thượng</v>
      </c>
      <c r="C5" s="98"/>
      <c r="D5" s="96"/>
      <c r="E5" s="99"/>
      <c r="F5" s="99"/>
      <c r="G5" s="101"/>
      <c r="H5" s="103"/>
      <c r="I5" s="101"/>
      <c r="J5" s="102"/>
      <c r="K5" s="96"/>
    </row>
    <row r="6" spans="1:11" ht="84.75" customHeight="1">
      <c r="A6" s="164">
        <v>1</v>
      </c>
      <c r="B6" s="165" t="str">
        <f>+TTCT!B6</f>
        <v>
1.Nguyễn Văn Hải - con đẻ
2.Hàng thừa kế thế vị của ông Nguyễn Thanh Hùng gồm: Nguyễn Thị Thu Hương+Nguyễn Quang Huy- Cháu
3.Hàng Thừa kế thế vị của ông Nguyễn Văn Hiền gồm:  Nguyễn Lâm Chúc- Cháu
4. Nguyễn Thị Hoà- con đẻ 
5. Nguyễn Thị Bắc- con nuôi
Là Hàng thừa kế của ông Nguyễn Văn Việt và bà Phạm Thị Ngoạn:
(GCN Nguyễn Văn Việt)
</v>
      </c>
      <c r="C6" s="98">
        <f>+TTCT!D6</f>
        <v>5</v>
      </c>
      <c r="D6" s="96">
        <f>+TTCT!E6</f>
        <v>643</v>
      </c>
      <c r="E6" s="99">
        <f>+TTCT!F6</f>
        <v>472.3</v>
      </c>
      <c r="F6" s="100" t="str">
        <f>+TTCT!K6</f>
        <v>LUC</v>
      </c>
      <c r="G6" s="101">
        <f>+TTCT!O6</f>
        <v>472.3</v>
      </c>
      <c r="H6" s="103">
        <f>+TTCT!L6</f>
        <v>472.3</v>
      </c>
      <c r="I6" s="101">
        <f>+TTCT!N6</f>
        <v>0</v>
      </c>
      <c r="J6" s="102">
        <f>+H6*40000</f>
        <v>18892000</v>
      </c>
      <c r="K6" s="96">
        <f>+J6</f>
        <v>18892000</v>
      </c>
    </row>
    <row r="7" spans="1:11" ht="84.75" customHeight="1">
      <c r="A7" s="164"/>
      <c r="B7" s="165"/>
      <c r="C7" s="98">
        <f>+TTCT!D7</f>
        <v>5</v>
      </c>
      <c r="D7" s="96">
        <f>+TTCT!E7</f>
        <v>649</v>
      </c>
      <c r="E7" s="99">
        <f>+TTCT!F7</f>
        <v>299</v>
      </c>
      <c r="F7" s="100" t="str">
        <f>+TTCT!K7</f>
        <v>LUC</v>
      </c>
      <c r="G7" s="101">
        <f>+TTCT!O7</f>
        <v>299</v>
      </c>
      <c r="H7" s="103">
        <f>+TTCT!L7</f>
        <v>299</v>
      </c>
      <c r="I7" s="101">
        <f>+TTCT!N7</f>
        <v>0</v>
      </c>
      <c r="J7" s="102">
        <f>+H7*40000</f>
        <v>11960000</v>
      </c>
      <c r="K7" s="96">
        <f>+J7</f>
        <v>11960000</v>
      </c>
    </row>
    <row r="8" spans="1:11" ht="53.25" customHeight="1">
      <c r="A8" s="164">
        <v>2</v>
      </c>
      <c r="B8" s="164" t="str">
        <f>+TTCT!B8</f>
        <v>1.Nguyễn Văn Quyết-con đẻ
2.Nguyễn Thị Hà- con đẻ
3. Nguyễn Văn Chiến-con đẻ
4.Nguyễn Văn Thuận- con đẻ 
5.Nguyễn Văn Đông- con đẻ 
6.Nguyễn Văn Chiều- con đẻ 
7. Nguyễn Văn Dân- con đẻ
8. Nguyễn Thị Hạ- con để
Là Hàng thừa kế của ông Nguyễn Văn Hội Và bà Nguyễn Thị Xuân 
(GCN Nguyễn Thị Xuân)</v>
      </c>
      <c r="C8" s="98">
        <f>+TTCT!D8</f>
        <v>5</v>
      </c>
      <c r="D8" s="96">
        <f>+TTCT!E8</f>
        <v>635</v>
      </c>
      <c r="E8" s="99">
        <f>+TTCT!F8</f>
        <v>1205.3</v>
      </c>
      <c r="F8" s="100" t="str">
        <f>+TTCT!K8</f>
        <v>LUC</v>
      </c>
      <c r="G8" s="101">
        <f>+TTCT!O8</f>
        <v>187.2</v>
      </c>
      <c r="H8" s="103">
        <f>+TTCT!L8</f>
        <v>187.2</v>
      </c>
      <c r="I8" s="101">
        <f>+TTCT!N8</f>
        <v>0</v>
      </c>
      <c r="J8" s="102">
        <f>+H8*40000</f>
        <v>7488000</v>
      </c>
      <c r="K8" s="96">
        <f>+J8</f>
        <v>7488000</v>
      </c>
    </row>
    <row r="9" spans="1:11" ht="53.25" customHeight="1">
      <c r="A9" s="164"/>
      <c r="B9" s="164"/>
      <c r="C9" s="98">
        <f>+TTCT!D9</f>
        <v>5</v>
      </c>
      <c r="D9" s="96">
        <f>+TTCT!E9</f>
        <v>1093</v>
      </c>
      <c r="E9" s="99">
        <f>+TTCT!F9</f>
        <v>305.3</v>
      </c>
      <c r="F9" s="100" t="str">
        <f>+TTCT!K9</f>
        <v>LUC</v>
      </c>
      <c r="G9" s="101">
        <f>+TTCT!O9</f>
        <v>305.3</v>
      </c>
      <c r="H9" s="103">
        <f>+TTCT!L9</f>
        <v>305.3</v>
      </c>
      <c r="I9" s="101">
        <f>+TTCT!N9</f>
        <v>0</v>
      </c>
      <c r="J9" s="102">
        <f>+H9*40000</f>
        <v>12212000</v>
      </c>
      <c r="K9" s="96">
        <f>+J9</f>
        <v>12212000</v>
      </c>
    </row>
    <row r="10" spans="1:11" ht="53.25" customHeight="1">
      <c r="A10" s="164"/>
      <c r="B10" s="164"/>
      <c r="C10" s="98">
        <f>+TTCT!D10</f>
        <v>5</v>
      </c>
      <c r="D10" s="96">
        <f>+TTCT!E10</f>
        <v>648</v>
      </c>
      <c r="E10" s="99">
        <f>+TTCT!F10</f>
        <v>463.9</v>
      </c>
      <c r="F10" s="100" t="str">
        <f>+TTCT!K10</f>
        <v>LUC</v>
      </c>
      <c r="G10" s="101">
        <f>+TTCT!O10</f>
        <v>463.9</v>
      </c>
      <c r="H10" s="103">
        <f>+TTCT!L10</f>
        <v>463.9</v>
      </c>
      <c r="I10" s="101">
        <f>+TTCT!N10</f>
        <v>0</v>
      </c>
      <c r="J10" s="102">
        <f>+H10*40000</f>
        <v>18556000</v>
      </c>
      <c r="K10" s="96">
        <f>+J10</f>
        <v>18556000</v>
      </c>
    </row>
    <row r="11" spans="1:11" ht="215.25" customHeight="1">
      <c r="A11" s="96">
        <v>3</v>
      </c>
      <c r="B11" s="106" t="str">
        <f>+TTCT!B11</f>
        <v>1.Hoàng Huy Thắng - con 
2.Hoàng Quốc Minh -con 
3.Hoàng Thị Vân - con 
4.Hoàng Thị Huê- con 5.Hoàng Thị Hoè-con
6.Hàng thừa kế của ông Hoàng Huy Bình gồm: Hoàng Huy Sơn
7. Hàng Thừa kế của Hoàng Huy Bích gồm: Hoàng Thị Hương+ Hoàng Thị Ninh
Là Hàng thừa kế của ông Hoàng Huy Liệu và bà Nguyễn Thị Hoan 
(GCN Hoàng Huy Liệu)</v>
      </c>
      <c r="C11" s="98">
        <f>+TTCT!D11</f>
        <v>5</v>
      </c>
      <c r="D11" s="96">
        <f>+TTCT!E11</f>
        <v>1101</v>
      </c>
      <c r="E11" s="99">
        <f>+TTCT!F11</f>
        <v>682</v>
      </c>
      <c r="F11" s="100" t="str">
        <f>+TTCT!K11</f>
        <v>LUC</v>
      </c>
      <c r="G11" s="101">
        <f>+TTCT!O11</f>
        <v>682</v>
      </c>
      <c r="H11" s="103">
        <f>+TTCT!L11</f>
        <v>682</v>
      </c>
      <c r="I11" s="101">
        <f>+TTCT!N11</f>
        <v>0</v>
      </c>
      <c r="J11" s="102">
        <f aca="true" t="shared" si="0" ref="J11:J23">+H11*40000</f>
        <v>27280000</v>
      </c>
      <c r="K11" s="96">
        <f aca="true" t="shared" si="1" ref="K11:K23">+J11</f>
        <v>27280000</v>
      </c>
    </row>
    <row r="12" spans="1:11" ht="60" customHeight="1">
      <c r="A12" s="164">
        <v>4</v>
      </c>
      <c r="B12" s="165" t="str">
        <f>+TTCT!B13</f>
        <v>
1.Nguyễn Thị Hải- con đẻ
2.Nguyễn Thanh Bình- con đẻ
3.Nguyễn Thị Lập- con đẻ
4.Nguyễn Văn Thành- con đẻ 
5.Nguyễn Văn Năm- con đẻ
6.Nguyễn Văn Sáu- con đẻ
7. Nguyễn Thị Hương- con đẻ 
8.Nguyễn Văn Thanh- con đẻ
9. Nguyễn Văn Long- con đẻ
10. Nguyễn Văn Thùy- chồng
Là  Hàng thừa kế của bà Nguyễn Thị Loan 
(GCN Nguyễn Văn Thùy)</v>
      </c>
      <c r="C12" s="98">
        <f>+TTCT!D13</f>
        <v>5</v>
      </c>
      <c r="D12" s="96">
        <f>+TTCT!E13</f>
        <v>472</v>
      </c>
      <c r="E12" s="99">
        <f>+TTCT!F13</f>
        <v>107.7</v>
      </c>
      <c r="F12" s="100" t="str">
        <f>+TTCT!K13</f>
        <v>LUC</v>
      </c>
      <c r="G12" s="101">
        <f>+TTCT!O13</f>
        <v>107.7</v>
      </c>
      <c r="H12" s="103">
        <f>+TTCT!L13</f>
        <v>107.7</v>
      </c>
      <c r="I12" s="101">
        <f>+TTCT!N13</f>
        <v>0</v>
      </c>
      <c r="J12" s="102">
        <f t="shared" si="0"/>
        <v>4308000</v>
      </c>
      <c r="K12" s="96">
        <f t="shared" si="1"/>
        <v>4308000</v>
      </c>
    </row>
    <row r="13" spans="1:11" ht="60" customHeight="1">
      <c r="A13" s="164"/>
      <c r="B13" s="165"/>
      <c r="C13" s="98">
        <f>+TTCT!D14</f>
        <v>5</v>
      </c>
      <c r="D13" s="96">
        <f>+TTCT!E14</f>
        <v>619</v>
      </c>
      <c r="E13" s="99">
        <f>+TTCT!F14</f>
        <v>332.1</v>
      </c>
      <c r="F13" s="100" t="str">
        <f>+TTCT!K14</f>
        <v>LUC</v>
      </c>
      <c r="G13" s="101">
        <f>+TTCT!O14</f>
        <v>332.1</v>
      </c>
      <c r="H13" s="103">
        <f>+TTCT!L14</f>
        <v>332.1</v>
      </c>
      <c r="I13" s="101">
        <f>+TTCT!N14</f>
        <v>0</v>
      </c>
      <c r="J13" s="102">
        <f t="shared" si="0"/>
        <v>13284000</v>
      </c>
      <c r="K13" s="96">
        <f t="shared" si="1"/>
        <v>13284000</v>
      </c>
    </row>
    <row r="14" spans="1:11" ht="60" customHeight="1">
      <c r="A14" s="164"/>
      <c r="B14" s="165"/>
      <c r="C14" s="98">
        <f>+TTCT!D15</f>
        <v>5</v>
      </c>
      <c r="D14" s="96">
        <f>+TTCT!E15</f>
        <v>1082</v>
      </c>
      <c r="E14" s="99">
        <f>+TTCT!F15</f>
        <v>226.8</v>
      </c>
      <c r="F14" s="100" t="str">
        <f>+TTCT!K15</f>
        <v>LUC</v>
      </c>
      <c r="G14" s="101">
        <f>+TTCT!O15</f>
        <v>226.8</v>
      </c>
      <c r="H14" s="103">
        <f>+TTCT!L15</f>
        <v>226.8</v>
      </c>
      <c r="I14" s="101">
        <f>+TTCT!N15</f>
        <v>0</v>
      </c>
      <c r="J14" s="102">
        <f t="shared" si="0"/>
        <v>9072000</v>
      </c>
      <c r="K14" s="96">
        <f t="shared" si="1"/>
        <v>9072000</v>
      </c>
    </row>
    <row r="15" spans="1:11" ht="36" customHeight="1">
      <c r="A15" s="164">
        <v>5</v>
      </c>
      <c r="B15" s="165" t="str">
        <f>+TTCT!B16</f>
        <v>
1. Đồng Khánh Xuân- con đẻ 
2. Đồng Văn Thịnh - con đẻ 
3. Đồng Bảo Yên- con đẻ
4. Đồng Thị Huê- con đẻ
5. Đồng Thị Hiến- con đẻ
6. Đồng Thị Hà- con đẻ
7. Đồng Văn Tĩnh- con đẻ
8. Đồng Thị Hạnh- con đẻ
Là Hàng thừa kế của ông Đồng Văn Cảnh và bà Nguyễn Thị Tam
(GCNNguyễn Thị Tam) </v>
      </c>
      <c r="C15" s="98">
        <f>+TTCT!D16</f>
        <v>45</v>
      </c>
      <c r="D15" s="96">
        <f>+TTCT!E16</f>
        <v>247</v>
      </c>
      <c r="E15" s="99">
        <f>+TTCT!F16</f>
        <v>61.2</v>
      </c>
      <c r="F15" s="100" t="str">
        <f>+TTCT!K16</f>
        <v>LUK</v>
      </c>
      <c r="G15" s="101">
        <f>+TTCT!O16</f>
        <v>61.2</v>
      </c>
      <c r="H15" s="103">
        <f>+TTCT!L16</f>
        <v>61.2</v>
      </c>
      <c r="I15" s="101">
        <f>+TTCT!N16</f>
        <v>0</v>
      </c>
      <c r="J15" s="102">
        <f t="shared" si="0"/>
        <v>2448000</v>
      </c>
      <c r="K15" s="96">
        <f t="shared" si="1"/>
        <v>2448000</v>
      </c>
    </row>
    <row r="16" spans="1:11" ht="36" customHeight="1">
      <c r="A16" s="164"/>
      <c r="B16" s="165"/>
      <c r="C16" s="98">
        <f>+TTCT!D17</f>
        <v>45</v>
      </c>
      <c r="D16" s="96">
        <f>+TTCT!E17</f>
        <v>7</v>
      </c>
      <c r="E16" s="99">
        <f>+TTCT!F17</f>
        <v>161.2</v>
      </c>
      <c r="F16" s="100" t="str">
        <f>+TTCT!K17</f>
        <v>LUK</v>
      </c>
      <c r="G16" s="101">
        <f>+TTCT!O17</f>
        <v>161.2</v>
      </c>
      <c r="H16" s="103">
        <f>+TTCT!L17</f>
        <v>161.2</v>
      </c>
      <c r="I16" s="101">
        <f>+TTCT!N17</f>
        <v>0</v>
      </c>
      <c r="J16" s="102">
        <f t="shared" si="0"/>
        <v>6448000</v>
      </c>
      <c r="K16" s="96">
        <f t="shared" si="1"/>
        <v>6448000</v>
      </c>
    </row>
    <row r="17" spans="1:11" ht="36" customHeight="1">
      <c r="A17" s="164"/>
      <c r="B17" s="165"/>
      <c r="C17" s="98">
        <f>+TTCT!D18</f>
        <v>5</v>
      </c>
      <c r="D17" s="96">
        <f>+TTCT!E18</f>
        <v>450</v>
      </c>
      <c r="E17" s="99">
        <f>+TTCT!F18</f>
        <v>604.3</v>
      </c>
      <c r="F17" s="100" t="str">
        <f>+TTCT!K18</f>
        <v>LUC</v>
      </c>
      <c r="G17" s="101">
        <f>+TTCT!O18</f>
        <v>604.3</v>
      </c>
      <c r="H17" s="103">
        <f>+TTCT!L18</f>
        <v>604.3</v>
      </c>
      <c r="I17" s="101">
        <f>+TTCT!N18</f>
        <v>0</v>
      </c>
      <c r="J17" s="102">
        <f t="shared" si="0"/>
        <v>24172000</v>
      </c>
      <c r="K17" s="96">
        <f t="shared" si="1"/>
        <v>24172000</v>
      </c>
    </row>
    <row r="18" spans="1:11" ht="44.25" customHeight="1">
      <c r="A18" s="164"/>
      <c r="B18" s="165"/>
      <c r="C18" s="98">
        <f>+TTCT!D19</f>
        <v>126</v>
      </c>
      <c r="D18" s="96">
        <f>+TTCT!E19</f>
        <v>55</v>
      </c>
      <c r="E18" s="99">
        <f>+TTCT!F19</f>
        <v>145</v>
      </c>
      <c r="F18" s="100" t="str">
        <f>+TTCT!K19</f>
        <v>LUC</v>
      </c>
      <c r="G18" s="101">
        <f>+TTCT!O19</f>
        <v>145</v>
      </c>
      <c r="H18" s="103">
        <f>+TTCT!L19</f>
        <v>145</v>
      </c>
      <c r="I18" s="101">
        <f>+TTCT!N19</f>
        <v>0</v>
      </c>
      <c r="J18" s="102">
        <f t="shared" si="0"/>
        <v>5800000</v>
      </c>
      <c r="K18" s="96">
        <f t="shared" si="1"/>
        <v>5800000</v>
      </c>
    </row>
    <row r="19" spans="1:11" ht="48.75" customHeight="1">
      <c r="A19" s="164">
        <v>6</v>
      </c>
      <c r="B19" s="165" t="str">
        <f>+TTCT!B20</f>
        <v>1.Nguyễn Thị Lụa- con đẻ
2.Nguyễn Văn Hồng-con đẻ
3. Hàng thừa kế thế vị của ông Nguyễn Văn Hào gồm: Nguyễn Song Trường+ Nguyễn Minh Hảo - Cháu
4.Nguyễn Thị Hà- con đẻ
5. Nguyễn Văn Bắc- con đẻ 
6.Nguyễn Thị Linh - con đẻ 
7.Nguyễn Thị Giang-con đẻ
8.Nguyễn Văn San- con đẻ
Là Hàng thừa kế của ông Nguyễn Văn Nga và bà Lương Thị Lực  
GCNNguyễn Thị Lực)</v>
      </c>
      <c r="C19" s="98">
        <f>+TTCT!D20</f>
        <v>5</v>
      </c>
      <c r="D19" s="96">
        <f>+TTCT!E20</f>
        <v>542</v>
      </c>
      <c r="E19" s="99">
        <f>+TTCT!F20</f>
        <v>451.4</v>
      </c>
      <c r="F19" s="100" t="str">
        <f>+TTCT!K20</f>
        <v>LUC</v>
      </c>
      <c r="G19" s="101">
        <f>+TTCT!O20</f>
        <v>451.4</v>
      </c>
      <c r="H19" s="103">
        <f>+TTCT!L20</f>
        <v>451.4</v>
      </c>
      <c r="I19" s="101">
        <f>+TTCT!N20</f>
        <v>0</v>
      </c>
      <c r="J19" s="102">
        <f t="shared" si="0"/>
        <v>18056000</v>
      </c>
      <c r="K19" s="96">
        <f t="shared" si="1"/>
        <v>18056000</v>
      </c>
    </row>
    <row r="20" spans="1:11" ht="48.75" customHeight="1">
      <c r="A20" s="164"/>
      <c r="B20" s="165"/>
      <c r="C20" s="98">
        <f>+TTCT!D21</f>
        <v>45</v>
      </c>
      <c r="D20" s="96">
        <f>+TTCT!E21</f>
        <v>232</v>
      </c>
      <c r="E20" s="99">
        <f>+TTCT!F21</f>
        <v>223</v>
      </c>
      <c r="F20" s="100" t="str">
        <f>+TTCT!K21</f>
        <v>LUC</v>
      </c>
      <c r="G20" s="101">
        <f>+TTCT!O21</f>
        <v>223</v>
      </c>
      <c r="H20" s="103">
        <f>+TTCT!L21</f>
        <v>223</v>
      </c>
      <c r="I20" s="101">
        <f>+TTCT!N21</f>
        <v>0</v>
      </c>
      <c r="J20" s="102">
        <f t="shared" si="0"/>
        <v>8920000</v>
      </c>
      <c r="K20" s="96">
        <f t="shared" si="1"/>
        <v>8920000</v>
      </c>
    </row>
    <row r="21" spans="1:11" ht="48.75" customHeight="1">
      <c r="A21" s="164"/>
      <c r="B21" s="165"/>
      <c r="C21" s="98">
        <f>+TTCT!D22</f>
        <v>45</v>
      </c>
      <c r="D21" s="96">
        <f>+TTCT!E22</f>
        <v>52</v>
      </c>
      <c r="E21" s="99">
        <f>+TTCT!F22</f>
        <v>535</v>
      </c>
      <c r="F21" s="100" t="str">
        <f>+TTCT!K22</f>
        <v>LUC</v>
      </c>
      <c r="G21" s="101">
        <f>+TTCT!O22</f>
        <v>535</v>
      </c>
      <c r="H21" s="103">
        <f>+TTCT!L22</f>
        <v>535</v>
      </c>
      <c r="I21" s="101">
        <f>+TTCT!N22</f>
        <v>0</v>
      </c>
      <c r="J21" s="102">
        <f t="shared" si="0"/>
        <v>21400000</v>
      </c>
      <c r="K21" s="96">
        <f t="shared" si="1"/>
        <v>21400000</v>
      </c>
    </row>
    <row r="22" spans="1:11" ht="48.75" customHeight="1">
      <c r="A22" s="164"/>
      <c r="B22" s="165"/>
      <c r="C22" s="98">
        <f>+TTCT!D23</f>
        <v>45</v>
      </c>
      <c r="D22" s="96">
        <f>+TTCT!E23</f>
        <v>6</v>
      </c>
      <c r="E22" s="99">
        <f>+TTCT!F23</f>
        <v>173.2</v>
      </c>
      <c r="F22" s="100" t="str">
        <f>+TTCT!K23</f>
        <v>LUK</v>
      </c>
      <c r="G22" s="101">
        <f>+TTCT!O23</f>
        <v>173.2</v>
      </c>
      <c r="H22" s="103">
        <f>+TTCT!L23</f>
        <v>173.2</v>
      </c>
      <c r="I22" s="101">
        <f>+TTCT!N23</f>
        <v>0</v>
      </c>
      <c r="J22" s="102">
        <f t="shared" si="0"/>
        <v>6928000</v>
      </c>
      <c r="K22" s="96">
        <f t="shared" si="1"/>
        <v>6928000</v>
      </c>
    </row>
    <row r="23" spans="1:11" ht="140.25" customHeight="1">
      <c r="A23" s="96">
        <v>7</v>
      </c>
      <c r="B23" s="97" t="str">
        <f>+TTCT!B24</f>
        <v>1. Vũ Thị Tâm  - con đẻ
2.Vũ Thị Suốt- con đẻ
3.Vũ Thị Liễu- con đẻ
4 Vũ Thị Hạnh- con đẻ
5.Vũ Văn Ngọc- con đẻ
6, Vũ Thị Đào- con đẻ
Là Hàng thừa kế của ông Vũ Văn Bich và bà Trần Thị Tư
 (GCNTrần Thị Tư )</v>
      </c>
      <c r="C23" s="98">
        <f>+TTCT!D24</f>
        <v>5</v>
      </c>
      <c r="D23" s="96">
        <f>+TTCT!E24</f>
        <v>1074</v>
      </c>
      <c r="E23" s="99">
        <f>+TTCT!F24</f>
        <v>79.1</v>
      </c>
      <c r="F23" s="100" t="str">
        <f>+TTCT!K24</f>
        <v>LUC</v>
      </c>
      <c r="G23" s="101">
        <f>+TTCT!O24</f>
        <v>79.1</v>
      </c>
      <c r="H23" s="103">
        <f>+TTCT!L24</f>
        <v>79.1</v>
      </c>
      <c r="I23" s="101">
        <f>+TTCT!N24</f>
        <v>0</v>
      </c>
      <c r="J23" s="102">
        <f t="shared" si="0"/>
        <v>3164000</v>
      </c>
      <c r="K23" s="96">
        <f t="shared" si="1"/>
        <v>3164000</v>
      </c>
    </row>
    <row r="24" spans="1:11" ht="28.5" customHeight="1">
      <c r="A24" s="164">
        <v>8</v>
      </c>
      <c r="B24" s="165" t="str">
        <f>+TTCT!B25</f>
        <v>1.Dương Thị Giang- vợ
2.Nguyễn Song Trường- con đẻ
3. Nguyễn Minh Hảo- con đẻ
 Là Hàng thừa kế của ông Nguyễn Văn Hào (GCN Nguyễn Văn Hào)- Cử bà Nguyễn Minh Hảo là người đại diện</v>
      </c>
      <c r="C24" s="98">
        <f>+TTCT!D25</f>
        <v>45</v>
      </c>
      <c r="D24" s="96">
        <f>+TTCT!E25</f>
        <v>229</v>
      </c>
      <c r="E24" s="99">
        <f>+TTCT!F25</f>
        <v>74.1</v>
      </c>
      <c r="F24" s="100" t="str">
        <f>+TTCT!K25</f>
        <v>LUK</v>
      </c>
      <c r="G24" s="101">
        <f>+TTCT!O25</f>
        <v>74.1</v>
      </c>
      <c r="H24" s="103">
        <f>+TTCT!L25</f>
        <v>74.1</v>
      </c>
      <c r="I24" s="101">
        <f>+TTCT!N25</f>
        <v>0</v>
      </c>
      <c r="J24" s="102">
        <f aca="true" t="shared" si="2" ref="J24:J30">+H24*40000</f>
        <v>2964000</v>
      </c>
      <c r="K24" s="96">
        <f aca="true" t="shared" si="3" ref="K24:K30">+J24</f>
        <v>2964000</v>
      </c>
    </row>
    <row r="25" spans="1:11" ht="30" customHeight="1">
      <c r="A25" s="164"/>
      <c r="B25" s="165"/>
      <c r="C25" s="98">
        <f>+TTCT!D26</f>
        <v>45</v>
      </c>
      <c r="D25" s="96">
        <f>+TTCT!E26</f>
        <v>235</v>
      </c>
      <c r="E25" s="99">
        <f>+TTCT!F26</f>
        <v>157.3</v>
      </c>
      <c r="F25" s="100" t="str">
        <f>+TTCT!K26</f>
        <v>LUC</v>
      </c>
      <c r="G25" s="101">
        <f>+TTCT!O26</f>
        <v>157.3</v>
      </c>
      <c r="H25" s="103">
        <f>+TTCT!L26</f>
        <v>157.3</v>
      </c>
      <c r="I25" s="101">
        <f>+TTCT!N26</f>
        <v>0</v>
      </c>
      <c r="J25" s="102">
        <f t="shared" si="2"/>
        <v>6292000</v>
      </c>
      <c r="K25" s="96">
        <f t="shared" si="3"/>
        <v>6292000</v>
      </c>
    </row>
    <row r="26" spans="1:11" ht="29.25" customHeight="1">
      <c r="A26" s="164"/>
      <c r="B26" s="165"/>
      <c r="C26" s="98">
        <f>+TTCT!D27</f>
        <v>45</v>
      </c>
      <c r="D26" s="96">
        <f>+TTCT!E27</f>
        <v>241</v>
      </c>
      <c r="E26" s="99">
        <f>+TTCT!F27</f>
        <v>180.1</v>
      </c>
      <c r="F26" s="100" t="str">
        <f>+TTCT!K27</f>
        <v>LUC</v>
      </c>
      <c r="G26" s="101">
        <f>+TTCT!O27</f>
        <v>180.1</v>
      </c>
      <c r="H26" s="103">
        <f>+TTCT!L27</f>
        <v>180.1</v>
      </c>
      <c r="I26" s="101">
        <f>+TTCT!N27</f>
        <v>0</v>
      </c>
      <c r="J26" s="102">
        <f t="shared" si="2"/>
        <v>7204000</v>
      </c>
      <c r="K26" s="96">
        <f t="shared" si="3"/>
        <v>7204000</v>
      </c>
    </row>
    <row r="27" spans="1:11" ht="26.25" customHeight="1">
      <c r="A27" s="164"/>
      <c r="B27" s="165"/>
      <c r="C27" s="98">
        <f>+TTCT!D28</f>
        <v>45</v>
      </c>
      <c r="D27" s="96">
        <f>+TTCT!E28</f>
        <v>81</v>
      </c>
      <c r="E27" s="99">
        <f>+TTCT!F28</f>
        <v>362.3</v>
      </c>
      <c r="F27" s="100" t="str">
        <f>+TTCT!K28</f>
        <v>LUC</v>
      </c>
      <c r="G27" s="101">
        <f>+TTCT!O28</f>
        <v>362.3</v>
      </c>
      <c r="H27" s="103">
        <f>+TTCT!L28</f>
        <v>362.3</v>
      </c>
      <c r="I27" s="101">
        <f>+TTCT!N28</f>
        <v>0</v>
      </c>
      <c r="J27" s="102">
        <f t="shared" si="2"/>
        <v>14492000</v>
      </c>
      <c r="K27" s="96">
        <f t="shared" si="3"/>
        <v>14492000</v>
      </c>
    </row>
    <row r="28" spans="1:11" ht="28.5" customHeight="1">
      <c r="A28" s="96">
        <v>9</v>
      </c>
      <c r="B28" s="97" t="str">
        <f>+TTCT!B30</f>
        <v>Nguyễn Thị Hoà</v>
      </c>
      <c r="C28" s="98">
        <f>+TTCT!D30</f>
        <v>5</v>
      </c>
      <c r="D28" s="96">
        <f>+TTCT!E30</f>
        <v>488</v>
      </c>
      <c r="E28" s="99">
        <f>+TTCT!F30</f>
        <v>212.1</v>
      </c>
      <c r="F28" s="100" t="str">
        <f>+TTCT!K30</f>
        <v>LUC</v>
      </c>
      <c r="G28" s="101">
        <f>+TTCT!O30</f>
        <v>212.1</v>
      </c>
      <c r="H28" s="103">
        <f>+TTCT!L30</f>
        <v>212.1</v>
      </c>
      <c r="I28" s="101">
        <v>0</v>
      </c>
      <c r="J28" s="102">
        <f t="shared" si="2"/>
        <v>8484000</v>
      </c>
      <c r="K28" s="96">
        <f t="shared" si="3"/>
        <v>8484000</v>
      </c>
    </row>
    <row r="29" spans="1:11" ht="29.25" customHeight="1">
      <c r="A29" s="164">
        <v>10</v>
      </c>
      <c r="B29" s="97" t="str">
        <f>+TTCT!B31</f>
        <v>Nguyễn Thị  Hợp</v>
      </c>
      <c r="C29" s="98">
        <f>+TTCT!D31</f>
        <v>45</v>
      </c>
      <c r="D29" s="96">
        <f>+TTCT!E31</f>
        <v>83</v>
      </c>
      <c r="E29" s="99">
        <f>+TTCT!F31</f>
        <v>357.7</v>
      </c>
      <c r="F29" s="100" t="str">
        <f>+TTCT!K31</f>
        <v>LUC</v>
      </c>
      <c r="G29" s="101">
        <f>+TTCT!O31</f>
        <v>357.7</v>
      </c>
      <c r="H29" s="103">
        <f>+TTCT!L31</f>
        <v>357.7</v>
      </c>
      <c r="I29" s="101">
        <v>0</v>
      </c>
      <c r="J29" s="102">
        <f t="shared" si="2"/>
        <v>14308000</v>
      </c>
      <c r="K29" s="96">
        <f t="shared" si="3"/>
        <v>14308000</v>
      </c>
    </row>
    <row r="30" spans="1:11" ht="29.25" customHeight="1">
      <c r="A30" s="164"/>
      <c r="B30" s="97" t="str">
        <f>+TTCT!B32</f>
        <v>Nguyễn Thị  Hợp</v>
      </c>
      <c r="C30" s="98">
        <f>+TTCT!D32</f>
        <v>45</v>
      </c>
      <c r="D30" s="96">
        <f>+TTCT!E32</f>
        <v>82</v>
      </c>
      <c r="E30" s="99">
        <f>+TTCT!F32</f>
        <v>408</v>
      </c>
      <c r="F30" s="100" t="str">
        <f>+TTCT!K32</f>
        <v>LUC</v>
      </c>
      <c r="G30" s="101">
        <f>+TTCT!O32</f>
        <v>408</v>
      </c>
      <c r="H30" s="103">
        <f>+TTCT!L32</f>
        <v>408</v>
      </c>
      <c r="I30" s="101">
        <v>0</v>
      </c>
      <c r="J30" s="102">
        <f t="shared" si="2"/>
        <v>16320000</v>
      </c>
      <c r="K30" s="96">
        <f t="shared" si="3"/>
        <v>16320000</v>
      </c>
    </row>
    <row r="31" spans="1:12" ht="22.5" customHeight="1">
      <c r="A31" s="166" t="s">
        <v>46</v>
      </c>
      <c r="B31" s="166"/>
      <c r="C31" s="108"/>
      <c r="D31" s="107"/>
      <c r="E31" s="109">
        <f>SUM(E5:E30)</f>
        <v>8279.400000000001</v>
      </c>
      <c r="F31" s="109"/>
      <c r="G31" s="109">
        <f>SUM(G5:G30)</f>
        <v>7261.3</v>
      </c>
      <c r="H31" s="109">
        <f>SUM(H5:H30)</f>
        <v>7261.3</v>
      </c>
      <c r="I31" s="109"/>
      <c r="J31" s="107">
        <f>SUM(J5:J30)</f>
        <v>290452000</v>
      </c>
      <c r="K31" s="107">
        <f>SUM(K5:K30)</f>
        <v>290452000</v>
      </c>
      <c r="L31" s="22"/>
    </row>
    <row r="32" ht="18" customHeight="1">
      <c r="L32" s="26"/>
    </row>
    <row r="33" ht="18" customHeight="1">
      <c r="L33" s="22"/>
    </row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20.25" customHeight="1"/>
    <row r="44" ht="20.25" customHeight="1"/>
    <row r="45" spans="2:13" s="23" customFormat="1" ht="18" customHeight="1">
      <c r="B45" s="24"/>
      <c r="C45" s="12"/>
      <c r="D45" s="12"/>
      <c r="E45" s="12"/>
      <c r="F45" s="12"/>
      <c r="G45" s="12"/>
      <c r="H45" s="25"/>
      <c r="I45" s="12"/>
      <c r="J45" s="12"/>
      <c r="K45" s="12"/>
      <c r="L45" s="12"/>
      <c r="M45" s="12"/>
    </row>
    <row r="46" spans="2:13" s="23" customFormat="1" ht="18" customHeight="1">
      <c r="B46" s="24"/>
      <c r="C46" s="12"/>
      <c r="D46" s="12"/>
      <c r="E46" s="12"/>
      <c r="F46" s="12"/>
      <c r="G46" s="12"/>
      <c r="H46" s="25"/>
      <c r="I46" s="12"/>
      <c r="J46" s="12"/>
      <c r="K46" s="12"/>
      <c r="L46" s="12"/>
      <c r="M46" s="12"/>
    </row>
    <row r="47" spans="2:13" s="23" customFormat="1" ht="18" customHeight="1">
      <c r="B47" s="24"/>
      <c r="C47" s="12"/>
      <c r="D47" s="12"/>
      <c r="E47" s="12"/>
      <c r="F47" s="12"/>
      <c r="G47" s="12"/>
      <c r="H47" s="25"/>
      <c r="I47" s="12"/>
      <c r="J47" s="12"/>
      <c r="K47" s="12"/>
      <c r="L47" s="12"/>
      <c r="M47" s="12"/>
    </row>
    <row r="48" spans="2:13" s="23" customFormat="1" ht="18" customHeight="1">
      <c r="B48" s="24"/>
      <c r="C48" s="12"/>
      <c r="D48" s="12"/>
      <c r="E48" s="12"/>
      <c r="F48" s="12"/>
      <c r="G48" s="12"/>
      <c r="H48" s="25"/>
      <c r="I48" s="12"/>
      <c r="J48" s="12"/>
      <c r="K48" s="12"/>
      <c r="L48" s="12"/>
      <c r="M48" s="12"/>
    </row>
    <row r="49" spans="2:13" s="23" customFormat="1" ht="18" customHeight="1">
      <c r="B49" s="24"/>
      <c r="C49" s="12"/>
      <c r="D49" s="12"/>
      <c r="E49" s="12"/>
      <c r="F49" s="12"/>
      <c r="G49" s="12"/>
      <c r="H49" s="25"/>
      <c r="I49" s="12"/>
      <c r="J49" s="12"/>
      <c r="K49" s="12"/>
      <c r="L49" s="12"/>
      <c r="M49" s="12"/>
    </row>
    <row r="50" spans="2:13" s="23" customFormat="1" ht="18" customHeight="1">
      <c r="B50" s="24"/>
      <c r="C50" s="12"/>
      <c r="D50" s="12"/>
      <c r="E50" s="12"/>
      <c r="F50" s="12"/>
      <c r="G50" s="12"/>
      <c r="H50" s="25"/>
      <c r="I50" s="12"/>
      <c r="J50" s="12"/>
      <c r="K50" s="12"/>
      <c r="L50" s="12"/>
      <c r="M50" s="12"/>
    </row>
    <row r="51" spans="2:13" s="23" customFormat="1" ht="18" customHeight="1">
      <c r="B51" s="24"/>
      <c r="C51" s="12"/>
      <c r="D51" s="12"/>
      <c r="E51" s="12"/>
      <c r="F51" s="12"/>
      <c r="G51" s="12"/>
      <c r="H51" s="25"/>
      <c r="I51" s="12"/>
      <c r="J51" s="12"/>
      <c r="K51" s="12"/>
      <c r="L51" s="12"/>
      <c r="M51" s="12"/>
    </row>
    <row r="52" spans="2:13" s="23" customFormat="1" ht="18" customHeight="1">
      <c r="B52" s="24"/>
      <c r="C52" s="12"/>
      <c r="D52" s="12"/>
      <c r="E52" s="12"/>
      <c r="F52" s="12"/>
      <c r="G52" s="12"/>
      <c r="H52" s="25"/>
      <c r="I52" s="12"/>
      <c r="J52" s="12"/>
      <c r="K52" s="12"/>
      <c r="L52" s="12"/>
      <c r="M52" s="12"/>
    </row>
    <row r="53" spans="2:13" s="23" customFormat="1" ht="18" customHeight="1">
      <c r="B53" s="24"/>
      <c r="C53" s="12"/>
      <c r="D53" s="12"/>
      <c r="E53" s="12"/>
      <c r="F53" s="12"/>
      <c r="G53" s="12"/>
      <c r="H53" s="25"/>
      <c r="I53" s="12"/>
      <c r="J53" s="12"/>
      <c r="K53" s="12"/>
      <c r="L53" s="12"/>
      <c r="M53" s="12"/>
    </row>
    <row r="54" spans="2:13" s="23" customFormat="1" ht="18" customHeight="1">
      <c r="B54" s="24"/>
      <c r="C54" s="12"/>
      <c r="D54" s="12"/>
      <c r="E54" s="12"/>
      <c r="F54" s="12"/>
      <c r="G54" s="12"/>
      <c r="H54" s="25"/>
      <c r="I54" s="12"/>
      <c r="J54" s="12"/>
      <c r="K54" s="12"/>
      <c r="L54" s="12"/>
      <c r="M54" s="12"/>
    </row>
    <row r="55" spans="2:13" s="23" customFormat="1" ht="18" customHeight="1">
      <c r="B55" s="24"/>
      <c r="C55" s="12"/>
      <c r="D55" s="12"/>
      <c r="E55" s="12"/>
      <c r="F55" s="12"/>
      <c r="G55" s="12"/>
      <c r="H55" s="25"/>
      <c r="I55" s="12"/>
      <c r="J55" s="12"/>
      <c r="K55" s="12"/>
      <c r="L55" s="12"/>
      <c r="M55" s="12"/>
    </row>
    <row r="56" spans="2:13" s="23" customFormat="1" ht="18" customHeight="1">
      <c r="B56" s="24"/>
      <c r="C56" s="12"/>
      <c r="D56" s="12"/>
      <c r="E56" s="12"/>
      <c r="F56" s="12"/>
      <c r="G56" s="12"/>
      <c r="H56" s="25"/>
      <c r="I56" s="12"/>
      <c r="J56" s="12"/>
      <c r="K56" s="12"/>
      <c r="L56" s="12"/>
      <c r="M56" s="12"/>
    </row>
    <row r="57" spans="2:13" s="23" customFormat="1" ht="18" customHeight="1">
      <c r="B57" s="24"/>
      <c r="C57" s="12"/>
      <c r="D57" s="12"/>
      <c r="E57" s="12"/>
      <c r="F57" s="12"/>
      <c r="G57" s="12"/>
      <c r="H57" s="25"/>
      <c r="I57" s="12"/>
      <c r="J57" s="12"/>
      <c r="K57" s="12"/>
      <c r="L57" s="12"/>
      <c r="M57" s="12"/>
    </row>
    <row r="58" spans="2:13" s="23" customFormat="1" ht="18" customHeight="1">
      <c r="B58" s="24"/>
      <c r="C58" s="12"/>
      <c r="D58" s="12"/>
      <c r="E58" s="12"/>
      <c r="F58" s="12"/>
      <c r="G58" s="12"/>
      <c r="H58" s="25"/>
      <c r="I58" s="12"/>
      <c r="J58" s="12"/>
      <c r="K58" s="12"/>
      <c r="L58" s="12"/>
      <c r="M58" s="12"/>
    </row>
    <row r="60" spans="2:13" s="23" customFormat="1" ht="18" customHeight="1">
      <c r="B60" s="24"/>
      <c r="C60" s="12"/>
      <c r="D60" s="12"/>
      <c r="E60" s="12"/>
      <c r="F60" s="12"/>
      <c r="G60" s="12"/>
      <c r="H60" s="25"/>
      <c r="I60" s="12"/>
      <c r="J60" s="12"/>
      <c r="K60" s="12"/>
      <c r="L60" s="12"/>
      <c r="M60" s="12"/>
    </row>
    <row r="61" spans="2:13" s="23" customFormat="1" ht="18" customHeight="1">
      <c r="B61" s="24"/>
      <c r="C61" s="12"/>
      <c r="D61" s="12"/>
      <c r="E61" s="12"/>
      <c r="F61" s="12"/>
      <c r="G61" s="12"/>
      <c r="H61" s="25"/>
      <c r="I61" s="12"/>
      <c r="J61" s="12"/>
      <c r="K61" s="12"/>
      <c r="L61" s="12"/>
      <c r="M61" s="12"/>
    </row>
    <row r="62" spans="2:13" s="23" customFormat="1" ht="18" customHeight="1">
      <c r="B62" s="24"/>
      <c r="C62" s="12"/>
      <c r="D62" s="12"/>
      <c r="E62" s="12"/>
      <c r="F62" s="12"/>
      <c r="G62" s="12"/>
      <c r="H62" s="25"/>
      <c r="I62" s="12"/>
      <c r="J62" s="12"/>
      <c r="K62" s="12"/>
      <c r="L62" s="12"/>
      <c r="M62" s="12"/>
    </row>
    <row r="63" spans="2:13" s="23" customFormat="1" ht="18" customHeight="1">
      <c r="B63" s="24"/>
      <c r="C63" s="12"/>
      <c r="D63" s="12"/>
      <c r="E63" s="12"/>
      <c r="F63" s="12"/>
      <c r="G63" s="12"/>
      <c r="H63" s="25"/>
      <c r="I63" s="12"/>
      <c r="J63" s="12"/>
      <c r="K63" s="12"/>
      <c r="L63" s="12"/>
      <c r="M63" s="12"/>
    </row>
    <row r="64" spans="2:13" s="23" customFormat="1" ht="18" customHeight="1">
      <c r="B64" s="24"/>
      <c r="C64" s="12"/>
      <c r="D64" s="12"/>
      <c r="E64" s="12"/>
      <c r="F64" s="12"/>
      <c r="G64" s="12"/>
      <c r="H64" s="25"/>
      <c r="I64" s="12"/>
      <c r="J64" s="12"/>
      <c r="K64" s="12"/>
      <c r="L64" s="12"/>
      <c r="M64" s="12"/>
    </row>
  </sheetData>
  <sheetProtection/>
  <mergeCells count="23">
    <mergeCell ref="B24:B27"/>
    <mergeCell ref="A15:A18"/>
    <mergeCell ref="B15:B18"/>
    <mergeCell ref="A19:A22"/>
    <mergeCell ref="B19:B22"/>
    <mergeCell ref="A31:B31"/>
    <mergeCell ref="J3:J4"/>
    <mergeCell ref="A29:A30"/>
    <mergeCell ref="A1:K1"/>
    <mergeCell ref="A2:K2"/>
    <mergeCell ref="A3:A4"/>
    <mergeCell ref="B3:B4"/>
    <mergeCell ref="C3:E3"/>
    <mergeCell ref="K3:K4"/>
    <mergeCell ref="A24:A27"/>
    <mergeCell ref="F3:F4"/>
    <mergeCell ref="G3:I3"/>
    <mergeCell ref="A12:A14"/>
    <mergeCell ref="B12:B14"/>
    <mergeCell ref="A6:A7"/>
    <mergeCell ref="B6:B7"/>
    <mergeCell ref="A8:A10"/>
    <mergeCell ref="B8:B10"/>
  </mergeCells>
  <conditionalFormatting sqref="J712:J713">
    <cfRule type="uniqueValues" priority="1" dxfId="3" stopIfTrue="1">
      <formula>AND(COUNTIF($J$712:$J$713,J712)=1,NOT(ISBLANK(J712)))</formula>
    </cfRule>
  </conditionalFormatting>
  <printOptions/>
  <pageMargins left="0.18" right="0.16" top="0.25" bottom="0.17" header="0.24" footer="0.1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N17"/>
  <sheetViews>
    <sheetView tabSelected="1" zoomScale="86" zoomScaleNormal="86" zoomScalePageLayoutView="0" workbookViewId="0" topLeftCell="A1">
      <pane ySplit="1" topLeftCell="A2" activePane="bottomLeft" state="frozen"/>
      <selection pane="topLeft" activeCell="A1" sqref="A1"/>
      <selection pane="bottomLeft" activeCell="N1" sqref="N1:R16384"/>
    </sheetView>
  </sheetViews>
  <sheetFormatPr defaultColWidth="8.796875" defaultRowHeight="15"/>
  <cols>
    <col min="1" max="1" width="4.59765625" style="44" customWidth="1"/>
    <col min="2" max="2" width="25.3984375" style="28" customWidth="1"/>
    <col min="3" max="3" width="5.19921875" style="28" customWidth="1"/>
    <col min="4" max="4" width="5.69921875" style="28" customWidth="1"/>
    <col min="5" max="5" width="6.69921875" style="45" customWidth="1"/>
    <col min="6" max="6" width="6.19921875" style="45" customWidth="1"/>
    <col min="7" max="7" width="7.19921875" style="46" bestFit="1" customWidth="1"/>
    <col min="8" max="8" width="5.3984375" style="46" customWidth="1"/>
    <col min="9" max="11" width="6.09765625" style="47" customWidth="1"/>
    <col min="12" max="12" width="7.796875" style="44" customWidth="1"/>
    <col min="13" max="13" width="15.09765625" style="28" customWidth="1"/>
    <col min="14" max="14" width="8.69921875" style="28" customWidth="1"/>
    <col min="15" max="15" width="8.8984375" style="28" customWidth="1"/>
    <col min="16" max="16" width="26.09765625" style="28" customWidth="1"/>
    <col min="17" max="17" width="5.59765625" style="28" customWidth="1"/>
    <col min="18" max="18" width="6" style="28" customWidth="1"/>
    <col min="19" max="19" width="5.296875" style="28" customWidth="1"/>
    <col min="20" max="20" width="7.09765625" style="28" customWidth="1"/>
    <col min="21" max="21" width="8" style="28" bestFit="1" customWidth="1"/>
    <col min="22" max="16384" width="8.8984375" style="28" customWidth="1"/>
  </cols>
  <sheetData>
    <row r="1" spans="1:14" ht="54.75" customHeight="1">
      <c r="A1" s="172" t="s">
        <v>87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27"/>
    </row>
    <row r="2" spans="1:14" ht="28.5" customHeight="1">
      <c r="A2" s="173" t="str">
        <f>+TTCT!A2</f>
        <v>(Kèm theo Quyết định số:…….../QĐ-UBND ngày ……../02/2024 của Ủy ban nhân dân huyện Tân Yên)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29"/>
    </row>
    <row r="3" spans="1:14" ht="28.5" customHeight="1">
      <c r="A3" s="167" t="s">
        <v>0</v>
      </c>
      <c r="B3" s="167" t="s">
        <v>54</v>
      </c>
      <c r="C3" s="167" t="s">
        <v>55</v>
      </c>
      <c r="D3" s="167" t="s">
        <v>56</v>
      </c>
      <c r="E3" s="175" t="s">
        <v>57</v>
      </c>
      <c r="F3" s="175"/>
      <c r="G3" s="175"/>
      <c r="H3" s="167" t="s">
        <v>58</v>
      </c>
      <c r="I3" s="168" t="s">
        <v>59</v>
      </c>
      <c r="J3" s="168"/>
      <c r="K3" s="168"/>
      <c r="L3" s="168"/>
      <c r="M3" s="168"/>
      <c r="N3" s="31"/>
    </row>
    <row r="4" spans="1:13" ht="66" customHeight="1">
      <c r="A4" s="167"/>
      <c r="B4" s="167"/>
      <c r="C4" s="167"/>
      <c r="D4" s="167"/>
      <c r="E4" s="32" t="s">
        <v>60</v>
      </c>
      <c r="F4" s="32" t="s">
        <v>61</v>
      </c>
      <c r="G4" s="33" t="s">
        <v>62</v>
      </c>
      <c r="H4" s="167"/>
      <c r="I4" s="30" t="s">
        <v>63</v>
      </c>
      <c r="J4" s="30" t="s">
        <v>64</v>
      </c>
      <c r="K4" s="30" t="s">
        <v>65</v>
      </c>
      <c r="L4" s="30" t="s">
        <v>66</v>
      </c>
      <c r="M4" s="30" t="s">
        <v>67</v>
      </c>
    </row>
    <row r="5" spans="1:13" ht="22.5" customHeight="1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34">
        <v>13</v>
      </c>
    </row>
    <row r="6" spans="1:13" ht="22.5" customHeight="1">
      <c r="A6" s="169" t="s">
        <v>68</v>
      </c>
      <c r="B6" s="170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3" ht="192.75" customHeight="1">
      <c r="A7" s="35">
        <v>1</v>
      </c>
      <c r="B7" s="36" t="str">
        <f>+PA!B7</f>
        <v>
1.Nguyễn Văn Hải - con đẻ
2.Hàng thừa kế thế vị của ông Nguyễn Thanh Hùng gồm: Nguyễn Thị Thu Hương+Nguyễn Quang Huy- Cháu
3.Hàng Thừa kế thế vị của ông Nguyễn Văn Hiền gồm:  Nguyễn Lâm Chúc- Cháu
4. Nguyễn Thị Hoà- con đẻ 
5. Nguyễn Thị Bắc- con nuôi
Là Hàng thừa kế của ông Nguyễn Văn Việt và bà Phạm Thị Ngoạn:
(GCN Nguyễn Văn Việt)
</v>
      </c>
      <c r="C7" s="37">
        <v>432</v>
      </c>
      <c r="D7" s="37">
        <f>+C7*70%</f>
        <v>302.4</v>
      </c>
      <c r="E7" s="38">
        <f>+PA!H7+PA!H8</f>
        <v>771.3</v>
      </c>
      <c r="F7" s="39"/>
      <c r="G7" s="40">
        <f>E7+F7</f>
        <v>771.3</v>
      </c>
      <c r="H7" s="40">
        <f>+G7/D7</f>
        <v>2.550595238095238</v>
      </c>
      <c r="I7" s="39">
        <f aca="true" t="shared" si="0" ref="I7:I15">TRUNC(H7)</f>
        <v>2</v>
      </c>
      <c r="J7" s="39">
        <v>0</v>
      </c>
      <c r="K7" s="39">
        <f aca="true" t="shared" si="1" ref="K7:K16">+I7-J7</f>
        <v>2</v>
      </c>
      <c r="L7" s="41">
        <v>3500000</v>
      </c>
      <c r="M7" s="41">
        <f aca="true" t="shared" si="2" ref="M7:M16">+K7*L7</f>
        <v>7000000</v>
      </c>
    </row>
    <row r="8" spans="1:13" ht="162" customHeight="1">
      <c r="A8" s="35">
        <v>2</v>
      </c>
      <c r="B8" s="36" t="str">
        <f>+PA!B9</f>
        <v>1.Nguyễn Văn Quyết-con đẻ
2.Nguyễn Thị Hà- con đẻ
3. Nguyễn Văn Chiến-con đẻ
4.Nguyễn Văn Thuận- con đẻ 
5.Nguyễn Văn Đông- con đẻ 
6.Nguyễn Văn Chiều- con đẻ 
7. Nguyễn Văn Dân- con đẻ
8. Nguyễn Thị Hạ- con để
Là Hàng thừa kế của ông Nguyễn Văn Hội Và bà Nguyễn Thị Xuân 
(GCN Nguyễn Thị Xuân)</v>
      </c>
      <c r="C8" s="37">
        <v>432</v>
      </c>
      <c r="D8" s="37">
        <f>+C8*70%</f>
        <v>302.4</v>
      </c>
      <c r="E8" s="38">
        <f>+PA!H9+PA!H10+PA!H11</f>
        <v>956.4</v>
      </c>
      <c r="F8" s="39"/>
      <c r="G8" s="40">
        <f>E8+F8</f>
        <v>956.4</v>
      </c>
      <c r="H8" s="40">
        <f>+G8/D8</f>
        <v>3.162698412698413</v>
      </c>
      <c r="I8" s="39">
        <f t="shared" si="0"/>
        <v>3</v>
      </c>
      <c r="J8" s="39">
        <v>0</v>
      </c>
      <c r="K8" s="39">
        <f t="shared" si="1"/>
        <v>3</v>
      </c>
      <c r="L8" s="41">
        <v>3500000</v>
      </c>
      <c r="M8" s="41">
        <f t="shared" si="2"/>
        <v>10500000</v>
      </c>
    </row>
    <row r="9" spans="1:13" ht="205.5" customHeight="1">
      <c r="A9" s="35">
        <v>3</v>
      </c>
      <c r="B9" s="36" t="str">
        <f>+PA!B12</f>
        <v>1.Hoàng Huy Thắng - con 
2.Hoàng Quốc Minh -con 
3.Hoàng Thị Vân - con 
4.Hoàng Thị Huê- con 5.Hoàng Thị Hoè-con
6.Hàng thừa kế của ông Hoàng Huy Bình gồm: Hoàng Huy Sơn
7. Hàng Thừa kế của Hoàng Huy Bích gồm: Hoàng Thị Hương+ Hoàng Thị Ninh
Là Hàng thừa kế của ông Hoàng Huy Liệu và bà Nguyễn Thị Hoan 
(GCN Hoàng Huy Liệu)</v>
      </c>
      <c r="C9" s="37">
        <v>432</v>
      </c>
      <c r="D9" s="37">
        <f>+C9*70%</f>
        <v>302.4</v>
      </c>
      <c r="E9" s="38">
        <f>+PA!H12</f>
        <v>682</v>
      </c>
      <c r="F9" s="39"/>
      <c r="G9" s="40">
        <f>E9+F9</f>
        <v>682</v>
      </c>
      <c r="H9" s="40">
        <f>+G9/D9</f>
        <v>2.2552910052910056</v>
      </c>
      <c r="I9" s="39">
        <f t="shared" si="0"/>
        <v>2</v>
      </c>
      <c r="J9" s="39">
        <v>0</v>
      </c>
      <c r="K9" s="39">
        <f t="shared" si="1"/>
        <v>2</v>
      </c>
      <c r="L9" s="41">
        <v>3500000</v>
      </c>
      <c r="M9" s="41">
        <f t="shared" si="2"/>
        <v>7000000</v>
      </c>
    </row>
    <row r="10" spans="1:13" ht="178.5" customHeight="1">
      <c r="A10" s="35">
        <v>4</v>
      </c>
      <c r="B10" s="36" t="str">
        <f>+PA!B13</f>
        <v>
1.Nguyễn Thị Hải- con đẻ
2.Nguyễn Thanh Bình- con đẻ
3.Nguyễn Thị Lập- con đẻ
4.Nguyễn Văn Thành- con đẻ 
5.Nguyễn Văn Năm- con đẻ
6.Nguyễn Văn Sáu- con đẻ
7. Nguyễn Thị Hương- con đẻ 
8.Nguyễn Văn Thanh- con đẻ
9. Nguyễn Văn Long- con đẻ
10. Nguyễn Văn Thùy- chồng
Là  Hàng thừa kế của bà Nguyễn Thị Loan 
(GCN Nguyễn Văn Thùy)</v>
      </c>
      <c r="C10" s="37">
        <v>228</v>
      </c>
      <c r="D10" s="37">
        <f aca="true" t="shared" si="3" ref="D10:D16">+C10*70%</f>
        <v>159.6</v>
      </c>
      <c r="E10" s="38">
        <f>+PA!H13+PA!H14+PA!H15</f>
        <v>666.6</v>
      </c>
      <c r="F10" s="39"/>
      <c r="G10" s="40">
        <f aca="true" t="shared" si="4" ref="G10:G16">E10+F10</f>
        <v>666.6</v>
      </c>
      <c r="H10" s="40">
        <f aca="true" t="shared" si="5" ref="H10:H16">+G10/D10</f>
        <v>4.176691729323308</v>
      </c>
      <c r="I10" s="39">
        <f t="shared" si="0"/>
        <v>4</v>
      </c>
      <c r="J10" s="39">
        <v>0</v>
      </c>
      <c r="K10" s="39">
        <f t="shared" si="1"/>
        <v>4</v>
      </c>
      <c r="L10" s="41">
        <v>3500000</v>
      </c>
      <c r="M10" s="41">
        <f t="shared" si="2"/>
        <v>14000000</v>
      </c>
    </row>
    <row r="11" spans="1:13" ht="163.5" customHeight="1">
      <c r="A11" s="35">
        <v>5</v>
      </c>
      <c r="B11" s="36" t="str">
        <f>+PA!B16</f>
        <v>
1. Đồng Khánh Xuân- con đẻ 
2. Đồng Văn Thịnh - con đẻ 
3. Đồng Bảo Yên- con đẻ
4. Đồng Thị Huê- con đẻ
5. Đồng Thị Hiến- con đẻ
6. Đồng Thị Hà- con đẻ
7. Đồng Văn Tĩnh- con đẻ
8. Đồng Thị Hạnh- con đẻ
Là Hàng thừa kế của ông Đồng Văn Cảnh và bà Nguyễn Thị Tam
(GCNNguyễn Thị Tam) </v>
      </c>
      <c r="C11" s="37">
        <v>228</v>
      </c>
      <c r="D11" s="37">
        <f t="shared" si="3"/>
        <v>159.6</v>
      </c>
      <c r="E11" s="38">
        <f>+PA!H16+PA!H17+PA!H18+PA!H19</f>
        <v>971.6999999999999</v>
      </c>
      <c r="F11" s="39"/>
      <c r="G11" s="40">
        <f t="shared" si="4"/>
        <v>971.6999999999999</v>
      </c>
      <c r="H11" s="40">
        <f t="shared" si="5"/>
        <v>6.088345864661654</v>
      </c>
      <c r="I11" s="39">
        <f t="shared" si="0"/>
        <v>6</v>
      </c>
      <c r="J11" s="39">
        <v>0</v>
      </c>
      <c r="K11" s="39">
        <f t="shared" si="1"/>
        <v>6</v>
      </c>
      <c r="L11" s="41">
        <v>3500000</v>
      </c>
      <c r="M11" s="41">
        <f t="shared" si="2"/>
        <v>21000000</v>
      </c>
    </row>
    <row r="12" spans="1:13" ht="199.5" customHeight="1">
      <c r="A12" s="35">
        <v>6</v>
      </c>
      <c r="B12" s="36" t="str">
        <f>+PA!B20</f>
        <v>1.Nguyễn Thị Lụa- con đẻ
2.Nguyễn Văn Hồng-con đẻ
3. Hàng thừa kế thế vị của ông Nguyễn Văn Hào gồm: Nguyễn Song Trường+ Nguyễn Minh Hảo - Cháu
4.Nguyễn Thị Hà- con đẻ
5. Nguyễn Văn Bắc- con đẻ 
6.Nguyễn Thị Linh - con đẻ 
7.Nguyễn Thị Giang-con đẻ
8.Nguyễn Văn San- con đẻ
Là Hàng thừa kế của ông Nguyễn Văn Nga và bà Lương Thị Lực  
GCNNguyễn Thị Lực)</v>
      </c>
      <c r="C12" s="37">
        <v>228</v>
      </c>
      <c r="D12" s="37">
        <f t="shared" si="3"/>
        <v>159.6</v>
      </c>
      <c r="E12" s="38">
        <f>+PA!H20+PA!H21+PA!H22+PA!H23</f>
        <v>1382.6000000000001</v>
      </c>
      <c r="F12" s="39"/>
      <c r="G12" s="40">
        <f t="shared" si="4"/>
        <v>1382.6000000000001</v>
      </c>
      <c r="H12" s="40">
        <f t="shared" si="5"/>
        <v>8.662907268170427</v>
      </c>
      <c r="I12" s="39">
        <f t="shared" si="0"/>
        <v>8</v>
      </c>
      <c r="J12" s="39">
        <v>0</v>
      </c>
      <c r="K12" s="39">
        <f t="shared" si="1"/>
        <v>8</v>
      </c>
      <c r="L12" s="41">
        <v>3500000</v>
      </c>
      <c r="M12" s="41">
        <f t="shared" si="2"/>
        <v>28000000</v>
      </c>
    </row>
    <row r="13" spans="1:13" ht="125.25" customHeight="1">
      <c r="A13" s="35">
        <v>7</v>
      </c>
      <c r="B13" s="36" t="str">
        <f>+TTCT!B24</f>
        <v>1. Vũ Thị Tâm  - con đẻ
2.Vũ Thị Suốt- con đẻ
3.Vũ Thị Liễu- con đẻ
4 Vũ Thị Hạnh- con đẻ
5.Vũ Văn Ngọc- con đẻ
6, Vũ Thị Đào- con đẻ
Là Hàng thừa kế của ông Vũ Văn Bich và bà Trần Thị Tư
 (GCNTrần Thị Tư )</v>
      </c>
      <c r="C13" s="37">
        <v>228</v>
      </c>
      <c r="D13" s="37">
        <f t="shared" si="3"/>
        <v>159.6</v>
      </c>
      <c r="E13" s="38">
        <f>+PA!H24</f>
        <v>79.1</v>
      </c>
      <c r="F13" s="39"/>
      <c r="G13" s="40">
        <f t="shared" si="4"/>
        <v>79.1</v>
      </c>
      <c r="H13" s="40">
        <f t="shared" si="5"/>
        <v>0.4956140350877193</v>
      </c>
      <c r="I13" s="39">
        <f t="shared" si="0"/>
        <v>0</v>
      </c>
      <c r="J13" s="39">
        <v>0</v>
      </c>
      <c r="K13" s="39">
        <f t="shared" si="1"/>
        <v>0</v>
      </c>
      <c r="L13" s="41">
        <v>3500000</v>
      </c>
      <c r="M13" s="41">
        <f t="shared" si="2"/>
        <v>0</v>
      </c>
    </row>
    <row r="14" spans="1:13" ht="110.25" customHeight="1">
      <c r="A14" s="35">
        <v>8</v>
      </c>
      <c r="B14" s="36" t="str">
        <f>+PA!B25</f>
        <v>1.Dương Thị Giang- vợ
2.Nguyễn Song Trường- con đẻ
3. Nguyễn Minh Hảo- con đẻ
 Là Hàng thừa kế của ông Nguyễn Văn Hào (GCN Nguyễn Văn Hào)- Cử bà Nguyễn Minh Hảo là người đại diện</v>
      </c>
      <c r="C14" s="37">
        <v>228</v>
      </c>
      <c r="D14" s="37">
        <f t="shared" si="3"/>
        <v>159.6</v>
      </c>
      <c r="E14" s="38">
        <f>+PA!H25+PA!H26+PA!H27+PA!H28</f>
        <v>773.8</v>
      </c>
      <c r="F14" s="39"/>
      <c r="G14" s="40">
        <f t="shared" si="4"/>
        <v>773.8</v>
      </c>
      <c r="H14" s="40">
        <f t="shared" si="5"/>
        <v>4.848370927318296</v>
      </c>
      <c r="I14" s="39">
        <f t="shared" si="0"/>
        <v>4</v>
      </c>
      <c r="J14" s="39">
        <v>0</v>
      </c>
      <c r="K14" s="39">
        <f t="shared" si="1"/>
        <v>4</v>
      </c>
      <c r="L14" s="41">
        <v>3500000</v>
      </c>
      <c r="M14" s="41">
        <f t="shared" si="2"/>
        <v>14000000</v>
      </c>
    </row>
    <row r="15" spans="1:13" ht="44.25" customHeight="1">
      <c r="A15" s="35">
        <v>9</v>
      </c>
      <c r="B15" s="36" t="str">
        <f>+TTCT!B30</f>
        <v>Nguyễn Thị Hoà</v>
      </c>
      <c r="C15" s="37">
        <v>228</v>
      </c>
      <c r="D15" s="37">
        <f t="shared" si="3"/>
        <v>159.6</v>
      </c>
      <c r="E15" s="38">
        <f>+TTCT!F30</f>
        <v>212.1</v>
      </c>
      <c r="F15" s="7">
        <v>119.1</v>
      </c>
      <c r="G15" s="40">
        <f t="shared" si="4"/>
        <v>331.2</v>
      </c>
      <c r="H15" s="40">
        <f t="shared" si="5"/>
        <v>2.075187969924812</v>
      </c>
      <c r="I15" s="39">
        <f t="shared" si="0"/>
        <v>2</v>
      </c>
      <c r="J15" s="39">
        <v>0</v>
      </c>
      <c r="K15" s="39">
        <f t="shared" si="1"/>
        <v>2</v>
      </c>
      <c r="L15" s="41">
        <v>3500000</v>
      </c>
      <c r="M15" s="41">
        <f t="shared" si="2"/>
        <v>7000000</v>
      </c>
    </row>
    <row r="16" spans="1:13" ht="44.25" customHeight="1">
      <c r="A16" s="35">
        <v>10</v>
      </c>
      <c r="B16" s="36" t="str">
        <f>+TTCT!B31</f>
        <v>Nguyễn Thị  Hợp</v>
      </c>
      <c r="C16" s="37">
        <v>228</v>
      </c>
      <c r="D16" s="37">
        <f t="shared" si="3"/>
        <v>159.6</v>
      </c>
      <c r="E16" s="38">
        <f>+TTCT!F31+TTCT!F32</f>
        <v>765.7</v>
      </c>
      <c r="F16" s="7">
        <v>33.5</v>
      </c>
      <c r="G16" s="40">
        <f t="shared" si="4"/>
        <v>799.2</v>
      </c>
      <c r="H16" s="40">
        <f t="shared" si="5"/>
        <v>5.007518796992482</v>
      </c>
      <c r="I16" s="39">
        <v>3</v>
      </c>
      <c r="J16" s="39">
        <v>0</v>
      </c>
      <c r="K16" s="39">
        <f t="shared" si="1"/>
        <v>3</v>
      </c>
      <c r="L16" s="41">
        <v>3500000</v>
      </c>
      <c r="M16" s="41">
        <f t="shared" si="2"/>
        <v>10500000</v>
      </c>
    </row>
    <row r="17" spans="1:13" ht="30.75" customHeight="1">
      <c r="A17" s="171" t="s">
        <v>46</v>
      </c>
      <c r="B17" s="171"/>
      <c r="C17" s="42"/>
      <c r="D17" s="42"/>
      <c r="E17" s="48">
        <f>SUM(E7:E16)</f>
        <v>7261.3</v>
      </c>
      <c r="F17" s="48">
        <f>SUM(F7:F16)</f>
        <v>152.6</v>
      </c>
      <c r="G17" s="48">
        <f aca="true" t="shared" si="6" ref="G17:M17">SUM(G7:G16)</f>
        <v>7413.9</v>
      </c>
      <c r="H17" s="48"/>
      <c r="I17" s="43">
        <f t="shared" si="6"/>
        <v>34</v>
      </c>
      <c r="J17" s="43"/>
      <c r="K17" s="43">
        <f t="shared" si="6"/>
        <v>34</v>
      </c>
      <c r="L17" s="48"/>
      <c r="M17" s="43">
        <f t="shared" si="6"/>
        <v>119000000</v>
      </c>
    </row>
  </sheetData>
  <sheetProtection/>
  <mergeCells count="11">
    <mergeCell ref="A3:A4"/>
    <mergeCell ref="B3:B4"/>
    <mergeCell ref="H3:H4"/>
    <mergeCell ref="I3:M3"/>
    <mergeCell ref="A6:B6"/>
    <mergeCell ref="A17:B17"/>
    <mergeCell ref="A1:M1"/>
    <mergeCell ref="A2:M2"/>
    <mergeCell ref="C3:C4"/>
    <mergeCell ref="D3:D4"/>
    <mergeCell ref="E3:G3"/>
  </mergeCells>
  <conditionalFormatting sqref="L666:L667">
    <cfRule type="uniqueValues" priority="1" dxfId="3" stopIfTrue="1">
      <formula>AND(COUNTIF($L$666:$L$667,L666)=1,NOT(ISBLANK(L666)))</formula>
    </cfRule>
  </conditionalFormatting>
  <printOptions/>
  <pageMargins left="0.62" right="0.16" top="0.25" bottom="0.17" header="0.24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MAT</cp:lastModifiedBy>
  <cp:lastPrinted>2024-02-05T07:10:50Z</cp:lastPrinted>
  <dcterms:created xsi:type="dcterms:W3CDTF">2015-03-16T03:01:53Z</dcterms:created>
  <dcterms:modified xsi:type="dcterms:W3CDTF">2024-02-05T10:18:00Z</dcterms:modified>
  <cp:category/>
  <cp:version/>
  <cp:contentType/>
  <cp:contentStatus/>
</cp:coreProperties>
</file>